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LDCALDERON\Documents\"/>
    </mc:Choice>
  </mc:AlternateContent>
  <xr:revisionPtr revIDLastSave="0" documentId="8_{3A7632FA-54E7-4D4C-A7F9-DDD0EE89BE90}" xr6:coauthVersionLast="36" xr6:coauthVersionMax="36" xr10:uidLastSave="{00000000-0000-0000-0000-000000000000}"/>
  <bookViews>
    <workbookView xWindow="0" yWindow="0" windowWidth="28800" windowHeight="12105" tabRatio="712" firstSheet="1" activeTab="2" xr2:uid="{00000000-000D-0000-FFFF-FFFF00000000}"/>
  </bookViews>
  <sheets>
    <sheet name="Concertacion " sheetId="1" state="hidden" r:id="rId1"/>
    <sheet name="Instructivo de diligenciamiento" sheetId="22" r:id="rId2"/>
    <sheet name="ANEXO 1" sheetId="12" r:id="rId3"/>
    <sheet name="Instructivo Anexo 2" sheetId="24" r:id="rId4"/>
    <sheet name="ANEXO 2" sheetId="25" r:id="rId5"/>
    <sheet name="ANEXO 3" sheetId="26" r:id="rId6"/>
    <sheet name="Seguimiento 2" sheetId="5" state="hidden" r:id="rId7"/>
    <sheet name="Seguimiento 3" sheetId="6" state="hidden" r:id="rId8"/>
    <sheet name="Seguimiento 4" sheetId="7" state="hidden" r:id="rId9"/>
    <sheet name="Final" sheetId="9" state="hidden" r:id="rId10"/>
    <sheet name="Componente de Gestion Adicional" sheetId="14" state="hidden" r:id="rId11"/>
    <sheet name="Instructivo" sheetId="3" state="hidden" r:id="rId12"/>
  </sheets>
  <definedNames>
    <definedName name="_xlnm.Print_Area" localSheetId="2">'ANEXO 1'!$A$1:$R$25</definedName>
    <definedName name="_xlnm.Print_Area" localSheetId="4">'ANEXO 2'!$A$1:$K$65</definedName>
    <definedName name="_xlnm.Print_Area" localSheetId="5">'ANEXO 3'!$A$2:$I$36</definedName>
    <definedName name="_xlnm.Print_Area" localSheetId="10">'Componente de Gestion Adicional'!$A$1:$O$20</definedName>
    <definedName name="_xlnm.Print_Area" localSheetId="3">'Instructivo Anexo 2'!$A$1:$J$28</definedName>
    <definedName name="_xlnm.Print_Area" localSheetId="1">'Instructivo de diligenciamiento'!$A$1:$J$41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59" i="25" l="1"/>
  <c r="G60" i="25" s="1"/>
  <c r="F59" i="25"/>
  <c r="F60" i="25" s="1"/>
  <c r="E59" i="25"/>
  <c r="E60" i="25" s="1"/>
  <c r="G54" i="25"/>
  <c r="F54" i="25"/>
  <c r="E54" i="25"/>
  <c r="G48" i="25"/>
  <c r="F48" i="25"/>
  <c r="E48" i="25"/>
  <c r="G41" i="25"/>
  <c r="F41" i="25"/>
  <c r="E41" i="25"/>
  <c r="G34" i="25"/>
  <c r="F34" i="25"/>
  <c r="E34" i="25"/>
  <c r="G27" i="25"/>
  <c r="F27" i="25"/>
  <c r="E27" i="25"/>
  <c r="G21" i="25"/>
  <c r="F21" i="25"/>
  <c r="E21" i="25"/>
  <c r="K18" i="12" l="1"/>
  <c r="L18" i="12"/>
  <c r="M18" i="12"/>
  <c r="I18" i="12"/>
  <c r="J18" i="12"/>
  <c r="J16" i="9" l="1"/>
  <c r="I16" i="9"/>
  <c r="B16" i="9"/>
  <c r="M13" i="9"/>
  <c r="K13" i="9"/>
  <c r="H13" i="9"/>
  <c r="L13" i="9" s="1"/>
  <c r="M10" i="9"/>
  <c r="K10" i="9"/>
  <c r="K16" i="9" s="1"/>
  <c r="H10" i="9"/>
  <c r="H16" i="9" s="1"/>
  <c r="M7" i="9"/>
  <c r="M16" i="9" s="1"/>
  <c r="L7" i="9"/>
  <c r="H7" i="9"/>
  <c r="H27" i="7"/>
  <c r="B27" i="7"/>
  <c r="M24" i="7"/>
  <c r="K24" i="7"/>
  <c r="K27" i="7" s="1"/>
  <c r="J24" i="7"/>
  <c r="I24" i="7"/>
  <c r="L24" i="7" s="1"/>
  <c r="H24" i="7"/>
  <c r="M21" i="7"/>
  <c r="K21" i="7"/>
  <c r="J21" i="7"/>
  <c r="I21" i="7"/>
  <c r="L21" i="7" s="1"/>
  <c r="H21" i="7"/>
  <c r="M18" i="7"/>
  <c r="M27" i="7" s="1"/>
  <c r="J18" i="7"/>
  <c r="J27" i="7" s="1"/>
  <c r="I18" i="7"/>
  <c r="I27" i="7" s="1"/>
  <c r="H18" i="7"/>
  <c r="L18" i="7" s="1"/>
  <c r="L27" i="7" s="1"/>
  <c r="D7" i="7"/>
  <c r="D6" i="7"/>
  <c r="D5" i="7"/>
  <c r="D4" i="7"/>
  <c r="B27" i="6"/>
  <c r="M24" i="6"/>
  <c r="J24" i="6"/>
  <c r="I24" i="6"/>
  <c r="H24" i="6"/>
  <c r="L24" i="6" s="1"/>
  <c r="J21" i="6"/>
  <c r="I21" i="6"/>
  <c r="H21" i="6"/>
  <c r="L21" i="6" s="1"/>
  <c r="M21" i="6" s="1"/>
  <c r="M18" i="6"/>
  <c r="M27" i="6" s="1"/>
  <c r="J18" i="6"/>
  <c r="J27" i="6" s="1"/>
  <c r="I18" i="6"/>
  <c r="I27" i="6" s="1"/>
  <c r="H18" i="6"/>
  <c r="L18" i="6" s="1"/>
  <c r="L27" i="6" s="1"/>
  <c r="D7" i="6"/>
  <c r="D6" i="6"/>
  <c r="D5" i="6"/>
  <c r="D4" i="6"/>
  <c r="I27" i="5"/>
  <c r="H27" i="5"/>
  <c r="B27" i="5"/>
  <c r="M24" i="5"/>
  <c r="L24" i="5"/>
  <c r="I24" i="5"/>
  <c r="M21" i="5"/>
  <c r="I21" i="5"/>
  <c r="L21" i="5" s="1"/>
  <c r="M18" i="5"/>
  <c r="M27" i="5" s="1"/>
  <c r="L18" i="5"/>
  <c r="L27" i="5" s="1"/>
  <c r="I18" i="5"/>
  <c r="D7" i="5"/>
  <c r="D6" i="5"/>
  <c r="D5" i="5"/>
  <c r="D4" i="5"/>
  <c r="E15" i="26"/>
  <c r="E13" i="26"/>
  <c r="I55" i="25"/>
  <c r="I49" i="25"/>
  <c r="I42" i="25"/>
  <c r="I35" i="25"/>
  <c r="I28" i="25"/>
  <c r="I22" i="25"/>
  <c r="I14" i="25"/>
  <c r="H18" i="12"/>
  <c r="O14" i="12"/>
  <c r="P14" i="12" s="1"/>
  <c r="O11" i="12"/>
  <c r="P11" i="12" s="1"/>
  <c r="O8" i="12"/>
  <c r="P8" i="12" s="1"/>
  <c r="B26" i="1"/>
  <c r="E18" i="26" l="1"/>
  <c r="E23" i="26" s="1"/>
  <c r="I62" i="25"/>
  <c r="J62" i="25" s="1"/>
  <c r="L16" i="9"/>
  <c r="H27" i="6"/>
  <c r="L10" i="9"/>
  <c r="P18" i="12"/>
  <c r="P2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200-000001000000}">
      <text>
        <r>
          <rPr>
            <sz val="12"/>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200-000002000000}">
      <text>
        <r>
          <rPr>
            <sz val="18"/>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200-000003000000}">
      <text>
        <r>
          <rPr>
            <sz val="12"/>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200-000004000000}">
      <text>
        <r>
          <rPr>
            <sz val="12"/>
            <rFont val="Tahoma"/>
            <family val="2"/>
          </rPr>
          <t>Representación cuantitativa en número o porcentaje que debe ser verificable objetivamente y mediante el cual se determina el cumplimiento de los compromisos gerenciales.</t>
        </r>
      </text>
    </comment>
    <comment ref="F6" authorId="0" shapeId="0" xr:uid="{00000000-0006-0000-0200-000005000000}">
      <text>
        <r>
          <rPr>
            <sz val="12"/>
            <rFont val="Tahoma"/>
            <family val="2"/>
          </rPr>
          <t>Lapso de ejecución del compromiso concertado en el cual deberán adelantarse las acciones necesarias para su cumplimiento.</t>
        </r>
      </text>
    </comment>
    <comment ref="G6" authorId="1" shapeId="0" xr:uid="{00000000-0006-0000-0200-000006000000}">
      <text>
        <r>
          <rPr>
            <sz val="12"/>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200-000007000000}">
      <text>
        <r>
          <rPr>
            <sz val="12"/>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200-000008000000}">
      <text>
        <r>
          <rPr>
            <sz val="12"/>
            <rFont val="Tahoma"/>
            <family val="2"/>
          </rPr>
          <t>Resultado final alcanzado, que se obtiene de la sumatoria entre el cumplimiento del primer y segundo semestre de acuerdo con lo concertado.</t>
        </r>
      </text>
    </comment>
    <comment ref="P6" authorId="0" shapeId="0" xr:uid="{00000000-0006-0000-0200-000009000000}">
      <text>
        <r>
          <rPr>
            <sz val="12"/>
            <rFont val="Tahoma"/>
            <family val="2"/>
          </rPr>
          <t>Porcentaje de cumplimiento de los compromisos gerenciales del año de acuerdo con el peso ponderado que se asignó al compromiso institucional.</t>
        </r>
      </text>
    </comment>
    <comment ref="Q6" authorId="0" shapeId="0" xr:uid="{00000000-0006-0000-0200-00000A000000}">
      <text>
        <r>
          <rPr>
            <sz val="12"/>
            <rFont val="Tahoma"/>
            <family val="2"/>
          </rPr>
          <t xml:space="preserve">Soportes que acompañan la ejecución de los compromisos gerenciales y que pueden encontrarse de forma física y/o virtual. </t>
        </r>
      </text>
    </comment>
    <comment ref="J7" authorId="3" shapeId="0" xr:uid="{00000000-0006-0000-0200-00000B000000}">
      <text>
        <r>
          <rPr>
            <sz val="12"/>
            <rFont val="Tahoma"/>
            <family val="2"/>
          </rPr>
          <t>Porcentaje programado de cumplimiento de cada compromiso gerencial para este periodo.</t>
        </r>
      </text>
    </comment>
    <comment ref="K7" authorId="1" shapeId="0" xr:uid="{00000000-0006-0000-0200-00000C000000}">
      <text>
        <r>
          <rPr>
            <sz val="12"/>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200-00000D000000}">
      <text>
        <r>
          <rPr>
            <sz val="12"/>
            <rFont val="Tahoma"/>
            <family val="2"/>
          </rPr>
          <t>Se registran los aspectos de mejora para el cumplimiento de los compromisos concertados que se encuentren retrasados conforme a lo programado</t>
        </r>
      </text>
    </comment>
    <comment ref="M7" authorId="3" shapeId="0" xr:uid="{00000000-0006-0000-0200-00000E000000}">
      <text>
        <r>
          <rPr>
            <sz val="12"/>
            <rFont val="Tahoma"/>
            <family val="2"/>
          </rPr>
          <t>Porcentaje programado de cumplimiento de cada compromiso gerencial durante este periodo.</t>
        </r>
      </text>
    </comment>
    <comment ref="N7" authorId="1" shapeId="0" xr:uid="{00000000-0006-0000-0200-00000F000000}">
      <text>
        <r>
          <rPr>
            <sz val="12"/>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200-000010000000}">
      <text>
        <r>
          <rPr>
            <sz val="12"/>
            <rFont val="Tahoma"/>
            <family val="2"/>
          </rPr>
          <t>Breve descripción del producto o actividad indicada como evidencia.</t>
        </r>
      </text>
    </comment>
    <comment ref="R7" authorId="0" shapeId="0" xr:uid="{00000000-0006-0000-0200-000011000000}">
      <text>
        <r>
          <rPr>
            <sz val="12"/>
            <rFont val="Tahoma"/>
            <family val="2"/>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400-000001000000}">
      <text>
        <r>
          <rPr>
            <b/>
            <sz val="9"/>
            <rFont val="Tahoma"/>
            <family val="2"/>
          </rPr>
          <t>Se deben elegir 5 competencias para ser evaluadas</t>
        </r>
        <r>
          <rPr>
            <sz val="9"/>
            <rFont val="Tahoma"/>
            <family val="2"/>
          </rPr>
          <t xml:space="preserve">
</t>
        </r>
      </text>
    </comment>
    <comment ref="I62" authorId="1" shapeId="0" xr:uid="{00000000-0006-0000-0400-000002000000}">
      <text>
        <r>
          <rPr>
            <sz val="9"/>
            <rFont val="Tahoma"/>
            <family val="2"/>
          </rPr>
          <t xml:space="preserve">Sumatoria simple de la evaluación (previa conversión según pesos asignados por evaluador) dividido por el numero de competencias evaluadas
</t>
        </r>
      </text>
    </comment>
    <comment ref="J62" authorId="1" shapeId="0" xr:uid="{00000000-0006-0000-0400-000003000000}">
      <text>
        <r>
          <rPr>
            <b/>
            <sz val="9"/>
            <rFont val="Tahoma"/>
            <family val="2"/>
          </rPr>
          <t>Resultado porcentual de las competencias que pesan el 20% de la evaluación individual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600-000001000000}">
      <text>
        <r>
          <rPr>
            <b/>
            <sz val="9"/>
            <rFont val="Tahoma"/>
            <family val="2"/>
          </rPr>
          <t>Jeimy Paola Ortiz Gracia:</t>
        </r>
        <r>
          <rPr>
            <sz val="9"/>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700-000001000000}">
      <text>
        <r>
          <rPr>
            <b/>
            <sz val="9"/>
            <rFont val="Tahoma"/>
            <family val="2"/>
          </rPr>
          <t>Jeimy Paola Ortiz Gracia:</t>
        </r>
        <r>
          <rPr>
            <sz val="9"/>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800-000001000000}">
      <text>
        <r>
          <rPr>
            <b/>
            <sz val="9"/>
            <rFont val="Tahoma"/>
            <family val="2"/>
          </rPr>
          <t>Jeimy Paola Ortiz Gracia:</t>
        </r>
        <r>
          <rPr>
            <sz val="9"/>
            <rFont val="Tahoma"/>
            <family val="2"/>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900-000001000000}">
      <text>
        <r>
          <rPr>
            <b/>
            <sz val="9"/>
            <rFont val="Tahoma"/>
            <family val="2"/>
          </rPr>
          <t>Jeimy Paola Ortiz Gracia:</t>
        </r>
        <r>
          <rPr>
            <sz val="9"/>
            <rFont val="Tahoma"/>
            <family val="2"/>
          </rPr>
          <t xml:space="preserve">
es necesario condicionarlo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A00-000001000000}">
      <text>
        <r>
          <rPr>
            <sz val="9"/>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<sst xmlns="http://schemas.openxmlformats.org/spreadsheetml/2006/main" count="605" uniqueCount="317">
  <si>
    <r>
      <rPr>
        <b/>
        <sz val="11"/>
        <color theme="1"/>
        <rFont val="Times New Roman"/>
        <family val="1"/>
      </rP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</si>
  <si>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</si>
  <si>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</si>
  <si>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</si>
  <si>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</si>
  <si>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</si>
  <si>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</si>
  <si>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</si>
  <si>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</si>
  <si>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</si>
  <si>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</si>
  <si>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</si>
  <si>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</si>
  <si>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</si>
  <si>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</si>
  <si>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</si>
  <si>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</si>
  <si>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</si>
  <si>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</si>
  <si>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</si>
  <si>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</si>
  <si>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</si>
  <si>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</si>
  <si>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</si>
  <si>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</si>
  <si>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</si>
  <si>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</si>
  <si>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</si>
  <si>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</si>
  <si>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</si>
  <si>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</si>
  <si>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</si>
  <si>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</si>
  <si>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</si>
  <si>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</si>
  <si>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</si>
  <si>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</si>
  <si>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</si>
  <si>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</si>
  <si>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</si>
  <si>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</si>
  <si>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</si>
  <si>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</si>
  <si>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</si>
  <si>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</si>
  <si>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</si>
  <si>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</si>
  <si>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</si>
  <si>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</si>
  <si>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</si>
  <si>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</si>
  <si>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</si>
  <si>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</si>
  <si>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</si>
  <si>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</si>
  <si>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</si>
  <si>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</si>
  <si>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</si>
  <si>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</si>
  <si>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</si>
  <si>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</si>
  <si>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</si>
  <si>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</si>
  <si>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rPr>
        <b/>
        <sz val="12"/>
        <color rgb="FF000000"/>
        <rFont val="Arial"/>
        <family val="2"/>
      </rP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</si>
  <si>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</si>
  <si>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</si>
  <si>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</si>
  <si>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</si>
  <si>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</si>
  <si>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</si>
  <si>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</si>
  <si>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</si>
  <si>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</si>
  <si>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</si>
  <si>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</si>
  <si>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</si>
  <si>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</si>
  <si>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</si>
  <si>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</si>
  <si>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</si>
  <si>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</si>
  <si>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</si>
  <si>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</si>
  <si>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</si>
  <si>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</si>
  <si>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</si>
  <si>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</si>
  <si>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</si>
  <si>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</si>
  <si>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</si>
  <si>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</si>
  <si>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</si>
  <si>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</si>
  <si>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</si>
  <si>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</si>
  <si>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</si>
  <si>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</si>
  <si>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</si>
  <si>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</si>
  <si>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</si>
  <si>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</si>
  <si>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Superior Jerárquico </t>
  </si>
  <si>
    <t xml:space="preserve">Firma del Gerente Público </t>
  </si>
  <si>
    <t>ANEXO 2</t>
  </si>
  <si>
    <r>
      <rPr>
        <sz val="12"/>
        <color rgb="FF000000"/>
        <rFont val="Arial"/>
        <family val="2"/>
      </rP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</si>
  <si>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</si>
  <si>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</si>
  <si>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</si>
  <si>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</si>
  <si>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</si>
  <si>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</si>
  <si>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</si>
  <si>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</si>
  <si>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</si>
  <si>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</si>
  <si>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</si>
  <si>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</si>
  <si>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</si>
  <si>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</si>
  <si>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</si>
  <si>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</si>
  <si>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</si>
  <si>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</si>
  <si>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</si>
  <si>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</si>
  <si>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</si>
  <si>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</si>
  <si>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</si>
  <si>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</si>
  <si>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</si>
  <si>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</si>
  <si>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</si>
  <si>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</si>
  <si>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</si>
  <si>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</si>
  <si>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</si>
  <si>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</si>
  <si>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</si>
  <si>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</si>
  <si>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</si>
  <si>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</si>
  <si>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</si>
  <si>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</si>
  <si>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</si>
  <si>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</si>
  <si>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</si>
  <si>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</si>
  <si>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</si>
  <si>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</si>
  <si>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</si>
  <si>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</si>
  <si>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</si>
  <si>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</si>
  <si>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</si>
  <si>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</si>
  <si>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</si>
  <si>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</si>
  <si>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</si>
  <si>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</si>
  <si>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</si>
  <si>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</si>
  <si>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</si>
  <si>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</si>
  <si>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</si>
  <si>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</si>
  <si>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</si>
  <si>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</si>
  <si>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</si>
  <si>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</si>
  <si>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</si>
  <si>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</si>
  <si>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</si>
  <si>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</si>
  <si>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</si>
  <si>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</si>
  <si>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</si>
  <si>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</si>
  <si>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</si>
  <si>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</si>
  <si>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</si>
  <si>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</si>
  <si>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</si>
  <si>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</si>
  <si>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</si>
  <si>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</si>
  <si>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</si>
  <si>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</si>
  <si>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</si>
  <si>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</si>
  <si>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</si>
  <si>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</si>
  <si>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</si>
  <si>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</si>
  <si>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</si>
  <si>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</si>
  <si>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</si>
  <si>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</si>
  <si>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</si>
  <si>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</si>
  <si>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</si>
  <si>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</si>
  <si>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</si>
  <si>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</si>
  <si>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SEGUIMIENTO COMPROMISOS ESTRATEGICOS Y/O INSTITUCIONALES</t>
  </si>
  <si>
    <t xml:space="preserve">1.5 Fecha Sucripcion Acuerdo de Gestion </t>
  </si>
  <si>
    <t xml:space="preserve">1.6. Vigencia del Acuerdo de Gestion </t>
  </si>
  <si>
    <t>desde: 17/03/2014</t>
  </si>
  <si>
    <r>
      <rPr>
        <b/>
        <sz val="11"/>
        <color theme="1"/>
        <rFont val="Times New Roman"/>
        <family val="1"/>
      </rP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</si>
  <si>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</si>
  <si>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</si>
  <si>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</si>
  <si>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</si>
  <si>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</si>
  <si>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</si>
  <si>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</si>
  <si>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</si>
  <si>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</si>
  <si>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</si>
  <si>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</si>
  <si>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</si>
  <si>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</si>
  <si>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</si>
  <si>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</si>
  <si>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</si>
  <si>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</si>
  <si>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</si>
  <si>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</si>
  <si>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</si>
  <si>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</si>
  <si>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</si>
  <si>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</si>
  <si>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</si>
  <si>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</si>
  <si>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</si>
  <si>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</si>
  <si>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</si>
  <si>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</si>
  <si>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</si>
  <si>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</si>
  <si>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</si>
  <si>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</si>
  <si>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</si>
  <si>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</si>
  <si>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</si>
  <si>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</si>
  <si>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</si>
  <si>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</si>
  <si>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</si>
  <si>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</si>
  <si>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</si>
  <si>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</si>
  <si>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</si>
  <si>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</si>
  <si>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</si>
  <si>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</si>
  <si>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</si>
  <si>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</si>
  <si>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</si>
  <si>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</si>
  <si>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</si>
  <si>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</si>
  <si>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</si>
  <si>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</si>
  <si>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</si>
  <si>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</si>
  <si>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</si>
  <si>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</si>
  <si>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</si>
  <si>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</si>
  <si>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</si>
  <si>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</si>
  <si>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</si>
  <si>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</si>
  <si>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</si>
  <si>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</si>
  <si>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</si>
  <si>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</si>
  <si>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01/01/2025
31/12/2025</t>
  </si>
  <si>
    <t>Fortalecer la capacidad institucional en el marco de un Modelo Integrado de Planeación y Gestión eficiente, que propenda por una gestión pública inteligente, transparente y ágil en la respuesta a los requerimientos de la ciudadanía, promoviendo la participación y el control social.</t>
  </si>
  <si>
    <t xml:space="preserve">Actualizar el plan estratégico de las tecnologías de la información PETI de la
entidad y la hoja de ruta de los proyectos identificados. </t>
  </si>
  <si>
    <t>Actualizar el documento del PETI, realizando los ajsutes requeridos en la creación, modificación y/o eliminación de proyectos.</t>
  </si>
  <si>
    <t>Ajustar la hoja de ruta del PETI con las priorizaciones definidas con los usuarios.</t>
  </si>
  <si>
    <t>Número de documentos actualizados/ Número de documentos proyectados</t>
  </si>
  <si>
    <t>Hacer seguimiento al Plan Estartégico de Tecnologías de la Información PETI</t>
  </si>
  <si>
    <t>Hacer seguimiento a los proyectos del PETI priorizados para la vigencia 2025</t>
  </si>
  <si>
    <t>Gestionar los requerimientos de TI que se generen desde todas las áreas de la entidad para el desarrollo de los proyectos del PETI priorizados</t>
  </si>
  <si>
    <t xml:space="preserve">Realizar los desarrollos priorizados en el PETI para la vigencioa 2025 </t>
  </si>
  <si>
    <t>Número de proyectos priorizados/numero de proyectos realizados.</t>
  </si>
  <si>
    <t>Avanzar en la mitigación de riesgos asociados a la seguridad de la información.</t>
  </si>
  <si>
    <t>Actualzar el DRP y realizar las pruebas de restauración de servicios.</t>
  </si>
  <si>
    <t>Realizar un análisis de vulnerabilidades y su remediación.</t>
  </si>
  <si>
    <t>Número de actividades programadas/Número actividades realizadas</t>
  </si>
  <si>
    <t xml:space="preserve">Concertacion para el desempeño sobresaliente (5% adicional. Generar un ambiente de trabajo en equipo) </t>
  </si>
  <si>
    <t>Actualizar la documentación asociada a los riesgos de seguridad de la información de la entidad.</t>
  </si>
  <si>
    <t>Formalizar el nuevo Plan Estratégico de
Tecnologías de Información y hacerle su divulgación.</t>
  </si>
  <si>
    <t>D:\encargo\Acuerdos de gestión\Evidencias\Avances DRP</t>
  </si>
  <si>
    <t>Se realizó la actualización del documento del Plan Estratégico de Tecnologías de Información (PETI), incorporando los ajustes necesarios conforme a los lineamientos establecidos. Esta actualización incluyó la creación de nuevos proyectos estratégicos, la modificación de iniciativas existentes para alinearlas con los objetivos institucionales. El documento actualizado refleja las fichas actualizada y el estado actual de proyectos de TI, asegurando su coherencia con la planificación estratégica vigente.
Se realizó la segunda actualización del PETI de 2025, incorporando los ajustes necesarios conforme a los lineamientos establecidos. Esta actualización incluyó la creación de nuevos proyectos estratégicos, la modificación de iniciativas existentes para alinearlas con los objetivos institucionales. El documento se actuliza con vigencia desde el 29/09/2025</t>
  </si>
  <si>
    <t>https://www.dadep.gov.co/sites/default/files/planeacion/2025-01/127-pppgi-04-v10-plan-estrategico-de-tecnologias-de-la-informacion-peti-2025.pdf
https://www.dadep.gov.co/sites/default/files/planeacion/2026-01/127-pppgi-04-v11.pdf</t>
  </si>
  <si>
    <t>Se realizó el ajuste de la hoja de ruta del Plan Estratégico de Tecnologías de Información (PETI), incorporando las priorizaciones definidas en conjunto con los usuarios. Este proceso permitió alinear los proyectos estratégicos con las necesidades actuales de las áreas involucradas, asegurando una planificación más efectiva y orientada a resultados. La nueva hoja de ruta refleja un enfoque colaborativo y una visión actualizada de los objetivos tecnológicos institucionales. Esta hace parte del PETI en el numeeral 6.2.
Se realiza el ajuste en la hoja de ruta del peti, de conformidad con los ajustes realizados en las fichas de los proyectos del PETI, con vigencia desde el 29/09/2025. Esta se encuentra como parte del documento peti, numeral 6,2 Plan Maestro o mapa de ruta, pag 66</t>
  </si>
  <si>
    <t>https://www.dadep.gov.co/sites/default/files/planeacion/2025-01/127-pppgi-04-v10-plan-estrategico-de-tecnologias-de-la-informacion-peti-2025.pdf
https://www.dadep.gov.co/sites/default/files/planeacion/2026-01/127-pppgi-04-v11.pdf</t>
  </si>
  <si>
    <t>El PETI se formalizó por el comita institucional de gestión y desempeño convocado el 28 de enero de 2025, pasndolo de la versión 9 a la versión 10 y publicandolo en la pagina web de la entidad
Esta versión del PETI se formalizó por el comité institucional de gestión y desempeño, convocado para el el  día lunes 8 de septiembre de 2025 a partir de las 8:00 am y hasta las 5:00 pm</t>
  </si>
  <si>
    <t>https://www.dadep.gov.co/sites/default/files/planeacion/2025-01/127-pppgi-04-v10-plan-estrategico-de-tecnologias-de-la-informacion-peti-2025.pdf
Convocado por Luid Fernando Arango, el día 3 de septiembre a las 6:42 pm por la cuenta de correo institucional
https://www.dadep.gov.co/sites/default/files/planeacion/2026-01/127-pppgi-04-v11.pdf</t>
  </si>
  <si>
    <t>D:\encargo\Acuerdos de gestión\Seguimiento proyectos PETI
D:\encargo\Acuerdos de gestión\Seguimiento proyectos PETI Diciembre</t>
  </si>
  <si>
    <t>Se construyó la ficha técnica de los servicios que se requieren para analisia de vulnerabilidades, etical hakiung y remediación. Se realizaron los estudios previos y análisis del mercado  para la la contratación de dichos servicios.
Se realizó la contratación por acuerdo marco de precios cone l objeto de "Prestar los servicios para realizar el análisis de vulnerabilidades en
los activos de información definidos por la entidad.", se encontraron 11 ahhazgos, dos de ell0os falsos positivos ylos otros 9 se esta trabajando en la remediación para realizar el retext. (Informe técnico y presentación de avances)</t>
  </si>
  <si>
    <t>https://intranet.dadep.gov.co/mipg/gestion-de-la-informacion-y-la-tecnologia/127-pppgi-12
https://dadep.gov.co/sites/default/files/planeacion/2026-01/127-pppgi-12-plan-de-tratamiento-de-riesgos-de-seguridad-de-la-informacion-2026v4.pdf</t>
  </si>
  <si>
    <t>Se actualizó el plan de tratamiento de riesgos y el mapa de riesgos el cua pasa de 21 a 7 riesgos que se consolidaron dando cobertura a todos los riesgos identificados, el mapa se encuentra en proceso de formalización y publicación.
Se actializó el plan de tratamiento re diesgos de seguridad de la información y el el mapa de riesgo para la vigencia 2026 , consolidados en 7 riesgos con sus  responsables, controles, actividades, evidencias e indicadoreseon, este se encuentra publicado en al pagina web de la entidad.</t>
  </si>
  <si>
    <t xml:space="preserve">El documento del Plan de Recuperación de Desastres DPR, se encuentra en actualización, paralelo a esto se esta realizando el diagnóstico y estudio de mercado de lo que podría costar estos servicios para plasmarlo en el documento y su implementación.
Se avanza en la implementación del DRP, pese a que no se cuenta con recursos para contrar con infraestructura de alta disponibilidad, se cuenta con la replioca en on premise de los archivos de filesystem de la documentación escaneada en el sistema orfeo y la misional del sistema royal, cuyos documentos en ambiente productivo se encuentran en la nube. 
</t>
  </si>
  <si>
    <t>Se hace seguimienro semanal a los proyectos del peti que se encuentran en ejecución. Se presenta un cuadro con el seguimiento de los proyectos del PETI con corte de 30 de junio. 
Se realiza un monitoreo semanal de los proyectos del PETI actualmente en curso. Para este periodo, se incluye una matriz que refleja el estado de avance de dichas iniciativas, con información actualizada al 31 de diciembre de 2025.</t>
  </si>
  <si>
    <t xml:space="preserve">\\172.26.1.6\sistemas 2025\CONTRACTUAL\CONTRACTUAL RECURSO HUMANO\JEISON GARCIA\CUENTA DE COBRO\EVIDENCIA\REQUERIMIENTOS
D:\encargo\Acuerdos de gestión\Evidencias\Requerimeintos
</t>
  </si>
  <si>
    <t>\\172.26.1.6\sistemas 2025\CONTRACTUAL\HARDWARE Y SOFTWARE</t>
  </si>
  <si>
    <t xml:space="preserve">Durante el primer semestre de 2025 se culminó exitosamente el desarrollo del sistema CAPI, el sistema de defensores y se avanzó em la migración del sistema SIDESP a un 80%. Asimismo, se llevó a cabo la migración de la base de datos geográfica de Oracle 12c a Oracle 19c, y se implementaron mejoras significativas en los sistemas ORFESO y SICAPITAL, fortaleciendo su rendimiento y funcionalidad. Se avanzó en el diagnóstico y en analítica de datos generando el micrositio en internet con 4 Dash Board.
En el segundo semenstre de 2025, se culminó exitosamente el desarrollo del sistema de defensores,  se finalizó la migración del sistema SIDEP a un 100%, se pusioron en producción 8 funcionalidades nuevas del SIDEP2.0, se implementaron mejoras significativas en los sistemas ORFEO implementando el expediente electrónico, quedando listo para pasar a producción, se realizó el diagnóstico de TI, se adquirieron tres aires acondicionados, 177 computadores y cuatro impresoras; se implemento el lenguaje de señas ene la pagina web y se esta ejecutando el proyecto de análisis de vulnerabilidades. </t>
  </si>
  <si>
    <t xml:space="preserve">https://intranet.dadep.gov.co/estadisticas/estadisticas-sidep
\\172.26.1.6\sistemas 2025\CONTRACTUAL\HARDWARE Y SOFTWARE
</t>
  </si>
  <si>
    <t>En este periodo se realizaron los requerimientos de los sistemas CAPID, Defensores, Portal  Inmobiliario del Espacio Público, Orfeo, Portales WEB, SIDEP y BACA, de los cuales algunos ya se desarrollaron y otros estan en peroceso de desarrollo.
Se realizaron los requerimientos de los sistemas Portal Inmobiliario del Espacio Público, Orfeo, SIDEP, BACA y ROYAL,  de los cuales algunos ya se desarrollaron y otros estan en peroceso de desarrollo, estos son requerimientos hasta el 31 de dicienbre de 2025</t>
  </si>
  <si>
    <t>N/A</t>
  </si>
  <si>
    <t>HUGO ROBERTO HERNANDEZ</t>
  </si>
  <si>
    <t>JEFE OFICINA DE LAS TECNOLOGÍAS Y LA INFORMACIÓN</t>
  </si>
  <si>
    <t>LUCIA BASTIDAS UBATE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</si>
</sst>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67">
    <font>
      <sz val="11"/>
      <color theme="1"/>
      <name val="Calibri"/>
      <charset val="134"/>
      <scheme val="minor"/>
    </font>
    <font>
      <b/>
      <sz val="11"/>
      <color theme="1"/>
      <name val="Calibri"/>
      <family val="2"/>
      <scheme val="minor"/>
    </font>
    <font>
      <b/>
      <sz val="16"/>
      <color theme="0"/>
      <name val="Arial"/>
      <family val="2"/>
    </font>
    <font>
      <b/>
      <sz val="11"/>
      <color theme="1"/>
      <name val="Arial"/>
      <family val="2"/>
    </font>
    <font>
      <sz val="11"/>
      <name val="Arial"/>
      <family val="2"/>
    </font>
    <font>
      <sz val="10"/>
      <color theme="1"/>
      <name val="Arial"/>
      <family val="2"/>
    </font>
    <font>
      <sz val="11"/>
      <color theme="1"/>
      <name val="Arial"/>
      <family val="2"/>
    </font>
    <font>
      <sz val="10"/>
      <color rgb="FFFF0000"/>
      <name val="Arial"/>
      <family val="2"/>
    </font>
    <font>
      <sz val="11"/>
      <color theme="1"/>
      <name val="Times New Roman"/>
      <family val="1"/>
    </font>
    <font>
      <b/>
      <sz val="11"/>
      <color theme="1"/>
      <name val="Times New Roman"/>
      <family val="1"/>
    </font>
    <font>
      <sz val="11"/>
      <name val="Times New Roman"/>
      <family val="1"/>
    </font>
    <font>
      <sz val="14"/>
      <color theme="1"/>
      <name val="Arial"/>
      <family val="2"/>
    </font>
    <font>
      <b/>
      <sz val="20"/>
      <color theme="0"/>
      <name val="Arial"/>
      <family val="2"/>
    </font>
    <font>
      <b/>
      <sz val="14"/>
      <color theme="0"/>
      <name val="Arial"/>
      <family val="2"/>
    </font>
    <font>
      <b/>
      <sz val="14"/>
      <color theme="1"/>
      <name val="Arial"/>
      <family val="2"/>
    </font>
    <font>
      <sz val="11"/>
      <color theme="1"/>
      <name val="Arial Narrow"/>
      <family val="2"/>
    </font>
    <font>
      <b/>
      <sz val="18"/>
      <color theme="0"/>
      <name val="Arial"/>
      <family val="2"/>
    </font>
    <font>
      <sz val="11"/>
      <color rgb="FF000000"/>
      <name val="Arial"/>
      <family val="2"/>
    </font>
    <font>
      <i/>
      <sz val="8"/>
      <color theme="1"/>
      <name val="Arial"/>
      <family val="2"/>
    </font>
    <font>
      <b/>
      <sz val="12"/>
      <color theme="0"/>
      <name val="Arial"/>
      <family val="2"/>
    </font>
    <font>
      <sz val="8"/>
      <color theme="1"/>
      <name val="Arial"/>
      <family val="2"/>
    </font>
    <font>
      <b/>
      <sz val="10"/>
      <color theme="0"/>
      <name val="Arial"/>
      <family val="2"/>
    </font>
    <font>
      <sz val="10"/>
      <color theme="0"/>
      <name val="Arial"/>
      <family val="2"/>
    </font>
    <font>
      <b/>
      <sz val="9"/>
      <color theme="1"/>
      <name val="Arial"/>
      <family val="2"/>
    </font>
    <font>
      <u/>
      <sz val="11"/>
      <color theme="1"/>
      <name val="Arial"/>
      <family val="2"/>
    </font>
    <font>
      <sz val="12"/>
      <color theme="1"/>
      <name val="Calibri"/>
      <family val="2"/>
      <scheme val="minor"/>
    </font>
    <font>
      <sz val="14"/>
      <color theme="1"/>
      <name val="Calibri"/>
      <family val="2"/>
      <scheme val="minor"/>
    </font>
    <font>
      <sz val="12"/>
      <color theme="1"/>
      <name val="Arial"/>
      <family val="2"/>
    </font>
    <font>
      <sz val="12"/>
      <color rgb="FF000000"/>
      <name val="Arial"/>
      <family val="2"/>
    </font>
    <font>
      <b/>
      <sz val="12"/>
      <color theme="1"/>
      <name val="Arial"/>
      <family val="2"/>
    </font>
    <font>
      <sz val="12"/>
      <color rgb="FF000000"/>
      <name val="Calibri"/>
      <family val="2"/>
      <scheme val="minor"/>
    </font>
    <font>
      <b/>
      <sz val="22"/>
      <color theme="1"/>
      <name val="Calibri"/>
      <family val="2"/>
      <scheme val="minor"/>
    </font>
    <font>
      <sz val="14"/>
      <color theme="1"/>
      <name val="Times New Roman"/>
      <family val="1"/>
    </font>
    <font>
      <sz val="26"/>
      <color theme="1"/>
      <name val="Arial"/>
      <family val="2"/>
    </font>
    <font>
      <sz val="16"/>
      <color theme="1"/>
      <name val="Arial"/>
      <family val="2"/>
    </font>
    <font>
      <b/>
      <sz val="20"/>
      <color theme="1"/>
      <name val="Arial"/>
      <family val="2"/>
    </font>
    <font>
      <b/>
      <sz val="22"/>
      <color theme="1"/>
      <name val="Arial"/>
      <family val="2"/>
    </font>
    <font>
      <b/>
      <sz val="16"/>
      <color theme="1"/>
      <name val="Arial"/>
      <family val="2"/>
    </font>
    <font>
      <b/>
      <sz val="28"/>
      <color theme="1"/>
      <name val="Arial"/>
      <family val="2"/>
    </font>
    <font>
      <b/>
      <sz val="18"/>
      <color theme="1"/>
      <name val="Arial"/>
      <family val="2"/>
    </font>
    <font>
      <sz val="16"/>
      <name val="Arial"/>
      <family val="2"/>
    </font>
    <font>
      <b/>
      <sz val="18"/>
      <name val="Arial"/>
      <family val="2"/>
    </font>
    <font>
      <b/>
      <sz val="24"/>
      <color rgb="FF000000"/>
      <name val="Arial"/>
      <family val="2"/>
    </font>
    <font>
      <b/>
      <sz val="24"/>
      <color theme="1"/>
      <name val="Arial"/>
      <family val="2"/>
    </font>
    <font>
      <b/>
      <sz val="12"/>
      <color rgb="FF000000"/>
      <name val="Arial"/>
      <family val="2"/>
    </font>
    <font>
      <sz val="11"/>
      <color theme="1"/>
      <name val="Calibri"/>
      <family val="2"/>
      <scheme val="minor"/>
    </font>
    <font>
      <sz val="10"/>
      <name val="Arial"/>
      <family val="2"/>
    </font>
    <font>
      <b/>
      <sz val="11"/>
      <name val="Times New Roman"/>
      <family val="1"/>
    </font>
    <font>
      <i/>
      <sz val="12"/>
      <color rgb="FF000000"/>
      <name val="Arial"/>
      <family val="2"/>
    </font>
    <font>
      <b/>
      <sz val="11"/>
      <color rgb="FFFF0000"/>
      <name val="Times New Roman"/>
      <family val="1"/>
    </font>
    <font>
      <sz val="18"/>
      <name val="Tahoma"/>
      <family val="2"/>
    </font>
    <font>
      <sz val="12"/>
      <name val="Tahoma"/>
      <family val="2"/>
    </font>
    <font>
      <b/>
      <sz val="9"/>
      <name val="Tahoma"/>
      <family val="2"/>
    </font>
    <font>
      <sz val="9"/>
      <name val="Tahoma"/>
      <family val="2"/>
    </font>
    <font>
      <sz val="16"/>
      <color theme="1"/>
      <name val="Arial"/>
      <family val="2"/>
    </font>
    <font>
      <b/>
      <sz val="16"/>
      <color theme="1"/>
      <name val="Arial"/>
      <family val="2"/>
    </font>
    <font>
      <sz val="18"/>
      <color theme="1"/>
      <name val="Arial"/>
      <family val="2"/>
    </font>
    <font>
      <sz val="20"/>
      <color theme="1"/>
      <name val="Arial"/>
      <family val="2"/>
    </font>
    <font>
      <u/>
      <sz val="11"/>
      <color theme="10"/>
      <name val="Calibri"/>
      <charset val="134"/>
      <scheme val="minor"/>
    </font>
    <font>
      <u/>
      <sz val="11"/>
      <color theme="10"/>
      <name val="Calibri"/>
      <family val="2"/>
      <charset val="134"/>
      <scheme val="minor"/>
    </font>
    <font>
      <sz val="9"/>
      <color theme="1"/>
      <name val="Arial"/>
      <charset val="134"/>
    </font>
    <font>
      <b/>
      <sz val="11"/>
      <color theme="1"/>
      <name val="Arial"/>
      <charset val="134"/>
    </font>
    <font>
      <i/>
      <sz val="8"/>
      <color theme="1"/>
      <name val="Arial"/>
      <charset val="134"/>
    </font>
    <font>
      <sz val="11"/>
      <color theme="5"/>
      <name val="Arial"/>
      <charset val="134"/>
    </font>
    <font>
      <sz val="11"/>
      <color theme="1"/>
      <name val="Arial"/>
      <charset val="134"/>
    </font>
    <font>
      <u/>
      <sz val="7"/>
      <color theme="1"/>
      <name val="Arial"/>
      <family val="2"/>
    </font>
    <font>
      <sz val="7"/>
      <color theme="1"/>
      <name val="Arial"/>
      <family val="2"/>
    </font>
  </fonts>
  <fills count="15">
    <fill>
      <patternFill patternType="none"/>
    </fill>
    <fill>
      <patternFill patternType="gray125"/>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0"/>
        <bgColor indexed="64"/>
      </patternFill>
    </fill>
    <fill>
      <patternFill patternType="solid">
        <fgColor rgb="FF3067CC"/>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rgb="FF000000"/>
      </patternFill>
    </fill>
    <fill>
      <patternFill patternType="solid">
        <fgColor rgb="FF3772FF"/>
        <bgColor indexed="64"/>
      </patternFill>
    </fill>
  </fills>
  <borders count="65">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medium">
        <color auto="1"/>
      </left>
      <right/>
      <top style="thin">
        <color auto="1"/>
      </top>
      <bottom style="medium">
        <color auto="1"/>
      </bottom>
      <diagonal/>
    </border>
  </borders>
  <cellStyleXfs count="4">
    <xf numFmtId="0" fontId="0" fillId="0" borderId="0"/>
    <xf numFmtId="9" fontId="45" fillId="0" borderId="0" applyFont="0" applyFill="0" applyBorder="0" applyAlignment="0" applyProtection="0"/>
    <xf numFmtId="0" fontId="46" fillId="0" borderId="0"/>
    <xf numFmtId="0" fontId="58" fillId="0" borderId="0" applyNumberFormat="0" applyFill="0" applyBorder="0" applyAlignment="0" applyProtection="0"/>
  </cellStyleXfs>
  <cellXfs count="483">
    <xf numFmtId="0" fontId="0" fillId="0" borderId="0" xfId="0"/>
    <xf numFmtId="0" fontId="1" fillId="0" borderId="2" xfId="0" applyFont="1" applyBorder="1"/>
    <xf numFmtId="0" fontId="1" fillId="0" borderId="3" xfId="0" applyFont="1" applyBorder="1"/>
    <xf numFmtId="0" fontId="1" fillId="0" borderId="3" xfId="0" applyFont="1" applyBorder="1" applyAlignment="1">
      <alignment horizontal="center" vertical="center"/>
    </xf>
    <xf numFmtId="0" fontId="0" fillId="0" borderId="6" xfId="0" applyBorder="1" applyAlignment="1">
      <alignment horizontal="justify" vertical="center" wrapText="1"/>
    </xf>
    <xf numFmtId="0" fontId="1" fillId="0" borderId="3"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7" xfId="0" applyBorder="1" applyAlignment="1">
      <alignment horizontal="justify" vertical="center"/>
    </xf>
    <xf numFmtId="0" fontId="1" fillId="0" borderId="0" xfId="0" applyFont="1" applyAlignment="1">
      <alignment horizontal="center"/>
    </xf>
    <xf numFmtId="0" fontId="1" fillId="0" borderId="0" xfId="0" applyFont="1" applyAlignment="1">
      <alignment horizontal="center" vertical="center"/>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4" borderId="18" xfId="0" applyFont="1" applyFill="1" applyBorder="1" applyAlignment="1">
      <alignment horizontal="center" vertical="center"/>
    </xf>
    <xf numFmtId="0" fontId="6" fillId="0" borderId="7" xfId="0" applyFont="1" applyBorder="1" applyAlignment="1">
      <alignment vertical="center" wrapText="1"/>
    </xf>
    <xf numFmtId="0" fontId="5" fillId="4" borderId="20" xfId="0" applyFont="1" applyFill="1" applyBorder="1" applyAlignment="1">
      <alignment horizontal="center" vertical="center"/>
    </xf>
    <xf numFmtId="0" fontId="6" fillId="0" borderId="21" xfId="0" applyFont="1" applyBorder="1" applyAlignment="1">
      <alignment vertical="center" wrapText="1"/>
    </xf>
    <xf numFmtId="0" fontId="6" fillId="0" borderId="21" xfId="0" applyFont="1" applyBorder="1" applyAlignment="1">
      <alignment vertical="center"/>
    </xf>
    <xf numFmtId="0" fontId="8" fillId="0" borderId="0" xfId="0" applyFont="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justify" wrapText="1"/>
    </xf>
    <xf numFmtId="0" fontId="9" fillId="0" borderId="3" xfId="0" applyFont="1" applyBorder="1" applyAlignment="1">
      <alignment horizontal="center" vertical="center"/>
    </xf>
    <xf numFmtId="9" fontId="9" fillId="0" borderId="3" xfId="0" applyNumberFormat="1" applyFont="1" applyBorder="1" applyAlignment="1">
      <alignment horizontal="center" vertical="center"/>
    </xf>
    <xf numFmtId="0" fontId="8" fillId="0" borderId="3" xfId="0" applyFont="1" applyBorder="1" applyAlignment="1">
      <alignment horizontal="justify" vertical="justify"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xf numFmtId="0" fontId="9" fillId="0" borderId="0" xfId="0" applyFont="1" applyAlignment="1">
      <alignment horizontal="center" vertical="center"/>
    </xf>
    <xf numFmtId="0" fontId="9" fillId="0" borderId="3" xfId="0" applyFont="1" applyBorder="1" applyAlignment="1">
      <alignment horizontal="center" vertical="center" wrapText="1"/>
    </xf>
    <xf numFmtId="9" fontId="9" fillId="0" borderId="3" xfId="1" applyFont="1" applyBorder="1" applyAlignment="1">
      <alignment horizontal="center" vertical="center"/>
    </xf>
    <xf numFmtId="0" fontId="9" fillId="0" borderId="0" xfId="0" applyFont="1"/>
    <xf numFmtId="0" fontId="9" fillId="0" borderId="2" xfId="0" applyFont="1" applyBorder="1"/>
    <xf numFmtId="0" fontId="9" fillId="0" borderId="3" xfId="0" applyFont="1" applyBorder="1"/>
    <xf numFmtId="14" fontId="8" fillId="0" borderId="3" xfId="0" applyNumberFormat="1" applyFont="1" applyBorder="1" applyAlignment="1">
      <alignment horizontal="left"/>
    </xf>
    <xf numFmtId="14" fontId="8" fillId="0" borderId="0" xfId="0" applyNumberFormat="1" applyFont="1" applyAlignment="1">
      <alignment horizontal="left"/>
    </xf>
    <xf numFmtId="0" fontId="9" fillId="0" borderId="0" xfId="0" applyFont="1" applyAlignment="1">
      <alignment vertical="center"/>
    </xf>
    <xf numFmtId="0" fontId="8" fillId="0" borderId="2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18" xfId="0" applyFont="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vertical="center"/>
    </xf>
    <xf numFmtId="14" fontId="8" fillId="0" borderId="3" xfId="0" applyNumberFormat="1" applyFont="1" applyBorder="1" applyAlignment="1">
      <alignment horizontal="center" vertical="center"/>
    </xf>
    <xf numFmtId="0" fontId="8" fillId="0" borderId="36" xfId="0" applyFont="1" applyBorder="1"/>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37" xfId="0" applyFont="1" applyBorder="1" applyAlignment="1">
      <alignment horizontal="center"/>
    </xf>
    <xf numFmtId="0" fontId="8" fillId="0" borderId="34" xfId="0" applyFont="1" applyBorder="1"/>
    <xf numFmtId="0" fontId="8" fillId="0" borderId="35" xfId="0" applyFont="1" applyBorder="1"/>
    <xf numFmtId="0" fontId="8" fillId="0" borderId="0" xfId="0" applyFont="1" applyAlignment="1">
      <alignment horizontal="center"/>
    </xf>
    <xf numFmtId="0" fontId="9" fillId="0" borderId="0" xfId="0" applyFont="1" applyAlignment="1">
      <alignment horizontal="center"/>
    </xf>
    <xf numFmtId="0" fontId="11" fillId="0" borderId="0" xfId="0" applyFont="1"/>
    <xf numFmtId="0" fontId="11" fillId="7" borderId="0" xfId="0" applyFont="1" applyFill="1"/>
    <xf numFmtId="0" fontId="11" fillId="7" borderId="38" xfId="0" applyFont="1" applyFill="1" applyBorder="1"/>
    <xf numFmtId="0" fontId="11" fillId="7" borderId="0" xfId="0" applyFont="1" applyFill="1" applyAlignment="1">
      <alignment horizontal="right"/>
    </xf>
    <xf numFmtId="0" fontId="11" fillId="7" borderId="0" xfId="0" applyFont="1" applyFill="1" applyAlignment="1">
      <alignment horizontal="center"/>
    </xf>
    <xf numFmtId="0" fontId="11" fillId="7" borderId="39" xfId="0" applyFont="1" applyFill="1" applyBorder="1"/>
    <xf numFmtId="0" fontId="13" fillId="8" borderId="9" xfId="0" applyFont="1" applyFill="1" applyBorder="1" applyAlignment="1" applyProtection="1">
      <alignment horizontal="center" vertical="center"/>
      <protection locked="0"/>
    </xf>
    <xf numFmtId="0" fontId="11" fillId="7" borderId="3" xfId="0" applyFont="1" applyFill="1" applyBorder="1"/>
    <xf numFmtId="9" fontId="11" fillId="9" borderId="3" xfId="1" applyFont="1" applyFill="1" applyBorder="1" applyAlignment="1">
      <alignment horizontal="center" vertical="center"/>
    </xf>
    <xf numFmtId="9" fontId="11" fillId="7" borderId="3" xfId="0" applyNumberFormat="1" applyFont="1" applyFill="1" applyBorder="1"/>
    <xf numFmtId="9" fontId="11" fillId="7" borderId="3" xfId="0" applyNumberFormat="1" applyFont="1" applyFill="1" applyBorder="1" applyAlignment="1">
      <alignment horizontal="center"/>
    </xf>
    <xf numFmtId="164" fontId="11" fillId="9" borderId="3" xfId="0" applyNumberFormat="1" applyFont="1" applyFill="1" applyBorder="1" applyAlignment="1">
      <alignment horizontal="center"/>
    </xf>
    <xf numFmtId="0" fontId="11" fillId="7" borderId="3" xfId="0" applyFont="1" applyFill="1" applyBorder="1" applyAlignment="1">
      <alignment horizontal="center" vertical="center"/>
    </xf>
    <xf numFmtId="0" fontId="14" fillId="7" borderId="0" xfId="0" applyFont="1" applyFill="1" applyAlignment="1" applyProtection="1">
      <alignment vertical="center"/>
      <protection locked="0"/>
    </xf>
    <xf numFmtId="0" fontId="14" fillId="7" borderId="39" xfId="0" applyFont="1" applyFill="1" applyBorder="1" applyAlignment="1" applyProtection="1">
      <alignment vertical="center"/>
      <protection locked="0"/>
    </xf>
    <xf numFmtId="9" fontId="14" fillId="9" borderId="13" xfId="1" applyFont="1" applyFill="1" applyBorder="1" applyAlignment="1" applyProtection="1">
      <alignment horizontal="center" vertical="center"/>
      <protection locked="0"/>
    </xf>
    <xf numFmtId="0" fontId="14" fillId="7" borderId="0" xfId="0" applyFont="1" applyFill="1" applyAlignment="1" applyProtection="1">
      <alignment horizontal="right" vertical="center"/>
      <protection locked="0"/>
    </xf>
    <xf numFmtId="0" fontId="11" fillId="7" borderId="40" xfId="0" applyFont="1" applyFill="1" applyBorder="1"/>
    <xf numFmtId="0" fontId="11" fillId="7" borderId="14" xfId="0" applyFont="1" applyFill="1" applyBorder="1"/>
    <xf numFmtId="0" fontId="11" fillId="7" borderId="15" xfId="0" applyFont="1" applyFill="1" applyBorder="1"/>
    <xf numFmtId="0" fontId="11" fillId="7" borderId="25" xfId="0" applyFont="1" applyFill="1" applyBorder="1"/>
    <xf numFmtId="0" fontId="15" fillId="0" borderId="0" xfId="0" applyFont="1"/>
    <xf numFmtId="0" fontId="8" fillId="7" borderId="0" xfId="0" applyFont="1" applyFill="1"/>
    <xf numFmtId="0" fontId="8" fillId="0" borderId="0" xfId="0" applyFont="1" applyAlignment="1">
      <alignment horizontal="left"/>
    </xf>
    <xf numFmtId="0" fontId="6" fillId="7" borderId="0" xfId="0" applyFont="1" applyFill="1"/>
    <xf numFmtId="0" fontId="6" fillId="0" borderId="0" xfId="0" applyFont="1"/>
    <xf numFmtId="0" fontId="6" fillId="0" borderId="0" xfId="0" applyFont="1" applyAlignment="1">
      <alignment horizontal="left"/>
    </xf>
    <xf numFmtId="0" fontId="6" fillId="0" borderId="11" xfId="0" applyFont="1" applyBorder="1"/>
    <xf numFmtId="0" fontId="6" fillId="0" borderId="38" xfId="0" applyFont="1" applyBorder="1"/>
    <xf numFmtId="0" fontId="6" fillId="0" borderId="14" xfId="0" applyFont="1" applyBorder="1"/>
    <xf numFmtId="0" fontId="17" fillId="7" borderId="0" xfId="0" applyFont="1" applyFill="1" applyAlignment="1">
      <alignment horizontal="left" vertical="center" wrapText="1"/>
    </xf>
    <xf numFmtId="0" fontId="3" fillId="3" borderId="4" xfId="0" applyFont="1" applyFill="1" applyBorder="1" applyAlignment="1">
      <alignment horizontal="center" vertical="center" wrapText="1"/>
    </xf>
    <xf numFmtId="9" fontId="18" fillId="3" borderId="4" xfId="0" applyNumberFormat="1" applyFont="1" applyFill="1" applyBorder="1" applyAlignment="1">
      <alignment horizontal="center" vertical="center" wrapText="1"/>
    </xf>
    <xf numFmtId="0" fontId="20" fillId="0" borderId="3" xfId="0" applyFont="1" applyBorder="1" applyAlignment="1">
      <alignment horizontal="justify" vertical="center" wrapText="1"/>
    </xf>
    <xf numFmtId="0" fontId="20" fillId="0" borderId="3" xfId="0" applyFont="1" applyBorder="1" applyAlignment="1">
      <alignment horizontal="left" vertical="center" wrapText="1"/>
    </xf>
    <xf numFmtId="0" fontId="6" fillId="7" borderId="0" xfId="0" applyFont="1" applyFill="1" applyAlignment="1">
      <alignment vertical="center"/>
    </xf>
    <xf numFmtId="0" fontId="6" fillId="7" borderId="0" xfId="0" applyFont="1" applyFill="1" applyAlignment="1">
      <alignment horizontal="left" vertical="center"/>
    </xf>
    <xf numFmtId="164" fontId="6" fillId="7" borderId="0" xfId="0" applyNumberFormat="1" applyFont="1" applyFill="1" applyAlignment="1">
      <alignment horizontal="center" vertical="center"/>
    </xf>
    <xf numFmtId="0" fontId="7" fillId="7" borderId="0" xfId="0" applyFont="1" applyFill="1" applyAlignment="1">
      <alignment vertical="top" wrapText="1"/>
    </xf>
    <xf numFmtId="0" fontId="22" fillId="8" borderId="23" xfId="0" applyFont="1" applyFill="1" applyBorder="1" applyAlignment="1">
      <alignment vertical="center" wrapText="1"/>
    </xf>
    <xf numFmtId="0" fontId="6" fillId="7" borderId="0" xfId="0" applyFont="1" applyFill="1" applyAlignment="1">
      <alignment horizontal="left"/>
    </xf>
    <xf numFmtId="0" fontId="23" fillId="7" borderId="3" xfId="0" applyFont="1" applyFill="1" applyBorder="1" applyAlignment="1">
      <alignment horizontal="center" vertical="center"/>
    </xf>
    <xf numFmtId="0" fontId="6" fillId="0" borderId="24" xfId="0" applyFont="1" applyBorder="1" applyAlignment="1">
      <alignment horizontal="center"/>
    </xf>
    <xf numFmtId="0" fontId="6" fillId="0" borderId="39" xfId="0" applyFont="1" applyBorder="1" applyAlignment="1">
      <alignment horizontal="center"/>
    </xf>
    <xf numFmtId="0" fontId="6" fillId="0" borderId="25" xfId="0" applyFont="1" applyBorder="1" applyAlignment="1">
      <alignment horizontal="center" vertical="center"/>
    </xf>
    <xf numFmtId="0" fontId="6" fillId="7" borderId="0" xfId="0" applyFont="1" applyFill="1" applyAlignment="1">
      <alignment horizontal="center"/>
    </xf>
    <xf numFmtId="165" fontId="21" fillId="8" borderId="23" xfId="0" applyNumberFormat="1" applyFont="1" applyFill="1" applyBorder="1" applyAlignment="1">
      <alignment horizontal="center" vertical="center" wrapText="1"/>
    </xf>
    <xf numFmtId="9" fontId="22" fillId="8" borderId="23" xfId="1" applyFont="1" applyFill="1" applyBorder="1" applyAlignment="1" applyProtection="1">
      <alignment vertical="center" wrapText="1"/>
    </xf>
    <xf numFmtId="0" fontId="25" fillId="0" borderId="0" xfId="0" applyFont="1"/>
    <xf numFmtId="0" fontId="25" fillId="7" borderId="0" xfId="0" applyFont="1" applyFill="1"/>
    <xf numFmtId="0" fontId="27" fillId="7" borderId="0" xfId="0" applyFont="1" applyFill="1"/>
    <xf numFmtId="0" fontId="28" fillId="7" borderId="0" xfId="0" applyFont="1" applyFill="1" applyAlignment="1">
      <alignment horizontal="center" vertical="center" wrapText="1"/>
    </xf>
    <xf numFmtId="0" fontId="27" fillId="7" borderId="38" xfId="0" applyFont="1" applyFill="1" applyBorder="1"/>
    <xf numFmtId="0" fontId="29" fillId="7" borderId="23" xfId="0" applyFont="1" applyFill="1" applyBorder="1" applyAlignment="1">
      <alignment horizontal="center" vertical="center"/>
    </xf>
    <xf numFmtId="0" fontId="27" fillId="7" borderId="23" xfId="0" applyFont="1" applyFill="1" applyBorder="1" applyAlignment="1">
      <alignment horizontal="center" vertical="center"/>
    </xf>
    <xf numFmtId="0" fontId="27" fillId="0" borderId="38" xfId="0" applyFont="1" applyBorder="1"/>
    <xf numFmtId="0" fontId="29" fillId="7" borderId="42" xfId="0" applyFont="1" applyFill="1" applyBorder="1" applyAlignment="1">
      <alignment horizontal="center" wrapText="1"/>
    </xf>
    <xf numFmtId="0" fontId="29" fillId="7" borderId="18" xfId="0" applyFont="1" applyFill="1" applyBorder="1" applyAlignment="1">
      <alignment horizontal="center" wrapText="1"/>
    </xf>
    <xf numFmtId="0" fontId="29" fillId="7" borderId="42" xfId="0" applyFont="1" applyFill="1" applyBorder="1" applyAlignment="1">
      <alignment horizontal="center" vertical="center" wrapText="1"/>
    </xf>
    <xf numFmtId="0" fontId="29" fillId="7" borderId="18" xfId="0" applyFont="1" applyFill="1" applyBorder="1" applyAlignment="1">
      <alignment horizontal="center" vertical="center" wrapText="1"/>
    </xf>
    <xf numFmtId="0" fontId="29" fillId="7" borderId="20" xfId="0" applyFont="1" applyFill="1" applyBorder="1" applyAlignment="1">
      <alignment horizontal="center" vertical="center" wrapText="1"/>
    </xf>
    <xf numFmtId="0" fontId="29" fillId="7" borderId="50" xfId="0" applyFont="1" applyFill="1" applyBorder="1" applyAlignment="1">
      <alignment horizontal="center" vertical="center" wrapText="1"/>
    </xf>
    <xf numFmtId="0" fontId="28" fillId="11" borderId="0" xfId="0" applyFont="1" applyFill="1"/>
    <xf numFmtId="0" fontId="30" fillId="11" borderId="0" xfId="0" applyFont="1" applyFill="1"/>
    <xf numFmtId="0" fontId="28" fillId="7" borderId="39" xfId="0" applyFont="1" applyFill="1" applyBorder="1" applyAlignment="1">
      <alignment horizontal="center" vertical="center" wrapText="1"/>
    </xf>
    <xf numFmtId="0" fontId="27" fillId="7" borderId="39" xfId="0" applyFont="1" applyFill="1" applyBorder="1"/>
    <xf numFmtId="0" fontId="31" fillId="0" borderId="0" xfId="0" applyFont="1" applyAlignment="1" applyProtection="1">
      <alignment wrapText="1"/>
      <protection locked="0"/>
    </xf>
    <xf numFmtId="0" fontId="31" fillId="0" borderId="0" xfId="0" applyFont="1" applyProtection="1">
      <protection locked="0"/>
    </xf>
    <xf numFmtId="0" fontId="8" fillId="0" borderId="0" xfId="0" applyFont="1" applyProtection="1">
      <protection locked="0"/>
    </xf>
    <xf numFmtId="0" fontId="32" fillId="0" borderId="0" xfId="0" applyFont="1" applyProtection="1">
      <protection locked="0"/>
    </xf>
    <xf numFmtId="2" fontId="8" fillId="0" borderId="0" xfId="0" applyNumberFormat="1" applyFont="1" applyProtection="1">
      <protection locked="0"/>
    </xf>
    <xf numFmtId="0" fontId="12" fillId="7" borderId="0" xfId="0" applyFont="1" applyFill="1" applyAlignment="1" applyProtection="1">
      <alignment vertical="center"/>
      <protection locked="0"/>
    </xf>
    <xf numFmtId="0" fontId="11" fillId="0" borderId="0" xfId="0" applyFont="1" applyProtection="1">
      <protection locked="0"/>
    </xf>
    <xf numFmtId="0" fontId="6" fillId="0" borderId="0" xfId="0" applyFont="1" applyProtection="1">
      <protection locked="0"/>
    </xf>
    <xf numFmtId="0" fontId="33" fillId="0" borderId="0" xfId="0" applyFont="1" applyAlignment="1" applyProtection="1">
      <alignment horizontal="center"/>
      <protection locked="0"/>
    </xf>
    <xf numFmtId="0" fontId="6" fillId="0" borderId="0" xfId="0" applyFont="1" applyAlignment="1" applyProtection="1">
      <alignment horizontal="center"/>
      <protection locked="0"/>
    </xf>
    <xf numFmtId="0" fontId="16" fillId="8" borderId="15" xfId="0" applyFont="1" applyFill="1" applyBorder="1" applyAlignment="1">
      <alignment horizontal="center" vertical="center"/>
    </xf>
    <xf numFmtId="0" fontId="36" fillId="9" borderId="23" xfId="0" applyFont="1" applyFill="1" applyBorder="1" applyAlignment="1">
      <alignment horizontal="center" vertical="center" wrapText="1"/>
    </xf>
    <xf numFmtId="14" fontId="34" fillId="0" borderId="41" xfId="0" applyNumberFormat="1" applyFont="1" applyBorder="1" applyAlignment="1" applyProtection="1">
      <alignment horizontal="center" vertical="center" wrapText="1"/>
      <protection locked="0"/>
    </xf>
    <xf numFmtId="0" fontId="35" fillId="9" borderId="42" xfId="0" applyFont="1" applyFill="1" applyBorder="1" applyAlignment="1" applyProtection="1">
      <alignment horizontal="center" vertical="center" wrapText="1"/>
      <protection locked="0"/>
    </xf>
    <xf numFmtId="9" fontId="34" fillId="0" borderId="4" xfId="1" applyFont="1" applyFill="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5" fillId="10" borderId="9" xfId="0" applyFont="1" applyFill="1" applyBorder="1" applyAlignment="1" applyProtection="1">
      <alignment horizontal="center" vertical="center"/>
      <protection locked="0"/>
    </xf>
    <xf numFmtId="0" fontId="37" fillId="10" borderId="9" xfId="0" applyFont="1" applyFill="1" applyBorder="1" applyAlignment="1" applyProtection="1">
      <alignment horizontal="center" vertical="center"/>
      <protection locked="0"/>
    </xf>
    <xf numFmtId="9" fontId="37" fillId="10" borderId="10" xfId="0" applyNumberFormat="1" applyFont="1" applyFill="1" applyBorder="1" applyAlignment="1" applyProtection="1">
      <alignment vertical="center"/>
      <protection locked="0"/>
    </xf>
    <xf numFmtId="9" fontId="37" fillId="10" borderId="57" xfId="0" applyNumberFormat="1" applyFont="1" applyFill="1" applyBorder="1" applyAlignment="1">
      <alignment horizontal="center" vertical="center"/>
    </xf>
    <xf numFmtId="0" fontId="14" fillId="7" borderId="38" xfId="0" applyFont="1" applyFill="1" applyBorder="1" applyAlignment="1" applyProtection="1">
      <alignment vertical="center"/>
      <protection locked="0"/>
    </xf>
    <xf numFmtId="0" fontId="14" fillId="7" borderId="38"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0" xfId="0" applyFont="1" applyFill="1" applyAlignment="1" applyProtection="1">
      <alignment vertical="center" wrapText="1"/>
      <protection locked="0"/>
    </xf>
    <xf numFmtId="0" fontId="14" fillId="7" borderId="38"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6" fillId="7" borderId="0" xfId="0" applyFont="1" applyFill="1" applyProtection="1">
      <protection locked="0"/>
    </xf>
    <xf numFmtId="0" fontId="39" fillId="7" borderId="0" xfId="0" applyFont="1" applyFill="1" applyAlignment="1" applyProtection="1">
      <alignment horizontal="center" vertical="center"/>
      <protection locked="0"/>
    </xf>
    <xf numFmtId="0" fontId="14"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6" fillId="7" borderId="15" xfId="0" applyFont="1" applyFill="1" applyBorder="1" applyProtection="1">
      <protection locked="0"/>
    </xf>
    <xf numFmtId="2" fontId="6" fillId="0" borderId="0" xfId="0" applyNumberFormat="1" applyFont="1" applyProtection="1">
      <protection locked="0"/>
    </xf>
    <xf numFmtId="9" fontId="34" fillId="0" borderId="3" xfId="1" applyFont="1" applyBorder="1" applyAlignment="1" applyProtection="1">
      <alignment horizontal="center" vertical="center" wrapText="1"/>
      <protection locked="0"/>
    </xf>
    <xf numFmtId="9" fontId="40" fillId="0" borderId="3" xfId="1" applyFont="1" applyFill="1" applyBorder="1" applyAlignment="1" applyProtection="1">
      <alignment horizontal="center" vertical="center" wrapText="1"/>
    </xf>
    <xf numFmtId="9" fontId="34" fillId="0" borderId="3" xfId="1" applyFont="1" applyBorder="1" applyAlignment="1" applyProtection="1">
      <alignment horizontal="center" vertical="center" wrapText="1"/>
    </xf>
    <xf numFmtId="9" fontId="34" fillId="0" borderId="4" xfId="1" applyFont="1" applyBorder="1" applyAlignment="1" applyProtection="1">
      <alignment horizontal="center" vertical="center" wrapText="1"/>
      <protection locked="0"/>
    </xf>
    <xf numFmtId="1" fontId="37" fillId="10" borderId="23" xfId="0" applyNumberFormat="1" applyFont="1" applyFill="1" applyBorder="1" applyAlignment="1">
      <alignment horizontal="center" vertical="center"/>
    </xf>
    <xf numFmtId="9" fontId="37" fillId="10" borderId="23" xfId="0" applyNumberFormat="1" applyFont="1" applyFill="1" applyBorder="1" applyAlignment="1">
      <alignment horizontal="center" vertical="center"/>
    </xf>
    <xf numFmtId="9" fontId="37" fillId="10" borderId="23" xfId="1" applyFont="1" applyFill="1" applyBorder="1" applyAlignment="1" applyProtection="1">
      <alignment horizontal="center" vertical="center"/>
    </xf>
    <xf numFmtId="9" fontId="37" fillId="7" borderId="2" xfId="1" applyFont="1" applyFill="1" applyBorder="1" applyAlignment="1" applyProtection="1">
      <alignment horizontal="center" vertical="center" wrapText="1"/>
      <protection locked="0"/>
    </xf>
    <xf numFmtId="9" fontId="37" fillId="12" borderId="3" xfId="0" applyNumberFormat="1" applyFont="1" applyFill="1" applyBorder="1" applyAlignment="1" applyProtection="1">
      <alignment horizontal="center" vertical="center" wrapText="1"/>
      <protection locked="0"/>
    </xf>
    <xf numFmtId="2" fontId="6" fillId="7" borderId="0" xfId="0" applyNumberFormat="1" applyFont="1" applyFill="1" applyProtection="1">
      <protection locked="0"/>
    </xf>
    <xf numFmtId="0" fontId="6" fillId="0" borderId="1" xfId="0" applyFont="1" applyBorder="1" applyProtection="1">
      <protection locked="0"/>
    </xf>
    <xf numFmtId="2" fontId="6" fillId="7" borderId="0" xfId="0" applyNumberFormat="1" applyFont="1" applyFill="1" applyAlignment="1" applyProtection="1">
      <alignment horizontal="center"/>
      <protection locked="0"/>
    </xf>
    <xf numFmtId="2" fontId="3" fillId="7" borderId="0" xfId="0" applyNumberFormat="1" applyFont="1" applyFill="1" applyAlignment="1" applyProtection="1">
      <alignment horizontal="center"/>
      <protection locked="0"/>
    </xf>
    <xf numFmtId="2" fontId="6" fillId="7" borderId="15" xfId="0" applyNumberFormat="1" applyFont="1" applyFill="1" applyBorder="1" applyProtection="1">
      <protection locked="0"/>
    </xf>
    <xf numFmtId="0" fontId="36" fillId="9" borderId="23" xfId="0" applyFont="1" applyFill="1" applyBorder="1" applyAlignment="1">
      <alignment horizontal="center" vertical="center"/>
    </xf>
    <xf numFmtId="0" fontId="34" fillId="0" borderId="15" xfId="0" applyFont="1" applyBorder="1" applyProtection="1">
      <protection locked="0"/>
    </xf>
    <xf numFmtId="0" fontId="34" fillId="0" borderId="25" xfId="0" applyFont="1" applyBorder="1" applyProtection="1">
      <protection locked="0"/>
    </xf>
    <xf numFmtId="0" fontId="6" fillId="7" borderId="39" xfId="0" applyFont="1" applyFill="1" applyBorder="1" applyProtection="1">
      <protection locked="0"/>
    </xf>
    <xf numFmtId="0" fontId="6" fillId="7" borderId="0" xfId="0" applyFont="1" applyFill="1" applyAlignment="1" applyProtection="1">
      <alignment horizontal="center"/>
      <protection locked="0"/>
    </xf>
    <xf numFmtId="0" fontId="6" fillId="7" borderId="39"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39" xfId="0" applyFont="1" applyFill="1" applyBorder="1" applyAlignment="1" applyProtection="1">
      <alignment horizontal="center"/>
      <protection locked="0"/>
    </xf>
    <xf numFmtId="0" fontId="6" fillId="7" borderId="25" xfId="0" applyFont="1" applyFill="1" applyBorder="1" applyProtection="1">
      <protection locked="0"/>
    </xf>
    <xf numFmtId="0" fontId="30" fillId="13" borderId="0" xfId="0" applyFont="1" applyFill="1"/>
    <xf numFmtId="0" fontId="42" fillId="7" borderId="0" xfId="0" applyFont="1" applyFill="1" applyAlignment="1">
      <alignment horizontal="center" vertical="center" wrapText="1"/>
    </xf>
    <xf numFmtId="0" fontId="43" fillId="7" borderId="0" xfId="0" applyFont="1" applyFill="1" applyAlignment="1">
      <alignment horizontal="center"/>
    </xf>
    <xf numFmtId="0" fontId="27" fillId="7" borderId="0" xfId="0" applyFont="1" applyFill="1" applyAlignment="1">
      <alignment horizontal="center"/>
    </xf>
    <xf numFmtId="0" fontId="28" fillId="7" borderId="0" xfId="0" applyFont="1" applyFill="1" applyAlignment="1">
      <alignment horizontal="left" vertical="center" wrapText="1"/>
    </xf>
    <xf numFmtId="0" fontId="44" fillId="7" borderId="23" xfId="0" applyFont="1" applyFill="1" applyBorder="1" applyAlignment="1">
      <alignment horizontal="center" vertical="center"/>
    </xf>
    <xf numFmtId="0" fontId="44" fillId="7" borderId="23" xfId="0" applyFont="1" applyFill="1" applyBorder="1" applyAlignment="1">
      <alignment horizontal="center" vertical="center" wrapText="1"/>
    </xf>
    <xf numFmtId="0" fontId="13" fillId="7" borderId="0" xfId="0" applyFont="1" applyFill="1" applyAlignment="1">
      <alignment horizontal="center" vertical="center"/>
    </xf>
    <xf numFmtId="0" fontId="8" fillId="0" borderId="2" xfId="0" applyFont="1" applyBorder="1"/>
    <xf numFmtId="0" fontId="9" fillId="0" borderId="3" xfId="0" applyFont="1" applyBorder="1" applyAlignment="1">
      <alignment horizontal="center" vertical="justify" wrapText="1"/>
    </xf>
    <xf numFmtId="9" fontId="9" fillId="0" borderId="3" xfId="0" applyNumberFormat="1" applyFont="1" applyBorder="1" applyAlignment="1">
      <alignment horizontal="center"/>
    </xf>
    <xf numFmtId="0" fontId="55" fillId="0" borderId="3" xfId="0" applyFont="1" applyBorder="1" applyAlignment="1" applyProtection="1">
      <alignment vertical="center" wrapText="1"/>
      <protection locked="0"/>
    </xf>
    <xf numFmtId="0" fontId="54" fillId="0" borderId="4" xfId="0" applyFont="1" applyBorder="1" applyAlignment="1" applyProtection="1">
      <alignment horizontal="center" vertical="center" wrapText="1"/>
      <protection locked="0"/>
    </xf>
    <xf numFmtId="0" fontId="54" fillId="0" borderId="3" xfId="0" applyFont="1" applyBorder="1" applyAlignment="1" applyProtection="1">
      <alignment horizontal="center" vertical="center" wrapText="1"/>
      <protection locked="0"/>
    </xf>
    <xf numFmtId="10" fontId="34" fillId="0" borderId="4" xfId="1" applyNumberFormat="1" applyFont="1" applyFill="1" applyBorder="1" applyAlignment="1" applyProtection="1">
      <alignment horizontal="center" vertical="center" wrapText="1"/>
      <protection locked="0"/>
    </xf>
    <xf numFmtId="10" fontId="34" fillId="0" borderId="3" xfId="0" applyNumberFormat="1" applyFont="1" applyBorder="1" applyAlignment="1" applyProtection="1">
      <alignment horizontal="center" vertical="center" wrapText="1"/>
      <protection locked="0"/>
    </xf>
    <xf numFmtId="0" fontId="37" fillId="0" borderId="2"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4" fillId="0" borderId="4" xfId="0" applyFont="1" applyBorder="1" applyAlignment="1" applyProtection="1">
      <alignment horizontal="justify" vertical="center" wrapText="1"/>
      <protection locked="0"/>
    </xf>
    <xf numFmtId="0" fontId="34" fillId="0" borderId="4" xfId="0" applyFont="1" applyBorder="1" applyAlignment="1" applyProtection="1">
      <alignment horizontal="center" vertical="center" wrapText="1"/>
      <protection locked="0"/>
    </xf>
    <xf numFmtId="0" fontId="34" fillId="0" borderId="29" xfId="0" applyFont="1" applyBorder="1" applyAlignment="1" applyProtection="1">
      <alignment vertical="center" wrapText="1"/>
      <protection locked="0"/>
    </xf>
    <xf numFmtId="0" fontId="34" fillId="0" borderId="3" xfId="0" applyFont="1" applyBorder="1" applyAlignment="1" applyProtection="1">
      <alignment vertical="center" wrapText="1"/>
      <protection locked="0"/>
    </xf>
    <xf numFmtId="0" fontId="58" fillId="0" borderId="3" xfId="3" applyBorder="1" applyAlignment="1" applyProtection="1">
      <alignment vertical="center" wrapText="1"/>
      <protection locked="0"/>
    </xf>
    <xf numFmtId="0" fontId="59" fillId="0" borderId="3" xfId="3" applyFont="1" applyBorder="1" applyAlignment="1" applyProtection="1">
      <alignment vertical="center" wrapText="1"/>
      <protection locked="0"/>
    </xf>
    <xf numFmtId="0" fontId="60" fillId="0" borderId="3" xfId="0" applyFont="1" applyBorder="1" applyAlignment="1">
      <alignment horizontal="center" vertical="center"/>
    </xf>
    <xf numFmtId="164" fontId="60" fillId="9" borderId="3" xfId="0" applyNumberFormat="1" applyFont="1" applyFill="1" applyBorder="1" applyAlignment="1" applyProtection="1">
      <alignment horizontal="center" vertical="center" wrapText="1"/>
      <protection locked="0"/>
    </xf>
    <xf numFmtId="164" fontId="60" fillId="9" borderId="3" xfId="0" applyNumberFormat="1" applyFont="1" applyFill="1" applyBorder="1" applyAlignment="1">
      <alignment horizontal="center" vertical="center" wrapText="1"/>
    </xf>
    <xf numFmtId="164" fontId="63" fillId="7" borderId="3" xfId="0" applyNumberFormat="1" applyFont="1" applyFill="1" applyBorder="1" applyAlignment="1">
      <alignment horizontal="center" vertical="center"/>
    </xf>
    <xf numFmtId="0" fontId="64" fillId="7" borderId="0" xfId="0" applyFont="1" applyFill="1" applyAlignment="1">
      <alignment vertical="center"/>
    </xf>
    <xf numFmtId="14" fontId="11" fillId="7" borderId="27" xfId="0" applyNumberFormat="1" applyFont="1" applyFill="1" applyBorder="1"/>
    <xf numFmtId="0" fontId="66" fillId="7" borderId="3"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0" fontId="8" fillId="0" borderId="44"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2" xfId="0" applyNumberFormat="1" applyFont="1" applyBorder="1" applyAlignment="1">
      <alignment horizontal="center" vertical="center"/>
    </xf>
    <xf numFmtId="0" fontId="9" fillId="0" borderId="3" xfId="0" applyFont="1" applyBorder="1" applyAlignment="1">
      <alignment horizontal="center"/>
    </xf>
    <xf numFmtId="0" fontId="9" fillId="6" borderId="3" xfId="0" applyFont="1" applyFill="1" applyBorder="1" applyAlignment="1">
      <alignment horizontal="center"/>
    </xf>
    <xf numFmtId="0" fontId="9" fillId="6" borderId="22" xfId="0" applyFont="1" applyFill="1" applyBorder="1" applyAlignment="1">
      <alignment horizontal="center"/>
    </xf>
    <xf numFmtId="0" fontId="9" fillId="6" borderId="40" xfId="0" applyFont="1" applyFill="1" applyBorder="1" applyAlignment="1">
      <alignment horizontal="center"/>
    </xf>
    <xf numFmtId="0" fontId="9" fillId="6" borderId="21" xfId="0" applyFont="1" applyFill="1" applyBorder="1" applyAlignment="1">
      <alignment horizontal="center"/>
    </xf>
    <xf numFmtId="0" fontId="8" fillId="0" borderId="22" xfId="0" applyFont="1" applyBorder="1" applyAlignment="1">
      <alignment horizontal="center"/>
    </xf>
    <xf numFmtId="0" fontId="8" fillId="0" borderId="40" xfId="0" applyFont="1" applyBorder="1" applyAlignment="1">
      <alignment horizontal="center"/>
    </xf>
    <xf numFmtId="0" fontId="8" fillId="0" borderId="21" xfId="0" applyFont="1" applyBorder="1" applyAlignment="1">
      <alignment horizont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left" vertical="center"/>
    </xf>
    <xf numFmtId="0" fontId="44" fillId="7" borderId="46" xfId="0" applyFont="1" applyFill="1" applyBorder="1" applyAlignment="1">
      <alignment horizontal="center" vertical="center" wrapText="1"/>
    </xf>
    <xf numFmtId="0" fontId="44" fillId="7" borderId="63" xfId="0" applyFont="1" applyFill="1" applyBorder="1" applyAlignment="1">
      <alignment horizontal="center" vertical="center" wrapText="1"/>
    </xf>
    <xf numFmtId="0" fontId="44" fillId="7" borderId="47" xfId="0" applyFont="1" applyFill="1" applyBorder="1" applyAlignment="1">
      <alignment horizontal="center" vertical="center" wrapText="1"/>
    </xf>
    <xf numFmtId="0" fontId="28" fillId="7" borderId="11" xfId="0" applyFont="1" applyFill="1" applyBorder="1" applyAlignment="1">
      <alignment horizontal="left" vertical="center" wrapText="1"/>
    </xf>
    <xf numFmtId="0" fontId="28" fillId="7" borderId="12" xfId="0" applyFont="1" applyFill="1" applyBorder="1" applyAlignment="1">
      <alignment horizontal="left" vertical="center" wrapText="1"/>
    </xf>
    <xf numFmtId="0" fontId="28" fillId="7" borderId="24"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39"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28" fillId="7" borderId="25" xfId="0" applyFont="1" applyFill="1" applyBorder="1" applyAlignment="1">
      <alignment horizontal="left" vertical="center" wrapText="1"/>
    </xf>
    <xf numFmtId="0" fontId="28" fillId="7" borderId="9"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7" borderId="13" xfId="0" applyFont="1" applyFill="1" applyBorder="1" applyAlignment="1">
      <alignment horizontal="left" vertical="center" wrapText="1"/>
    </xf>
    <xf numFmtId="0" fontId="43" fillId="7" borderId="0" xfId="0" applyFont="1" applyFill="1" applyAlignment="1">
      <alignment horizontal="center"/>
    </xf>
    <xf numFmtId="0" fontId="13" fillId="14" borderId="0" xfId="0" applyFont="1" applyFill="1" applyAlignment="1">
      <alignment horizontal="center" vertical="center"/>
    </xf>
    <xf numFmtId="0" fontId="34" fillId="0" borderId="12" xfId="0" applyFont="1" applyBorder="1" applyAlignment="1" applyProtection="1">
      <alignment horizontal="center"/>
      <protection locked="0"/>
    </xf>
    <xf numFmtId="0" fontId="34" fillId="0" borderId="24" xfId="0" applyFont="1" applyBorder="1" applyAlignment="1" applyProtection="1">
      <alignment horizontal="center"/>
      <protection locked="0"/>
    </xf>
    <xf numFmtId="0" fontId="34" fillId="0" borderId="0" xfId="0" applyFont="1" applyAlignment="1" applyProtection="1">
      <alignment horizontal="center"/>
      <protection locked="0"/>
    </xf>
    <xf numFmtId="0" fontId="34" fillId="0" borderId="39" xfId="0" applyFont="1" applyBorder="1" applyAlignment="1" applyProtection="1">
      <alignment horizontal="center"/>
      <protection locked="0"/>
    </xf>
    <xf numFmtId="0" fontId="36" fillId="9" borderId="23" xfId="0" applyFont="1" applyFill="1" applyBorder="1" applyAlignment="1">
      <alignment horizontal="center" vertical="center" wrapText="1"/>
    </xf>
    <xf numFmtId="9" fontId="40" fillId="0" borderId="41" xfId="1" applyFont="1" applyFill="1" applyBorder="1" applyAlignment="1" applyProtection="1">
      <alignment horizontal="center" vertical="center" wrapText="1"/>
    </xf>
    <xf numFmtId="9" fontId="40" fillId="0" borderId="5" xfId="1" applyFont="1" applyFill="1" applyBorder="1" applyAlignment="1" applyProtection="1">
      <alignment horizontal="center" vertical="center" wrapText="1"/>
    </xf>
    <xf numFmtId="9" fontId="40" fillId="0" borderId="3" xfId="1" applyFont="1" applyFill="1" applyBorder="1" applyAlignment="1" applyProtection="1">
      <alignment horizontal="center" vertical="center" wrapText="1"/>
    </xf>
    <xf numFmtId="2" fontId="36" fillId="9" borderId="23" xfId="0" applyNumberFormat="1" applyFont="1" applyFill="1" applyBorder="1" applyAlignment="1">
      <alignment horizontal="center" vertical="center" wrapText="1"/>
    </xf>
    <xf numFmtId="9" fontId="34" fillId="0" borderId="41" xfId="1" applyFont="1" applyBorder="1" applyAlignment="1" applyProtection="1">
      <alignment horizontal="center" vertical="center" wrapText="1"/>
    </xf>
    <xf numFmtId="9" fontId="34" fillId="0" borderId="5" xfId="1" applyFont="1" applyBorder="1" applyAlignment="1" applyProtection="1">
      <alignment horizontal="center" vertical="center" wrapText="1"/>
    </xf>
    <xf numFmtId="9" fontId="34" fillId="0" borderId="3" xfId="1" applyFont="1" applyBorder="1" applyAlignment="1" applyProtection="1">
      <alignment horizontal="center" vertical="center" wrapText="1"/>
    </xf>
    <xf numFmtId="0" fontId="38" fillId="7" borderId="58" xfId="0" applyFont="1" applyFill="1" applyBorder="1" applyAlignment="1" applyProtection="1">
      <alignment horizontal="left" vertical="center" wrapText="1"/>
      <protection locked="0"/>
    </xf>
    <xf numFmtId="0" fontId="38" fillId="7" borderId="31" xfId="0" applyFont="1" applyFill="1" applyBorder="1" applyAlignment="1" applyProtection="1">
      <alignment horizontal="left" vertical="center" wrapText="1"/>
      <protection locked="0"/>
    </xf>
    <xf numFmtId="0" fontId="38" fillId="7" borderId="59" xfId="0" applyFont="1" applyFill="1" applyBorder="1" applyAlignment="1" applyProtection="1">
      <alignment horizontal="left" vertical="center" wrapText="1"/>
      <protection locked="0"/>
    </xf>
    <xf numFmtId="9" fontId="34" fillId="0" borderId="41" xfId="1" applyFont="1" applyBorder="1" applyAlignment="1" applyProtection="1">
      <alignment horizontal="center" vertical="center" wrapText="1"/>
      <protection locked="0"/>
    </xf>
    <xf numFmtId="9" fontId="34" fillId="0" borderId="5" xfId="1" applyFont="1" applyBorder="1" applyAlignment="1" applyProtection="1">
      <alignment horizontal="center" vertical="center" wrapText="1"/>
      <protection locked="0"/>
    </xf>
    <xf numFmtId="9" fontId="34" fillId="0" borderId="4" xfId="1" applyFont="1" applyFill="1" applyBorder="1" applyAlignment="1" applyProtection="1">
      <alignment horizontal="center" vertical="center" wrapText="1"/>
      <protection locked="0"/>
    </xf>
    <xf numFmtId="9" fontId="34" fillId="0" borderId="5" xfId="1" applyFont="1" applyFill="1" applyBorder="1" applyAlignment="1" applyProtection="1">
      <alignment horizontal="center" vertical="center" wrapText="1"/>
      <protection locked="0"/>
    </xf>
    <xf numFmtId="9" fontId="34" fillId="0" borderId="2" xfId="1" applyFont="1" applyBorder="1" applyAlignment="1" applyProtection="1">
      <alignment horizontal="center" vertical="center" wrapText="1"/>
      <protection locked="0"/>
    </xf>
    <xf numFmtId="9" fontId="34" fillId="0" borderId="3" xfId="1" applyFont="1" applyBorder="1" applyAlignment="1" applyProtection="1">
      <alignment horizontal="center" vertical="center" wrapText="1"/>
      <protection locked="0"/>
    </xf>
    <xf numFmtId="0" fontId="34" fillId="0" borderId="41" xfId="0" applyFont="1" applyBorder="1" applyAlignment="1" applyProtection="1">
      <alignment horizontal="justify" vertical="center" wrapText="1"/>
      <protection locked="0"/>
    </xf>
    <xf numFmtId="0" fontId="54" fillId="0" borderId="5" xfId="0" applyFont="1" applyBorder="1" applyAlignment="1" applyProtection="1">
      <alignment horizontal="justify" vertical="center" wrapText="1"/>
      <protection locked="0"/>
    </xf>
    <xf numFmtId="0" fontId="34" fillId="0" borderId="5" xfId="0" applyFont="1" applyBorder="1" applyAlignment="1" applyProtection="1">
      <alignment horizontal="justify" vertical="center" wrapText="1"/>
      <protection locked="0"/>
    </xf>
    <xf numFmtId="166" fontId="34" fillId="0" borderId="0" xfId="1" applyNumberFormat="1" applyFont="1" applyBorder="1" applyAlignment="1" applyProtection="1">
      <alignment horizontal="center" vertical="center" wrapText="1"/>
      <protection locked="0"/>
    </xf>
    <xf numFmtId="9" fontId="34" fillId="0" borderId="41" xfId="0" applyNumberFormat="1" applyFont="1" applyBorder="1" applyAlignment="1" applyProtection="1">
      <alignment horizontal="center" vertical="center" wrapText="1"/>
      <protection locked="0"/>
    </xf>
    <xf numFmtId="9" fontId="34" fillId="0" borderId="5" xfId="0" applyNumberFormat="1"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9" fontId="34" fillId="0" borderId="2" xfId="1" applyFont="1" applyFill="1" applyBorder="1" applyAlignment="1" applyProtection="1">
      <alignment horizontal="center" vertical="center" wrapText="1"/>
      <protection locked="0"/>
    </xf>
    <xf numFmtId="0" fontId="36" fillId="9" borderId="11" xfId="0" applyFont="1" applyFill="1" applyBorder="1" applyAlignment="1">
      <alignment horizontal="center" vertical="center" wrapText="1"/>
    </xf>
    <xf numFmtId="0" fontId="36" fillId="9" borderId="24"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25"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3"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15" xfId="0" applyFont="1" applyFill="1" applyBorder="1" applyAlignment="1">
      <alignment horizontal="center" vertical="center"/>
    </xf>
    <xf numFmtId="0" fontId="16" fillId="8" borderId="25" xfId="0" applyFont="1" applyFill="1" applyBorder="1" applyAlignment="1">
      <alignment horizontal="center" vertical="center"/>
    </xf>
    <xf numFmtId="0" fontId="39" fillId="8" borderId="15" xfId="0" applyFont="1" applyFill="1" applyBorder="1" applyAlignment="1">
      <alignment horizontal="center" vertical="center"/>
    </xf>
    <xf numFmtId="0" fontId="39" fillId="8" borderId="25" xfId="0" applyFont="1" applyFill="1" applyBorder="1" applyAlignment="1">
      <alignment horizontal="center" vertical="center"/>
    </xf>
    <xf numFmtId="0" fontId="36" fillId="9" borderId="9"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36" fillId="9" borderId="13" xfId="0" applyFont="1" applyFill="1" applyBorder="1" applyAlignment="1">
      <alignment horizontal="center" vertical="center" wrapText="1"/>
    </xf>
    <xf numFmtId="0" fontId="33" fillId="0" borderId="0" xfId="0" applyFont="1" applyAlignment="1" applyProtection="1">
      <alignment horizontal="center"/>
      <protection locked="0"/>
    </xf>
    <xf numFmtId="0" fontId="6" fillId="0" borderId="0" xfId="0" applyFont="1" applyAlignment="1" applyProtection="1">
      <alignment horizontal="center"/>
      <protection locked="0"/>
    </xf>
    <xf numFmtId="14" fontId="34" fillId="0" borderId="41" xfId="0" applyNumberFormat="1" applyFont="1" applyBorder="1" applyAlignment="1" applyProtection="1">
      <alignment horizontal="center" vertical="center" wrapText="1"/>
      <protection locked="0"/>
    </xf>
    <xf numFmtId="14" fontId="34" fillId="0" borderId="5" xfId="0" applyNumberFormat="1" applyFont="1" applyBorder="1" applyAlignment="1" applyProtection="1">
      <alignment horizontal="center" vertical="center" wrapText="1"/>
      <protection locked="0"/>
    </xf>
    <xf numFmtId="0" fontId="35" fillId="9" borderId="23" xfId="0" applyFont="1" applyFill="1" applyBorder="1" applyAlignment="1">
      <alignment horizontal="center" vertical="center"/>
    </xf>
    <xf numFmtId="0" fontId="35" fillId="9" borderId="55" xfId="0" applyFont="1" applyFill="1" applyBorder="1" applyAlignment="1" applyProtection="1">
      <alignment horizontal="center" vertical="center" wrapText="1"/>
      <protection locked="0"/>
    </xf>
    <xf numFmtId="0" fontId="35" fillId="9" borderId="56" xfId="0" applyFont="1" applyFill="1" applyBorder="1" applyAlignment="1" applyProtection="1">
      <alignment horizontal="center" vertical="center" wrapText="1"/>
      <protection locked="0"/>
    </xf>
    <xf numFmtId="0" fontId="35" fillId="9" borderId="42" xfId="0" applyFont="1" applyFill="1" applyBorder="1" applyAlignment="1" applyProtection="1">
      <alignment horizontal="center" vertical="center" wrapText="1"/>
      <protection locked="0"/>
    </xf>
    <xf numFmtId="0" fontId="36" fillId="9" borderId="46" xfId="0" applyFont="1" applyFill="1" applyBorder="1" applyAlignment="1">
      <alignment horizontal="center" vertical="center" wrapText="1"/>
    </xf>
    <xf numFmtId="0" fontId="36" fillId="9" borderId="47" xfId="0" applyFont="1" applyFill="1" applyBorder="1" applyAlignment="1">
      <alignment horizontal="center" vertical="center" wrapText="1"/>
    </xf>
    <xf numFmtId="0" fontId="54" fillId="0" borderId="41" xfId="0" applyFont="1" applyBorder="1" applyAlignment="1" applyProtection="1">
      <alignment horizontal="center" vertical="center" wrapText="1"/>
      <protection locked="0"/>
    </xf>
    <xf numFmtId="0" fontId="54" fillId="0" borderId="5"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14" fontId="56" fillId="0" borderId="27" xfId="0" applyNumberFormat="1" applyFont="1" applyBorder="1" applyAlignment="1" applyProtection="1">
      <alignment horizontal="center"/>
      <protection locked="0"/>
    </xf>
    <xf numFmtId="0" fontId="56" fillId="0" borderId="27" xfId="0" applyFont="1" applyBorder="1" applyAlignment="1" applyProtection="1">
      <alignment horizontal="center"/>
      <protection locked="0"/>
    </xf>
    <xf numFmtId="0" fontId="11" fillId="7" borderId="27" xfId="0" applyFont="1" applyFill="1" applyBorder="1" applyAlignment="1">
      <alignment horizontal="center"/>
    </xf>
    <xf numFmtId="9" fontId="34" fillId="0" borderId="2" xfId="0" applyNumberFormat="1"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9" fontId="34" fillId="0" borderId="3" xfId="0" applyNumberFormat="1" applyFont="1" applyBorder="1" applyAlignment="1" applyProtection="1">
      <alignment horizontal="center" vertical="center" wrapText="1"/>
      <protection locked="0"/>
    </xf>
    <xf numFmtId="0" fontId="34" fillId="0" borderId="41" xfId="0" applyFont="1" applyBorder="1" applyAlignment="1" applyProtection="1">
      <alignment horizontal="center" vertical="center" wrapText="1"/>
      <protection locked="0"/>
    </xf>
    <xf numFmtId="0" fontId="34" fillId="0" borderId="4" xfId="0" applyFont="1" applyBorder="1" applyAlignment="1" applyProtection="1">
      <alignment horizontal="justify" vertical="center" wrapText="1"/>
      <protection locked="0"/>
    </xf>
    <xf numFmtId="0" fontId="57" fillId="0" borderId="40" xfId="0" applyFont="1" applyBorder="1" applyAlignment="1" applyProtection="1">
      <alignment horizontal="center"/>
      <protection locked="0"/>
    </xf>
    <xf numFmtId="0" fontId="39" fillId="7" borderId="64" xfId="0" applyFont="1" applyFill="1" applyBorder="1" applyAlignment="1" applyProtection="1">
      <alignment horizontal="center" vertical="center"/>
      <protection locked="0"/>
    </xf>
    <xf numFmtId="0" fontId="39" fillId="7" borderId="61" xfId="0" applyFont="1" applyFill="1" applyBorder="1" applyAlignment="1" applyProtection="1">
      <alignment horizontal="center" vertical="center"/>
      <protection locked="0"/>
    </xf>
    <xf numFmtId="0" fontId="39" fillId="7" borderId="62" xfId="0" applyFont="1" applyFill="1" applyBorder="1" applyAlignment="1" applyProtection="1">
      <alignment horizontal="center" vertical="center"/>
      <protection locked="0"/>
    </xf>
    <xf numFmtId="0" fontId="41" fillId="7" borderId="60" xfId="0" applyFont="1" applyFill="1" applyBorder="1" applyAlignment="1" applyProtection="1">
      <alignment horizontal="center" vertical="center"/>
      <protection locked="0"/>
    </xf>
    <xf numFmtId="0" fontId="41" fillId="7" borderId="61" xfId="0" applyFont="1" applyFill="1" applyBorder="1" applyAlignment="1" applyProtection="1">
      <alignment horizontal="center" vertical="center"/>
      <protection locked="0"/>
    </xf>
    <xf numFmtId="0" fontId="41" fillId="7" borderId="62" xfId="0" applyFont="1" applyFill="1" applyBorder="1" applyAlignment="1" applyProtection="1">
      <alignment horizontal="center" vertical="center"/>
      <protection locked="0"/>
    </xf>
    <xf numFmtId="0" fontId="37" fillId="0" borderId="4"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27" fillId="7" borderId="49" xfId="0" applyFont="1" applyFill="1" applyBorder="1" applyAlignment="1">
      <alignment horizontal="left" vertical="center" wrapText="1"/>
    </xf>
    <xf numFmtId="0" fontId="27" fillId="7" borderId="8" xfId="0" applyFont="1" applyFill="1" applyBorder="1" applyAlignment="1">
      <alignment horizontal="left" vertical="center" wrapText="1"/>
    </xf>
    <xf numFmtId="0" fontId="27" fillId="7" borderId="53" xfId="0" applyFont="1" applyFill="1" applyBorder="1" applyAlignment="1">
      <alignment horizontal="left" vertical="center" wrapText="1"/>
    </xf>
    <xf numFmtId="0" fontId="27" fillId="7" borderId="19" xfId="0" applyFont="1" applyFill="1" applyBorder="1" applyAlignment="1">
      <alignment horizontal="left" vertical="center" wrapText="1"/>
    </xf>
    <xf numFmtId="0" fontId="27" fillId="7" borderId="27" xfId="0" applyFont="1" applyFill="1" applyBorder="1" applyAlignment="1">
      <alignment horizontal="left" vertical="center" wrapText="1"/>
    </xf>
    <xf numFmtId="0" fontId="27" fillId="7" borderId="52" xfId="0" applyFont="1" applyFill="1" applyBorder="1" applyAlignment="1">
      <alignment horizontal="left" vertical="center" wrapText="1"/>
    </xf>
    <xf numFmtId="0" fontId="27" fillId="7" borderId="51"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27" fillId="7" borderId="25" xfId="0" applyFont="1" applyFill="1" applyBorder="1" applyAlignment="1">
      <alignment horizontal="left" vertical="center" wrapText="1"/>
    </xf>
    <xf numFmtId="0" fontId="28" fillId="7" borderId="11" xfId="0" applyFont="1" applyFill="1" applyBorder="1" applyAlignment="1">
      <alignment horizontal="center" vertical="center" wrapText="1"/>
    </xf>
    <xf numFmtId="0" fontId="28" fillId="7" borderId="12" xfId="0" applyFont="1" applyFill="1" applyBorder="1" applyAlignment="1">
      <alignment horizontal="center" vertical="center" wrapText="1"/>
    </xf>
    <xf numFmtId="0" fontId="28" fillId="7" borderId="24" xfId="0" applyFont="1" applyFill="1" applyBorder="1" applyAlignment="1">
      <alignment horizontal="center" vertical="center" wrapText="1"/>
    </xf>
    <xf numFmtId="0" fontId="28" fillId="7" borderId="38"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39" xfId="0" applyFont="1" applyFill="1" applyBorder="1" applyAlignment="1">
      <alignment horizontal="center" vertical="center" wrapText="1"/>
    </xf>
    <xf numFmtId="0" fontId="28" fillId="7" borderId="48"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28" fillId="7" borderId="52" xfId="0" applyFont="1" applyFill="1" applyBorder="1" applyAlignment="1">
      <alignment horizontal="center" vertical="center" wrapText="1"/>
    </xf>
    <xf numFmtId="0" fontId="27" fillId="7" borderId="22" xfId="0" applyFont="1" applyFill="1" applyBorder="1" applyAlignment="1">
      <alignment horizontal="left" vertical="center" wrapText="1"/>
    </xf>
    <xf numFmtId="0" fontId="27" fillId="7" borderId="40" xfId="0" applyFont="1" applyFill="1" applyBorder="1" applyAlignment="1">
      <alignment horizontal="left" vertical="center" wrapText="1"/>
    </xf>
    <xf numFmtId="0" fontId="27" fillId="7" borderId="54" xfId="0" applyFont="1" applyFill="1" applyBorder="1" applyAlignment="1">
      <alignment horizontal="left" vertical="center" wrapText="1"/>
    </xf>
    <xf numFmtId="0" fontId="29" fillId="7" borderId="42" xfId="0" applyFont="1" applyFill="1" applyBorder="1" applyAlignment="1">
      <alignment horizontal="center" vertical="center" wrapText="1"/>
    </xf>
    <xf numFmtId="0" fontId="29" fillId="7" borderId="18" xfId="0" applyFont="1" applyFill="1" applyBorder="1" applyAlignment="1">
      <alignment horizontal="center" vertical="center" wrapText="1"/>
    </xf>
    <xf numFmtId="0" fontId="27" fillId="7" borderId="46" xfId="0" applyFont="1" applyFill="1" applyBorder="1" applyAlignment="1">
      <alignment horizontal="center" vertical="center"/>
    </xf>
    <xf numFmtId="0" fontId="27" fillId="7" borderId="47" xfId="0" applyFont="1" applyFill="1" applyBorder="1" applyAlignment="1">
      <alignment horizontal="center" vertical="center"/>
    </xf>
    <xf numFmtId="0" fontId="26" fillId="7" borderId="0" xfId="0" applyFont="1" applyFill="1" applyAlignment="1">
      <alignment horizontal="center"/>
    </xf>
    <xf numFmtId="0" fontId="13" fillId="8" borderId="0" xfId="0" applyFont="1" applyFill="1" applyAlignment="1">
      <alignment horizontal="center" vertical="center"/>
    </xf>
    <xf numFmtId="0" fontId="29" fillId="7" borderId="9"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13" xfId="0" applyFont="1" applyFill="1" applyBorder="1" applyAlignment="1">
      <alignment horizontal="center" vertical="center" wrapText="1"/>
    </xf>
    <xf numFmtId="14" fontId="20" fillId="0" borderId="3" xfId="0" applyNumberFormat="1" applyFont="1" applyBorder="1" applyAlignment="1" applyProtection="1">
      <alignment horizontal="center"/>
      <protection locked="0"/>
    </xf>
    <xf numFmtId="0" fontId="20" fillId="0" borderId="3" xfId="0" applyFont="1" applyBorder="1" applyAlignment="1" applyProtection="1">
      <alignment horizontal="center"/>
      <protection locked="0"/>
    </xf>
    <xf numFmtId="0" fontId="6" fillId="0" borderId="3" xfId="0" applyFont="1" applyBorder="1" applyAlignment="1">
      <alignment horizontal="center"/>
    </xf>
    <xf numFmtId="0" fontId="6" fillId="0" borderId="3" xfId="0" applyFont="1" applyBorder="1" applyAlignment="1">
      <alignment horizontal="center" vertical="center"/>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0" borderId="3" xfId="0" applyFont="1" applyBorder="1" applyAlignment="1">
      <alignment horizontal="center" vertical="center" wrapText="1"/>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60" fillId="0" borderId="3" xfId="0" applyFont="1" applyBorder="1" applyAlignment="1">
      <alignment horizontal="center" vertical="center" wrapText="1"/>
    </xf>
    <xf numFmtId="9" fontId="62" fillId="0" borderId="4" xfId="0" applyNumberFormat="1" applyFont="1" applyBorder="1" applyAlignment="1">
      <alignment horizontal="center" vertical="center" wrapText="1"/>
    </xf>
    <xf numFmtId="9" fontId="62" fillId="0" borderId="5" xfId="0" applyNumberFormat="1" applyFont="1" applyBorder="1" applyAlignment="1">
      <alignment horizontal="center" vertical="center" wrapText="1"/>
    </xf>
    <xf numFmtId="9" fontId="62" fillId="0" borderId="2" xfId="0" applyNumberFormat="1" applyFont="1" applyBorder="1" applyAlignment="1">
      <alignment horizontal="center" vertical="center" wrapText="1"/>
    </xf>
    <xf numFmtId="165" fontId="61" fillId="0" borderId="3" xfId="0" applyNumberFormat="1" applyFont="1" applyBorder="1" applyAlignment="1">
      <alignment horizontal="center" vertical="center"/>
    </xf>
    <xf numFmtId="0" fontId="21" fillId="8" borderId="3"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65" fillId="7" borderId="3" xfId="0" applyFont="1" applyFill="1" applyBorder="1" applyAlignment="1">
      <alignment horizontal="center" vertical="center"/>
    </xf>
    <xf numFmtId="0" fontId="24" fillId="7" borderId="3" xfId="0" applyFont="1" applyFill="1" applyBorder="1" applyAlignment="1">
      <alignment horizontal="center" vertical="center"/>
    </xf>
    <xf numFmtId="0" fontId="23" fillId="7" borderId="3" xfId="0" applyFont="1" applyFill="1" applyBorder="1" applyAlignment="1">
      <alignment horizontal="center" vertical="center"/>
    </xf>
    <xf numFmtId="0" fontId="6" fillId="0" borderId="0" xfId="0" applyFont="1" applyAlignment="1">
      <alignment horizontal="left"/>
    </xf>
    <xf numFmtId="0" fontId="6" fillId="0" borderId="15" xfId="0" applyFont="1" applyBorder="1" applyAlignment="1">
      <alignment horizontal="left" vertical="center" wrapText="1"/>
    </xf>
    <xf numFmtId="0" fontId="6" fillId="0" borderId="15" xfId="0" applyFont="1" applyBorder="1" applyAlignment="1">
      <alignment horizontal="left" vertical="center"/>
    </xf>
    <xf numFmtId="0" fontId="3" fillId="3" borderId="4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3" fillId="8" borderId="9" xfId="0" applyFont="1" applyFill="1" applyBorder="1" applyAlignment="1">
      <alignment horizontal="center" vertical="top" wrapText="1"/>
    </xf>
    <xf numFmtId="0" fontId="13" fillId="8" borderId="10" xfId="0" applyFont="1" applyFill="1" applyBorder="1" applyAlignment="1">
      <alignment horizontal="center" vertical="top" wrapText="1"/>
    </xf>
    <xf numFmtId="0" fontId="13" fillId="8" borderId="13" xfId="0" applyFont="1" applyFill="1" applyBorder="1" applyAlignment="1">
      <alignment horizontal="center" vertical="top" wrapText="1"/>
    </xf>
    <xf numFmtId="0" fontId="6" fillId="0" borderId="12" xfId="0" applyFont="1" applyBorder="1" applyAlignment="1">
      <alignment horizontal="left" vertical="center" wrapText="1"/>
    </xf>
    <xf numFmtId="0" fontId="13" fillId="8" borderId="9"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13"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1" fillId="7" borderId="3" xfId="0" applyFont="1" applyFill="1" applyBorder="1" applyAlignment="1">
      <alignment horizontal="left"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9" fontId="11" fillId="0" borderId="4"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10" borderId="3" xfId="1" applyFont="1" applyFill="1" applyBorder="1" applyAlignment="1">
      <alignment horizontal="center" vertical="center"/>
    </xf>
    <xf numFmtId="9" fontId="11" fillId="10" borderId="4" xfId="0" applyNumberFormat="1" applyFont="1" applyFill="1" applyBorder="1" applyAlignment="1">
      <alignment horizontal="center" vertical="center"/>
    </xf>
    <xf numFmtId="0" fontId="11" fillId="10" borderId="2" xfId="0" applyFont="1" applyFill="1" applyBorder="1" applyAlignment="1">
      <alignment horizontal="center" vertical="center"/>
    </xf>
    <xf numFmtId="0" fontId="11" fillId="7" borderId="0" xfId="0" applyFont="1" applyFill="1" applyAlignment="1">
      <alignment horizontal="center"/>
    </xf>
    <xf numFmtId="0" fontId="11" fillId="7" borderId="39" xfId="0" applyFont="1" applyFill="1" applyBorder="1" applyAlignment="1">
      <alignment horizontal="center"/>
    </xf>
    <xf numFmtId="0" fontId="11" fillId="7" borderId="27" xfId="0" applyFont="1" applyFill="1" applyBorder="1" applyAlignment="1" applyProtection="1">
      <alignment horizontal="center"/>
      <protection locked="0"/>
    </xf>
    <xf numFmtId="0" fontId="11" fillId="7" borderId="40" xfId="0" applyFont="1" applyFill="1" applyBorder="1" applyAlignment="1">
      <alignment horizontal="center"/>
    </xf>
    <xf numFmtId="14" fontId="11" fillId="7" borderId="40" xfId="0" applyNumberFormat="1" applyFont="1" applyFill="1" applyBorder="1" applyAlignment="1">
      <alignment horizont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2" xfId="0" applyFont="1" applyBorder="1" applyAlignment="1">
      <alignment horizontal="justify" vertical="center" wrapText="1"/>
    </xf>
    <xf numFmtId="9" fontId="8" fillId="0" borderId="4"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9" fontId="10" fillId="0" borderId="4" xfId="1" applyFont="1" applyFill="1" applyBorder="1" applyAlignment="1">
      <alignment horizontal="center" vertical="center" wrapText="1"/>
    </xf>
    <xf numFmtId="9" fontId="10" fillId="0" borderId="5" xfId="1" applyFont="1" applyFill="1" applyBorder="1" applyAlignment="1">
      <alignment horizontal="center" vertical="center" wrapText="1"/>
    </xf>
    <xf numFmtId="9" fontId="10" fillId="0" borderId="2" xfId="1" applyFont="1" applyFill="1" applyBorder="1" applyAlignment="1">
      <alignment horizontal="center" vertical="center" wrapText="1"/>
    </xf>
    <xf numFmtId="9" fontId="8" fillId="0" borderId="4" xfId="1" applyFont="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9" fillId="6" borderId="9" xfId="0" applyFont="1" applyFill="1" applyBorder="1" applyAlignment="1">
      <alignment horizontal="center"/>
    </xf>
    <xf numFmtId="0" fontId="9" fillId="6" borderId="10" xfId="0" applyFont="1" applyFill="1" applyBorder="1" applyAlignment="1">
      <alignment horizontal="center"/>
    </xf>
    <xf numFmtId="0" fontId="9" fillId="6" borderId="13" xfId="0" applyFont="1" applyFill="1" applyBorder="1" applyAlignment="1">
      <alignment horizontal="center"/>
    </xf>
    <xf numFmtId="0" fontId="9" fillId="0" borderId="4" xfId="0" applyFont="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26" xfId="0" applyFont="1" applyFill="1" applyBorder="1" applyAlignment="1">
      <alignment horizont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7" xfId="0" applyFont="1" applyBorder="1" applyAlignment="1">
      <alignment horizontal="center" vertical="center"/>
    </xf>
    <xf numFmtId="0" fontId="8" fillId="0" borderId="5" xfId="1" applyNumberFormat="1" applyFont="1" applyBorder="1" applyAlignment="1">
      <alignment horizontal="center" vertical="center" wrapText="1"/>
    </xf>
    <xf numFmtId="0" fontId="8" fillId="0" borderId="2" xfId="1" applyNumberFormat="1" applyFont="1" applyBorder="1" applyAlignment="1">
      <alignment horizontal="center" vertical="center" wrapText="1"/>
    </xf>
    <xf numFmtId="0" fontId="5" fillId="5" borderId="3" xfId="0" applyFont="1" applyFill="1" applyBorder="1" applyAlignment="1">
      <alignment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7" fillId="5" borderId="23" xfId="0" applyFont="1" applyFill="1" applyBorder="1" applyAlignment="1">
      <alignment horizontal="left" vertical="top"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5" borderId="2" xfId="0" applyFont="1" applyFill="1" applyBorder="1" applyAlignment="1">
      <alignment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4">
    <cellStyle name="Hipervínculo" xfId="3" builtinId="8"/>
    <cellStyle name="Normal" xfId="0" builtinId="0"/>
    <cellStyle name="Normal 2" xfId="2" xr:uid="{00000000-0005-0000-0000-00002F000000}"/>
    <cellStyle name="Porcentaje" xfId="1" builtinId="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3067CC"/>
      <color rgb="FF3772FF"/>
      <color rgb="FF65A17B"/>
      <color rgb="FF55473B"/>
      <color rgb="FF58473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t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ti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t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rcRect t="22870" b="26916"/>
        <a:stretch>
          <a:fillRect/>
        </a:stretch>
      </xdr:blipFill>
      <xdr:spPr>
        <a:xfrm>
          <a:off x="186055" y="198120"/>
          <a:ext cx="3586480" cy="64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t="22870" b="26916"/>
        <a:stretch>
          <a:fillRect/>
        </a:stretch>
      </xdr:blipFill>
      <xdr:spPr>
        <a:xfrm>
          <a:off x="338455" y="92075"/>
          <a:ext cx="4697095" cy="854075"/>
        </a:xfrm>
        <a:prstGeom prst="rect">
          <a:avLst/>
        </a:prstGeom>
      </xdr:spPr>
    </xdr:pic>
    <xdr:clientData/>
  </xdr:twoCellAnchor>
  <xdr:twoCellAnchor editAs="oneCell">
    <xdr:from>
      <xdr:col>12</xdr:col>
      <xdr:colOff>1828800</xdr:colOff>
      <xdr:row>21</xdr:row>
      <xdr:rowOff>95250</xdr:rowOff>
    </xdr:from>
    <xdr:to>
      <xdr:col>13</xdr:col>
      <xdr:colOff>790362</xdr:colOff>
      <xdr:row>22</xdr:row>
      <xdr:rowOff>276155</xdr:rowOff>
    </xdr:to>
    <xdr:pic>
      <xdr:nvPicPr>
        <xdr:cNvPr id="4" name="Imagen 3">
          <a:extLst>
            <a:ext uri="{FF2B5EF4-FFF2-40B4-BE49-F238E27FC236}">
              <a16:creationId xmlns:a16="http://schemas.microsoft.com/office/drawing/2014/main" id="{3081647B-901D-4275-872B-847D36D5DE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888950" y="47929800"/>
          <a:ext cx="1704762" cy="561905"/>
        </a:xfrm>
        <a:prstGeom prst="rect">
          <a:avLst/>
        </a:prstGeom>
      </xdr:spPr>
    </xdr:pic>
    <xdr:clientData/>
  </xdr:twoCellAnchor>
  <xdr:twoCellAnchor editAs="oneCell">
    <xdr:from>
      <xdr:col>6</xdr:col>
      <xdr:colOff>2876550</xdr:colOff>
      <xdr:row>20</xdr:row>
      <xdr:rowOff>133350</xdr:rowOff>
    </xdr:from>
    <xdr:to>
      <xdr:col>7</xdr:col>
      <xdr:colOff>1916282</xdr:colOff>
      <xdr:row>22</xdr:row>
      <xdr:rowOff>292992</xdr:rowOff>
    </xdr:to>
    <xdr:pic>
      <xdr:nvPicPr>
        <xdr:cNvPr id="5" name="Imagen 4" descr="C:\Users\LDCALDERON\Downloads\WhatsApp Image 2025-02-24 at 3.15.31 PM.jpeg">
          <a:extLst>
            <a:ext uri="{FF2B5EF4-FFF2-40B4-BE49-F238E27FC236}">
              <a16:creationId xmlns:a16="http://schemas.microsoft.com/office/drawing/2014/main" id="{8038264F-09F8-45DE-8596-D6345E6C63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487400" y="47625000"/>
          <a:ext cx="2125832" cy="883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t="22870" b="26916"/>
        <a:stretch>
          <a:fillRect/>
        </a:stretch>
      </xdr:blipFill>
      <xdr:spPr>
        <a:xfrm>
          <a:off x="193040" y="60960"/>
          <a:ext cx="3250565" cy="635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t="22870" b="26916"/>
        <a:stretch>
          <a:fillRect/>
        </a:stretch>
      </xdr:blipFill>
      <xdr:spPr>
        <a:xfrm>
          <a:off x="228600" y="118110"/>
          <a:ext cx="3268345" cy="636270"/>
        </a:xfrm>
        <a:prstGeom prst="rect">
          <a:avLst/>
        </a:prstGeom>
      </xdr:spPr>
    </xdr:pic>
    <xdr:clientData/>
  </xdr:twoCellAnchor>
  <xdr:twoCellAnchor editAs="oneCell">
    <xdr:from>
      <xdr:col>7</xdr:col>
      <xdr:colOff>850166</xdr:colOff>
      <xdr:row>62</xdr:row>
      <xdr:rowOff>307006</xdr:rowOff>
    </xdr:from>
    <xdr:to>
      <xdr:col>8</xdr:col>
      <xdr:colOff>818679</xdr:colOff>
      <xdr:row>63</xdr:row>
      <xdr:rowOff>151416</xdr:rowOff>
    </xdr:to>
    <xdr:pic>
      <xdr:nvPicPr>
        <xdr:cNvPr id="3" name="Imagen 2">
          <a:extLst>
            <a:ext uri="{FF2B5EF4-FFF2-40B4-BE49-F238E27FC236}">
              <a16:creationId xmlns:a16="http://schemas.microsoft.com/office/drawing/2014/main" id="{451A31B5-39D6-49B9-ACC4-E7DB238C21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96385" y="24749258"/>
          <a:ext cx="913141" cy="300980"/>
        </a:xfrm>
        <a:prstGeom prst="rect">
          <a:avLst/>
        </a:prstGeom>
      </xdr:spPr>
    </xdr:pic>
    <xdr:clientData/>
  </xdr:twoCellAnchor>
  <xdr:twoCellAnchor editAs="oneCell">
    <xdr:from>
      <xdr:col>9</xdr:col>
      <xdr:colOff>495930</xdr:colOff>
      <xdr:row>62</xdr:row>
      <xdr:rowOff>118078</xdr:rowOff>
    </xdr:from>
    <xdr:to>
      <xdr:col>9</xdr:col>
      <xdr:colOff>1613393</xdr:colOff>
      <xdr:row>63</xdr:row>
      <xdr:rowOff>125950</xdr:rowOff>
    </xdr:to>
    <xdr:pic>
      <xdr:nvPicPr>
        <xdr:cNvPr id="5" name="Imagen 4" descr="C:\Users\LDCALDERON\Downloads\WhatsApp Image 2025-02-24 at 3.15.31 PM.jpeg">
          <a:extLst>
            <a:ext uri="{FF2B5EF4-FFF2-40B4-BE49-F238E27FC236}">
              <a16:creationId xmlns:a16="http://schemas.microsoft.com/office/drawing/2014/main" id="{331C40F1-CA72-488D-9883-62A9745E41E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6261" y="24560330"/>
          <a:ext cx="1117463" cy="464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t="22870" b="26916"/>
        <a:stretch>
          <a:fillRect/>
        </a:stretch>
      </xdr:blipFill>
      <xdr:spPr>
        <a:xfrm>
          <a:off x="448310" y="13335"/>
          <a:ext cx="3469005" cy="622935"/>
        </a:xfrm>
        <a:prstGeom prst="rect">
          <a:avLst/>
        </a:prstGeom>
      </xdr:spPr>
    </xdr:pic>
    <xdr:clientData/>
  </xdr:twoCellAnchor>
  <xdr:twoCellAnchor editAs="oneCell">
    <xdr:from>
      <xdr:col>5</xdr:col>
      <xdr:colOff>1646465</xdr:colOff>
      <xdr:row>24</xdr:row>
      <xdr:rowOff>152719</xdr:rowOff>
    </xdr:from>
    <xdr:to>
      <xdr:col>6</xdr:col>
      <xdr:colOff>654605</xdr:colOff>
      <xdr:row>27</xdr:row>
      <xdr:rowOff>28837</xdr:rowOff>
    </xdr:to>
    <xdr:pic>
      <xdr:nvPicPr>
        <xdr:cNvPr id="3" name="Imagen 2">
          <a:extLst>
            <a:ext uri="{FF2B5EF4-FFF2-40B4-BE49-F238E27FC236}">
              <a16:creationId xmlns:a16="http://schemas.microsoft.com/office/drawing/2014/main" id="{3232FABE-7E07-403B-ABF5-D1B59C366C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55286" y="6684148"/>
          <a:ext cx="1729569" cy="570082"/>
        </a:xfrm>
        <a:prstGeom prst="rect">
          <a:avLst/>
        </a:prstGeom>
      </xdr:spPr>
    </xdr:pic>
    <xdr:clientData/>
  </xdr:twoCellAnchor>
  <xdr:twoCellAnchor editAs="oneCell">
    <xdr:from>
      <xdr:col>2</xdr:col>
      <xdr:colOff>3017920</xdr:colOff>
      <xdr:row>23</xdr:row>
      <xdr:rowOff>170447</xdr:rowOff>
    </xdr:from>
    <xdr:to>
      <xdr:col>3</xdr:col>
      <xdr:colOff>912395</xdr:colOff>
      <xdr:row>26</xdr:row>
      <xdr:rowOff>191215</xdr:rowOff>
    </xdr:to>
    <xdr:pic>
      <xdr:nvPicPr>
        <xdr:cNvPr id="4" name="Imagen 3" descr="C:\Users\LDCALDERON\Downloads\WhatsApp Image 2025-02-24 at 3.15.31 PM.jpeg">
          <a:extLst>
            <a:ext uri="{FF2B5EF4-FFF2-40B4-BE49-F238E27FC236}">
              <a16:creationId xmlns:a16="http://schemas.microsoft.com/office/drawing/2014/main" id="{97AE1821-D1E9-4BA5-BD97-44F624462B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49052" y="6456947"/>
          <a:ext cx="1714501" cy="712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dadep.gov.co/sites/default/files/planeacion/2025-01/127-pppgi-04-v10-plan-estrategico-de-tecnologias-de-la-informacion-peti-2025.pdfConvocado%20por%20Luid%20Fernando%20Arango,%20el%20d&#237;a%203%20de%20septiembre%20a%20las%206:42%20pm%20por%20la%20cuenta%20de%20correo%20institucional" TargetMode="External"/><Relationship Id="rId7" Type="http://schemas.openxmlformats.org/officeDocument/2006/relationships/hyperlink" Target="https://intranet.dadep.gov.co/estadisticas/estadisticas-sidep" TargetMode="External"/><Relationship Id="rId2" Type="http://schemas.openxmlformats.org/officeDocument/2006/relationships/hyperlink" Target="https://www.dadep.gov.co/sites/default/files/planeacion/2025-01/127-pppgi-04-v10-plan-estrategico-de-tecnologias-de-la-informacion-peti-2025.pdf" TargetMode="External"/><Relationship Id="rId1" Type="http://schemas.openxmlformats.org/officeDocument/2006/relationships/hyperlink" Target="https://www.dadep.gov.co/sites/default/files/planeacion/2025-01/127-pppgi-04-v10-plan-estrategico-de-tecnologias-de-la-informacion-peti-2025.pdf" TargetMode="External"/><Relationship Id="rId6" Type="http://schemas.openxmlformats.org/officeDocument/2006/relationships/hyperlink" Target="file:///\\172.26.1.6\sistemas%202025\Precontractual\HARWAR\DRP" TargetMode="External"/><Relationship Id="rId11" Type="http://schemas.openxmlformats.org/officeDocument/2006/relationships/comments" Target="../comments1.xml"/><Relationship Id="rId5" Type="http://schemas.openxmlformats.org/officeDocument/2006/relationships/hyperlink" Target="https://intranet.dadep.gov.co/mipg/gestion-de-la-informacion-y-la-tecnologia/127-pppgi-12" TargetMode="External"/><Relationship Id="rId10" Type="http://schemas.openxmlformats.org/officeDocument/2006/relationships/vmlDrawing" Target="../drawings/vmlDrawing1.vml"/><Relationship Id="rId4" Type="http://schemas.openxmlformats.org/officeDocument/2006/relationships/hyperlink" Target="file:///\\172.26.1.6\sistemas%202025\CONTRACTUAL\CONTRACTUAL%20RECURSO%20HUMANO\JEISON%20GARCIA\CUENTA%20DE%20COBRO\EVIDENCIA\REQUERIMIENTOS%0a%0a%0a%0a%0a%0a%0aD:\encargo\Acuerdos%20de%20gesti&#243;n\Evidencias\Requerimeintos%0a"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8" customWidth="1"/>
    <col min="2" max="2" width="16.28515625" style="18" customWidth="1"/>
    <col min="3" max="3" width="41.140625" style="18" customWidth="1"/>
    <col min="4" max="4" width="46" style="18" hidden="1" customWidth="1"/>
    <col min="5" max="5" width="22.85546875" style="18" customWidth="1"/>
    <col min="6" max="6" width="35.42578125" style="18" customWidth="1"/>
    <col min="7" max="7" width="19.140625" style="18" customWidth="1"/>
    <col min="8" max="8" width="31.28515625" style="18" customWidth="1"/>
    <col min="9" max="9" width="30.42578125" style="18" customWidth="1"/>
    <col min="10" max="16384" width="10.85546875" style="18"/>
  </cols>
  <sheetData>
    <row r="2" spans="1:9">
      <c r="B2" s="229" t="s">
        <v>0</v>
      </c>
      <c r="C2" s="229"/>
      <c r="D2" s="229"/>
      <c r="E2" s="229"/>
      <c r="F2" s="229"/>
      <c r="G2" s="229"/>
      <c r="H2" s="229"/>
      <c r="I2" s="229"/>
    </row>
    <row r="3" spans="1:9">
      <c r="B3" s="230" t="s">
        <v>1</v>
      </c>
      <c r="C3" s="230"/>
      <c r="D3" s="230"/>
      <c r="E3" s="230"/>
      <c r="F3" s="230"/>
      <c r="G3" s="230"/>
      <c r="H3" s="230"/>
      <c r="I3" s="230"/>
    </row>
    <row r="4" spans="1:9">
      <c r="C4" s="32" t="s">
        <v>2</v>
      </c>
      <c r="D4" s="184" t="s">
        <v>3</v>
      </c>
    </row>
    <row r="5" spans="1:9">
      <c r="C5" s="32" t="s">
        <v>4</v>
      </c>
      <c r="D5" s="184" t="s">
        <v>5</v>
      </c>
    </row>
    <row r="6" spans="1:9">
      <c r="C6" s="33" t="s">
        <v>6</v>
      </c>
      <c r="D6" s="27" t="s">
        <v>7</v>
      </c>
    </row>
    <row r="7" spans="1:9">
      <c r="C7" s="33" t="s">
        <v>8</v>
      </c>
      <c r="D7" s="27" t="s">
        <v>9</v>
      </c>
    </row>
    <row r="8" spans="1:9">
      <c r="C8" s="33" t="s">
        <v>10</v>
      </c>
      <c r="D8" s="34">
        <v>41656</v>
      </c>
      <c r="E8" s="35"/>
    </row>
    <row r="9" spans="1:9">
      <c r="C9" s="239" t="s">
        <v>11</v>
      </c>
      <c r="D9" s="27" t="s">
        <v>12</v>
      </c>
      <c r="F9" s="35"/>
      <c r="I9" s="35"/>
    </row>
    <row r="10" spans="1:9">
      <c r="C10" s="239"/>
      <c r="D10" s="27" t="s">
        <v>13</v>
      </c>
    </row>
    <row r="12" spans="1:9">
      <c r="A12" s="231" t="s">
        <v>14</v>
      </c>
      <c r="B12" s="232"/>
      <c r="C12" s="232"/>
      <c r="D12" s="232"/>
      <c r="E12" s="232"/>
      <c r="F12" s="232"/>
      <c r="G12" s="232"/>
      <c r="H12" s="232"/>
      <c r="I12" s="233"/>
    </row>
    <row r="13" spans="1:9">
      <c r="A13" s="231" t="s">
        <v>15</v>
      </c>
      <c r="B13" s="232"/>
      <c r="C13" s="232"/>
      <c r="D13" s="232"/>
      <c r="E13" s="232"/>
      <c r="F13" s="232"/>
      <c r="G13" s="232"/>
      <c r="H13" s="232"/>
      <c r="I13" s="233"/>
    </row>
    <row r="14" spans="1:9">
      <c r="A14" s="234"/>
      <c r="B14" s="235"/>
      <c r="C14" s="235"/>
      <c r="D14" s="235"/>
      <c r="E14" s="235"/>
      <c r="F14" s="235"/>
      <c r="G14" s="236"/>
      <c r="H14" s="237" t="s">
        <v>16</v>
      </c>
      <c r="I14" s="238"/>
    </row>
    <row r="15" spans="1:9" ht="28.5">
      <c r="A15" s="22" t="s">
        <v>17</v>
      </c>
      <c r="B15" s="22" t="s">
        <v>18</v>
      </c>
      <c r="C15" s="29" t="s">
        <v>19</v>
      </c>
      <c r="D15" s="22" t="s">
        <v>20</v>
      </c>
      <c r="E15" s="22" t="s">
        <v>21</v>
      </c>
      <c r="F15" s="22" t="s">
        <v>22</v>
      </c>
      <c r="G15" s="185" t="s">
        <v>23</v>
      </c>
      <c r="H15" s="22" t="s">
        <v>24</v>
      </c>
      <c r="I15" s="22" t="s">
        <v>25</v>
      </c>
    </row>
    <row r="16" spans="1:9" ht="30">
      <c r="A16" s="221" t="s">
        <v>26</v>
      </c>
      <c r="B16" s="225">
        <v>0.3</v>
      </c>
      <c r="C16" s="214" t="s">
        <v>27</v>
      </c>
      <c r="D16" s="24" t="s">
        <v>28</v>
      </c>
      <c r="E16" s="207">
        <v>4</v>
      </c>
      <c r="F16" s="207" t="s">
        <v>29</v>
      </c>
      <c r="G16" s="214" t="s">
        <v>30</v>
      </c>
      <c r="H16" s="207"/>
      <c r="I16" s="210"/>
    </row>
    <row r="17" spans="1:9" ht="56.25" customHeight="1">
      <c r="A17" s="221"/>
      <c r="B17" s="221"/>
      <c r="C17" s="214"/>
      <c r="D17" s="26" t="s">
        <v>31</v>
      </c>
      <c r="E17" s="208"/>
      <c r="F17" s="208"/>
      <c r="G17" s="214"/>
      <c r="H17" s="208"/>
      <c r="I17" s="210"/>
    </row>
    <row r="18" spans="1:9" ht="25.5" customHeight="1">
      <c r="A18" s="221"/>
      <c r="B18" s="221"/>
      <c r="C18" s="214"/>
      <c r="D18" s="26" t="s">
        <v>32</v>
      </c>
      <c r="E18" s="208"/>
      <c r="F18" s="208"/>
      <c r="G18" s="214"/>
      <c r="H18" s="208"/>
      <c r="I18" s="210"/>
    </row>
    <row r="19" spans="1:9" ht="49.5" customHeight="1">
      <c r="A19" s="221"/>
      <c r="B19" s="221"/>
      <c r="C19" s="214"/>
      <c r="D19" s="26" t="s">
        <v>33</v>
      </c>
      <c r="E19" s="209"/>
      <c r="F19" s="209"/>
      <c r="G19" s="214"/>
      <c r="H19" s="209"/>
      <c r="I19" s="210"/>
    </row>
    <row r="20" spans="1:9" ht="82.5" customHeight="1">
      <c r="A20" s="222" t="s">
        <v>34</v>
      </c>
      <c r="B20" s="226">
        <v>0.3</v>
      </c>
      <c r="C20" s="207" t="s">
        <v>35</v>
      </c>
      <c r="D20" s="26" t="s">
        <v>36</v>
      </c>
      <c r="E20" s="207">
        <v>20</v>
      </c>
      <c r="F20" s="207" t="s">
        <v>37</v>
      </c>
      <c r="G20" s="25" t="s">
        <v>38</v>
      </c>
      <c r="H20" s="207"/>
      <c r="I20" s="211"/>
    </row>
    <row r="21" spans="1:9" ht="68.25" customHeight="1">
      <c r="A21" s="223"/>
      <c r="B21" s="227"/>
      <c r="C21" s="208"/>
      <c r="D21" s="26" t="s">
        <v>39</v>
      </c>
      <c r="E21" s="208"/>
      <c r="F21" s="208"/>
      <c r="G21" s="25" t="s">
        <v>40</v>
      </c>
      <c r="H21" s="208"/>
      <c r="I21" s="212"/>
    </row>
    <row r="22" spans="1:9" ht="66" customHeight="1">
      <c r="A22" s="224"/>
      <c r="B22" s="228"/>
      <c r="C22" s="209"/>
      <c r="D22" s="26" t="s">
        <v>41</v>
      </c>
      <c r="E22" s="209"/>
      <c r="F22" s="209"/>
      <c r="G22" s="25" t="s">
        <v>42</v>
      </c>
      <c r="H22" s="209"/>
      <c r="I22" s="213"/>
    </row>
    <row r="23" spans="1:9" ht="97.5" customHeight="1">
      <c r="A23" s="222" t="s">
        <v>43</v>
      </c>
      <c r="B23" s="226">
        <v>0.4</v>
      </c>
      <c r="C23" s="207" t="s">
        <v>44</v>
      </c>
      <c r="D23" s="26" t="s">
        <v>45</v>
      </c>
      <c r="E23" s="207">
        <v>15</v>
      </c>
      <c r="F23" s="207" t="s">
        <v>29</v>
      </c>
      <c r="G23" s="207" t="s">
        <v>42</v>
      </c>
      <c r="H23" s="207"/>
      <c r="I23" s="211"/>
    </row>
    <row r="24" spans="1:9" ht="55.5" customHeight="1">
      <c r="A24" s="223"/>
      <c r="B24" s="227"/>
      <c r="C24" s="208"/>
      <c r="D24" s="26" t="s">
        <v>46</v>
      </c>
      <c r="E24" s="208"/>
      <c r="F24" s="208"/>
      <c r="G24" s="208"/>
      <c r="H24" s="208"/>
      <c r="I24" s="212"/>
    </row>
    <row r="25" spans="1:9" ht="55.5" customHeight="1">
      <c r="A25" s="224"/>
      <c r="B25" s="228"/>
      <c r="C25" s="209"/>
      <c r="D25" s="26" t="s">
        <v>47</v>
      </c>
      <c r="E25" s="209"/>
      <c r="F25" s="209"/>
      <c r="G25" s="209"/>
      <c r="H25" s="209"/>
      <c r="I25" s="213"/>
    </row>
    <row r="26" spans="1:9">
      <c r="A26" s="22" t="s">
        <v>48</v>
      </c>
      <c r="B26" s="186">
        <f>SUM(B16:B25)</f>
        <v>1</v>
      </c>
      <c r="C26" s="27"/>
      <c r="D26" s="27"/>
      <c r="E26" s="27"/>
      <c r="F26" s="26"/>
      <c r="G26" s="27"/>
      <c r="H26" s="27"/>
      <c r="I26" s="27"/>
    </row>
    <row r="27" spans="1:9" ht="4.5" customHeight="1">
      <c r="A27" s="28"/>
    </row>
    <row r="28" spans="1:9" ht="27" customHeight="1">
      <c r="A28" s="28"/>
      <c r="C28" s="215"/>
      <c r="D28" s="216"/>
      <c r="E28" s="37"/>
      <c r="F28" s="216"/>
      <c r="G28" s="217"/>
      <c r="H28" s="53"/>
    </row>
    <row r="29" spans="1:9">
      <c r="A29" s="28"/>
      <c r="C29" s="218" t="s">
        <v>49</v>
      </c>
      <c r="D29" s="219"/>
      <c r="E29" s="39"/>
      <c r="F29" s="219" t="s">
        <v>50</v>
      </c>
      <c r="G29" s="220"/>
      <c r="H29" s="54"/>
    </row>
    <row r="30" spans="1:9">
      <c r="A30" s="28"/>
    </row>
  </sheetData>
  <mergeCells count="34">
    <mergeCell ref="B2:I2"/>
    <mergeCell ref="B3:I3"/>
    <mergeCell ref="A12:I12"/>
    <mergeCell ref="A13:I13"/>
    <mergeCell ref="A14:G14"/>
    <mergeCell ref="H14:I14"/>
    <mergeCell ref="C9:C10"/>
    <mergeCell ref="C28:D28"/>
    <mergeCell ref="F28:G28"/>
    <mergeCell ref="C29:D29"/>
    <mergeCell ref="F29:G29"/>
    <mergeCell ref="A16:A19"/>
    <mergeCell ref="A20:A22"/>
    <mergeCell ref="A23:A25"/>
    <mergeCell ref="B16:B19"/>
    <mergeCell ref="B20:B22"/>
    <mergeCell ref="B23:B25"/>
    <mergeCell ref="C16:C19"/>
    <mergeCell ref="C20:C22"/>
    <mergeCell ref="C23:C25"/>
    <mergeCell ref="E16:E19"/>
    <mergeCell ref="E20:E22"/>
    <mergeCell ref="E23:E25"/>
    <mergeCell ref="F16:F19"/>
    <mergeCell ref="F20:F22"/>
    <mergeCell ref="F23:F25"/>
    <mergeCell ref="G16:G19"/>
    <mergeCell ref="G23:G25"/>
    <mergeCell ref="H16:H19"/>
    <mergeCell ref="H20:H22"/>
    <mergeCell ref="H23:H25"/>
    <mergeCell ref="I16:I19"/>
    <mergeCell ref="I20:I22"/>
    <mergeCell ref="I23:I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17"/>
  <sheetViews>
    <sheetView zoomScale="80" zoomScaleNormal="80" zoomScalePageLayoutView="80" workbookViewId="0">
      <selection activeCell="N13" sqref="N13"/>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6384" width="10.85546875" style="18"/>
  </cols>
  <sheetData>
    <row r="2" spans="1:13">
      <c r="B2" s="229" t="s">
        <v>203</v>
      </c>
      <c r="C2" s="229"/>
      <c r="D2" s="229"/>
      <c r="E2" s="229"/>
      <c r="F2" s="445"/>
      <c r="G2" s="445"/>
      <c r="H2" s="445"/>
      <c r="I2" s="445"/>
      <c r="J2" s="445"/>
      <c r="K2" s="445"/>
      <c r="L2" s="445"/>
      <c r="M2" s="445"/>
    </row>
    <row r="4" spans="1:13">
      <c r="A4" s="446" t="s">
        <v>14</v>
      </c>
      <c r="B4" s="447"/>
      <c r="C4" s="447"/>
      <c r="D4" s="447"/>
      <c r="E4" s="447"/>
      <c r="F4" s="447"/>
      <c r="G4" s="447"/>
      <c r="H4" s="448" t="s">
        <v>209</v>
      </c>
      <c r="I4" s="443"/>
      <c r="J4" s="443"/>
      <c r="K4" s="443"/>
      <c r="L4" s="443"/>
      <c r="M4" s="443"/>
    </row>
    <row r="5" spans="1:13" ht="28.5" customHeight="1">
      <c r="A5" s="19" t="s">
        <v>17</v>
      </c>
      <c r="B5" s="19" t="s">
        <v>18</v>
      </c>
      <c r="C5" s="20" t="s">
        <v>19</v>
      </c>
      <c r="D5" s="19" t="s">
        <v>20</v>
      </c>
      <c r="E5" s="19" t="s">
        <v>210</v>
      </c>
      <c r="F5" s="19" t="s">
        <v>22</v>
      </c>
      <c r="G5" s="21" t="s">
        <v>23</v>
      </c>
      <c r="H5" s="449" t="s">
        <v>211</v>
      </c>
      <c r="I5" s="450"/>
      <c r="J5" s="450"/>
      <c r="K5" s="451"/>
      <c r="L5" s="19" t="s">
        <v>212</v>
      </c>
      <c r="M5" s="431" t="s">
        <v>213</v>
      </c>
    </row>
    <row r="6" spans="1:13" ht="30" customHeight="1">
      <c r="A6" s="221" t="s">
        <v>26</v>
      </c>
      <c r="B6" s="225">
        <v>0.3</v>
      </c>
      <c r="C6" s="207" t="s">
        <v>27</v>
      </c>
      <c r="D6" s="24" t="s">
        <v>28</v>
      </c>
      <c r="E6" s="207">
        <v>4</v>
      </c>
      <c r="F6" s="207" t="s">
        <v>29</v>
      </c>
      <c r="G6" s="214" t="s">
        <v>30</v>
      </c>
      <c r="H6" s="25" t="s">
        <v>216</v>
      </c>
      <c r="I6" s="25" t="s">
        <v>217</v>
      </c>
      <c r="J6" s="25" t="s">
        <v>218</v>
      </c>
      <c r="K6" s="25" t="s">
        <v>219</v>
      </c>
      <c r="L6" s="29" t="s">
        <v>220</v>
      </c>
      <c r="M6" s="432"/>
    </row>
    <row r="7" spans="1:13" ht="45" customHeight="1">
      <c r="A7" s="221"/>
      <c r="B7" s="221"/>
      <c r="C7" s="208"/>
      <c r="D7" s="26" t="s">
        <v>31</v>
      </c>
      <c r="E7" s="208"/>
      <c r="F7" s="208"/>
      <c r="G7" s="214"/>
      <c r="H7" s="436">
        <f>1/E6</f>
        <v>0.25</v>
      </c>
      <c r="I7" s="436">
        <v>0.25</v>
      </c>
      <c r="J7" s="436">
        <v>0.5</v>
      </c>
      <c r="K7" s="436">
        <v>0</v>
      </c>
      <c r="L7" s="433">
        <f>+H7+I7+J7+K7</f>
        <v>1</v>
      </c>
      <c r="M7" s="433">
        <f>4*B6/E6</f>
        <v>0.3</v>
      </c>
    </row>
    <row r="8" spans="1:13" ht="35.25" customHeight="1">
      <c r="A8" s="221"/>
      <c r="B8" s="221"/>
      <c r="C8" s="208"/>
      <c r="D8" s="26" t="s">
        <v>32</v>
      </c>
      <c r="E8" s="208"/>
      <c r="F8" s="208"/>
      <c r="G8" s="214"/>
      <c r="H8" s="437"/>
      <c r="I8" s="437"/>
      <c r="J8" s="437"/>
      <c r="K8" s="437"/>
      <c r="L8" s="434"/>
      <c r="M8" s="434"/>
    </row>
    <row r="9" spans="1:13" ht="39.75" customHeight="1">
      <c r="A9" s="221"/>
      <c r="B9" s="221"/>
      <c r="C9" s="209"/>
      <c r="D9" s="26" t="s">
        <v>33</v>
      </c>
      <c r="E9" s="209"/>
      <c r="F9" s="209"/>
      <c r="G9" s="214"/>
      <c r="H9" s="438"/>
      <c r="I9" s="438"/>
      <c r="J9" s="438"/>
      <c r="K9" s="438"/>
      <c r="L9" s="435"/>
      <c r="M9" s="435"/>
    </row>
    <row r="10" spans="1:13" ht="56.25" customHeight="1">
      <c r="A10" s="222" t="s">
        <v>34</v>
      </c>
      <c r="B10" s="226">
        <v>0.4</v>
      </c>
      <c r="C10" s="207" t="s">
        <v>35</v>
      </c>
      <c r="D10" s="26" t="s">
        <v>226</v>
      </c>
      <c r="E10" s="207">
        <v>20</v>
      </c>
      <c r="F10" s="207" t="s">
        <v>37</v>
      </c>
      <c r="G10" s="207" t="s">
        <v>227</v>
      </c>
      <c r="H10" s="436">
        <f>7/25</f>
        <v>0.28000000000000003</v>
      </c>
      <c r="I10" s="428">
        <v>0.35</v>
      </c>
      <c r="J10" s="428">
        <v>0.25</v>
      </c>
      <c r="K10" s="436">
        <f>8/E10</f>
        <v>0.4</v>
      </c>
      <c r="L10" s="428">
        <f>+H10+I10+J10+K10</f>
        <v>1.28</v>
      </c>
      <c r="M10" s="428">
        <f>22*B10/E10</f>
        <v>0.44000000000000006</v>
      </c>
    </row>
    <row r="11" spans="1:13" ht="47.25" customHeight="1">
      <c r="A11" s="223"/>
      <c r="B11" s="227"/>
      <c r="C11" s="208"/>
      <c r="D11" s="26" t="s">
        <v>39</v>
      </c>
      <c r="E11" s="208"/>
      <c r="F11" s="208"/>
      <c r="G11" s="208"/>
      <c r="H11" s="437"/>
      <c r="I11" s="208"/>
      <c r="J11" s="208"/>
      <c r="K11" s="437"/>
      <c r="L11" s="429"/>
      <c r="M11" s="429"/>
    </row>
    <row r="12" spans="1:13" ht="57" customHeight="1">
      <c r="A12" s="224"/>
      <c r="B12" s="228"/>
      <c r="C12" s="209"/>
      <c r="D12" s="26" t="s">
        <v>41</v>
      </c>
      <c r="E12" s="208"/>
      <c r="F12" s="209"/>
      <c r="G12" s="209"/>
      <c r="H12" s="438"/>
      <c r="I12" s="209"/>
      <c r="J12" s="209"/>
      <c r="K12" s="438"/>
      <c r="L12" s="430"/>
      <c r="M12" s="430"/>
    </row>
    <row r="13" spans="1:13" ht="55.5" customHeight="1">
      <c r="A13" s="222" t="s">
        <v>43</v>
      </c>
      <c r="B13" s="226">
        <v>0.3</v>
      </c>
      <c r="C13" s="207" t="s">
        <v>44</v>
      </c>
      <c r="D13" s="26" t="s">
        <v>45</v>
      </c>
      <c r="E13" s="207">
        <v>15</v>
      </c>
      <c r="F13" s="207" t="s">
        <v>29</v>
      </c>
      <c r="G13" s="207" t="s">
        <v>42</v>
      </c>
      <c r="H13" s="436">
        <f>3/30</f>
        <v>0.1</v>
      </c>
      <c r="I13" s="428">
        <v>0.33</v>
      </c>
      <c r="J13" s="428">
        <v>0.4</v>
      </c>
      <c r="K13" s="436">
        <f>1/E13</f>
        <v>6.6666666666666666E-2</v>
      </c>
      <c r="L13" s="428">
        <f>+H13+I13+J13+K13</f>
        <v>0.89666666666666672</v>
      </c>
      <c r="M13" s="428">
        <f>15*B13/E13</f>
        <v>0.3</v>
      </c>
    </row>
    <row r="14" spans="1:13" ht="39.75" customHeight="1">
      <c r="A14" s="223"/>
      <c r="B14" s="227"/>
      <c r="C14" s="208"/>
      <c r="D14" s="26" t="s">
        <v>46</v>
      </c>
      <c r="E14" s="208"/>
      <c r="F14" s="208"/>
      <c r="G14" s="208"/>
      <c r="H14" s="437"/>
      <c r="I14" s="208"/>
      <c r="J14" s="208"/>
      <c r="K14" s="437"/>
      <c r="L14" s="429"/>
      <c r="M14" s="429"/>
    </row>
    <row r="15" spans="1:13" ht="39" customHeight="1">
      <c r="A15" s="224"/>
      <c r="B15" s="228"/>
      <c r="C15" s="209"/>
      <c r="D15" s="26" t="s">
        <v>47</v>
      </c>
      <c r="E15" s="209"/>
      <c r="F15" s="209"/>
      <c r="G15" s="209"/>
      <c r="H15" s="438"/>
      <c r="I15" s="209"/>
      <c r="J15" s="209"/>
      <c r="K15" s="438"/>
      <c r="L15" s="430"/>
      <c r="M15" s="430"/>
    </row>
    <row r="16" spans="1:13" ht="33.75" customHeight="1">
      <c r="A16" s="22" t="s">
        <v>48</v>
      </c>
      <c r="B16" s="23">
        <f>SUM(B6:B15)</f>
        <v>1</v>
      </c>
      <c r="C16" s="23"/>
      <c r="D16" s="27"/>
      <c r="E16" s="27"/>
      <c r="F16" s="27"/>
      <c r="G16" s="26"/>
      <c r="H16" s="23">
        <f>SUM(H7:H15)</f>
        <v>0.63</v>
      </c>
      <c r="I16" s="23">
        <f>SUM(I7:I15)</f>
        <v>0.92999999999999994</v>
      </c>
      <c r="J16" s="23">
        <f>SUM(J7:J15)</f>
        <v>1.1499999999999999</v>
      </c>
      <c r="K16" s="23">
        <f>SUM(K7:K15)</f>
        <v>0.46666666666666667</v>
      </c>
      <c r="L16" s="30">
        <f>SUM(L7:L15)/3</f>
        <v>1.058888888888889</v>
      </c>
      <c r="M16" s="30">
        <f>SUM(M7:M15)</f>
        <v>1.04</v>
      </c>
    </row>
    <row r="17" spans="1:1" ht="29.25" customHeight="1">
      <c r="A17" s="28"/>
    </row>
  </sheetData>
  <mergeCells count="41">
    <mergeCell ref="B2:M2"/>
    <mergeCell ref="A4:G4"/>
    <mergeCell ref="H4:M4"/>
    <mergeCell ref="H5:K5"/>
    <mergeCell ref="A6:A9"/>
    <mergeCell ref="C6:C9"/>
    <mergeCell ref="F6:F9"/>
    <mergeCell ref="H7:H9"/>
    <mergeCell ref="J7:J9"/>
    <mergeCell ref="L7:L9"/>
    <mergeCell ref="A10:A12"/>
    <mergeCell ref="A13:A15"/>
    <mergeCell ref="B6:B9"/>
    <mergeCell ref="B10:B12"/>
    <mergeCell ref="B13:B15"/>
    <mergeCell ref="C10:C12"/>
    <mergeCell ref="C13:C15"/>
    <mergeCell ref="E6:E9"/>
    <mergeCell ref="E10:E12"/>
    <mergeCell ref="E13:E15"/>
    <mergeCell ref="F10:F12"/>
    <mergeCell ref="F13:F15"/>
    <mergeCell ref="G6:G9"/>
    <mergeCell ref="G10:G12"/>
    <mergeCell ref="G13:G15"/>
    <mergeCell ref="H10:H12"/>
    <mergeCell ref="H13:H15"/>
    <mergeCell ref="I7:I9"/>
    <mergeCell ref="I10:I12"/>
    <mergeCell ref="I13:I15"/>
    <mergeCell ref="J10:J12"/>
    <mergeCell ref="J13:J15"/>
    <mergeCell ref="K7:K9"/>
    <mergeCell ref="K10:K12"/>
    <mergeCell ref="K13:K15"/>
    <mergeCell ref="L10:L12"/>
    <mergeCell ref="L13:L15"/>
    <mergeCell ref="M5:M6"/>
    <mergeCell ref="M7:M9"/>
    <mergeCell ref="M10:M12"/>
    <mergeCell ref="M13:M15"/>
  </mergeCells>
  <conditionalFormatting sqref="L7">
    <cfRule type="cellIs" dxfId="0" priority="1" operator="greaterThan">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1:I20"/>
  <sheetViews>
    <sheetView view="pageBreakPreview" zoomScale="71" zoomScaleNormal="100"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row r="2" spans="2:9" hidden="1"/>
    <row r="3" spans="2:9" ht="38.25" customHeight="1">
      <c r="B3" s="466" t="s">
        <v>246</v>
      </c>
      <c r="C3" s="467"/>
      <c r="D3" s="467"/>
      <c r="E3" s="467"/>
      <c r="F3" s="467"/>
      <c r="G3" s="467"/>
      <c r="H3" s="467"/>
      <c r="I3" s="468"/>
    </row>
    <row r="4" spans="2:9">
      <c r="B4" s="461" t="s">
        <v>247</v>
      </c>
      <c r="C4" s="457"/>
      <c r="D4" s="457"/>
      <c r="E4" s="469" t="s">
        <v>248</v>
      </c>
      <c r="F4" s="470"/>
      <c r="G4" s="471"/>
      <c r="H4" s="457" t="s">
        <v>249</v>
      </c>
      <c r="I4" s="458"/>
    </row>
    <row r="5" spans="2:9">
      <c r="B5" s="462"/>
      <c r="C5" s="459"/>
      <c r="D5" s="459"/>
      <c r="E5" s="11">
        <v>1</v>
      </c>
      <c r="F5" s="12">
        <v>2</v>
      </c>
      <c r="G5" s="12">
        <v>3</v>
      </c>
      <c r="H5" s="459"/>
      <c r="I5" s="460"/>
    </row>
    <row r="6" spans="2:9" ht="30.75" customHeight="1">
      <c r="B6" s="13">
        <v>1</v>
      </c>
      <c r="C6" s="472" t="s">
        <v>250</v>
      </c>
      <c r="D6" s="472"/>
      <c r="E6" s="14"/>
      <c r="F6" s="14"/>
      <c r="G6" s="14"/>
      <c r="H6" s="473"/>
      <c r="I6" s="474"/>
    </row>
    <row r="7" spans="2:9" ht="39" customHeight="1">
      <c r="B7" s="15">
        <v>2</v>
      </c>
      <c r="C7" s="454" t="s">
        <v>251</v>
      </c>
      <c r="D7" s="454"/>
      <c r="E7" s="16"/>
      <c r="F7" s="16"/>
      <c r="G7" s="16"/>
      <c r="H7" s="464"/>
      <c r="I7" s="465"/>
    </row>
    <row r="8" spans="2:9" ht="30" customHeight="1">
      <c r="B8" s="15">
        <v>3</v>
      </c>
      <c r="C8" s="454" t="s">
        <v>252</v>
      </c>
      <c r="D8" s="454"/>
      <c r="E8" s="16"/>
      <c r="F8" s="16"/>
      <c r="G8" s="16"/>
      <c r="H8" s="464"/>
      <c r="I8" s="465"/>
    </row>
    <row r="9" spans="2:9" ht="34.5" customHeight="1">
      <c r="B9" s="15">
        <v>4</v>
      </c>
      <c r="C9" s="454" t="s">
        <v>253</v>
      </c>
      <c r="D9" s="454"/>
      <c r="E9" s="16"/>
      <c r="F9" s="16"/>
      <c r="G9" s="16"/>
      <c r="H9" s="464"/>
      <c r="I9" s="465"/>
    </row>
    <row r="10" spans="2:9" ht="30.75" customHeight="1">
      <c r="B10" s="15">
        <v>5</v>
      </c>
      <c r="C10" s="454" t="s">
        <v>254</v>
      </c>
      <c r="D10" s="454"/>
      <c r="E10" s="16"/>
      <c r="F10" s="16"/>
      <c r="G10" s="16"/>
      <c r="H10" s="464"/>
      <c r="I10" s="465"/>
    </row>
    <row r="11" spans="2:9" ht="33.75" customHeight="1">
      <c r="B11" s="15">
        <v>6</v>
      </c>
      <c r="C11" s="454" t="s">
        <v>255</v>
      </c>
      <c r="D11" s="454"/>
      <c r="E11" s="16"/>
      <c r="F11" s="16"/>
      <c r="G11" s="16"/>
      <c r="H11" s="464"/>
      <c r="I11" s="465"/>
    </row>
    <row r="12" spans="2:9" ht="25.5" customHeight="1">
      <c r="B12" s="15">
        <v>7</v>
      </c>
      <c r="C12" s="454" t="s">
        <v>256</v>
      </c>
      <c r="D12" s="454"/>
      <c r="E12" s="17"/>
      <c r="F12" s="17"/>
      <c r="G12" s="17"/>
      <c r="H12" s="455"/>
      <c r="I12" s="456"/>
    </row>
    <row r="13" spans="2:9" ht="46.5" customHeight="1">
      <c r="B13" s="15">
        <v>8</v>
      </c>
      <c r="C13" s="454" t="s">
        <v>257</v>
      </c>
      <c r="D13" s="454"/>
      <c r="E13" s="17"/>
      <c r="F13" s="17"/>
      <c r="G13" s="17"/>
      <c r="H13" s="455"/>
      <c r="I13" s="456"/>
    </row>
    <row r="14" spans="2:9" ht="30.75" customHeight="1">
      <c r="B14" s="15">
        <v>9</v>
      </c>
      <c r="C14" s="454" t="s">
        <v>258</v>
      </c>
      <c r="D14" s="454"/>
      <c r="E14" s="17"/>
      <c r="F14" s="17"/>
      <c r="G14" s="17"/>
      <c r="H14" s="455"/>
      <c r="I14" s="456"/>
    </row>
    <row r="15" spans="2:9">
      <c r="B15" s="15">
        <v>10</v>
      </c>
      <c r="C15" s="454"/>
      <c r="D15" s="454"/>
      <c r="E15" s="17"/>
      <c r="F15" s="17"/>
      <c r="G15" s="17"/>
      <c r="H15" s="455"/>
      <c r="I15" s="456"/>
    </row>
    <row r="16" spans="2:9">
      <c r="B16" s="15">
        <v>11</v>
      </c>
      <c r="C16" s="454"/>
      <c r="D16" s="454"/>
      <c r="E16" s="17"/>
      <c r="F16" s="17"/>
      <c r="G16" s="17"/>
      <c r="H16" s="455"/>
      <c r="I16" s="456"/>
    </row>
    <row r="17" spans="2:9">
      <c r="B17" s="15">
        <v>12</v>
      </c>
      <c r="C17" s="454"/>
      <c r="D17" s="454"/>
      <c r="E17" s="17"/>
      <c r="F17" s="17"/>
      <c r="G17" s="17"/>
      <c r="H17" s="455"/>
      <c r="I17" s="456"/>
    </row>
    <row r="19" spans="2:9" ht="11.25" customHeight="1">
      <c r="B19" s="463" t="s">
        <v>259</v>
      </c>
      <c r="C19" s="463"/>
      <c r="D19" s="463"/>
      <c r="E19" s="463"/>
      <c r="F19" s="463"/>
      <c r="G19" s="463"/>
      <c r="H19" s="463"/>
      <c r="I19" s="463"/>
    </row>
    <row r="20" spans="2:9" ht="6.75" customHeight="1">
      <c r="B20" s="463"/>
      <c r="C20" s="463"/>
      <c r="D20" s="463"/>
      <c r="E20" s="463"/>
      <c r="F20" s="463"/>
      <c r="G20" s="463"/>
      <c r="H20" s="463"/>
      <c r="I20" s="463"/>
    </row>
  </sheetData>
  <mergeCells count="29">
    <mergeCell ref="B3:I3"/>
    <mergeCell ref="E4:G4"/>
    <mergeCell ref="C6:D6"/>
    <mergeCell ref="H6:I6"/>
    <mergeCell ref="C7:D7"/>
    <mergeCell ref="H7:I7"/>
    <mergeCell ref="H13:I13"/>
    <mergeCell ref="C8:D8"/>
    <mergeCell ref="H8:I8"/>
    <mergeCell ref="C9:D9"/>
    <mergeCell ref="H9:I9"/>
    <mergeCell ref="C10:D10"/>
    <mergeCell ref="H10:I10"/>
    <mergeCell ref="C17:D17"/>
    <mergeCell ref="H17:I17"/>
    <mergeCell ref="H4:I5"/>
    <mergeCell ref="B4:D5"/>
    <mergeCell ref="B19:I20"/>
    <mergeCell ref="C14:D14"/>
    <mergeCell ref="H14:I14"/>
    <mergeCell ref="C15:D15"/>
    <mergeCell ref="H15:I15"/>
    <mergeCell ref="C16:D16"/>
    <mergeCell ref="H16:I16"/>
    <mergeCell ref="C11:D11"/>
    <mergeCell ref="H11:I11"/>
    <mergeCell ref="C12:D12"/>
    <mergeCell ref="H12:I12"/>
    <mergeCell ref="C13:D13"/>
  </mergeCells>
  <pageMargins left="0.7" right="0.7" top="0.75" bottom="0.75" header="0.3" footer="0.3"/>
  <pageSetup scale="8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4">
      <c r="B2" s="475" t="s">
        <v>260</v>
      </c>
      <c r="C2" s="1" t="s">
        <v>2</v>
      </c>
    </row>
    <row r="3" spans="2:4">
      <c r="B3" s="475"/>
      <c r="C3" s="2" t="s">
        <v>261</v>
      </c>
    </row>
    <row r="4" spans="2:4">
      <c r="B4" s="475"/>
      <c r="C4" s="2" t="s">
        <v>262</v>
      </c>
    </row>
    <row r="5" spans="2:4">
      <c r="B5" s="475"/>
      <c r="C5" s="2" t="s">
        <v>263</v>
      </c>
    </row>
    <row r="6" spans="2:4">
      <c r="B6" s="475"/>
      <c r="C6" s="481" t="s">
        <v>264</v>
      </c>
    </row>
    <row r="7" spans="2:4">
      <c r="B7" s="475"/>
      <c r="C7" s="482"/>
    </row>
    <row r="8" spans="2:4" ht="135.75" customHeight="1">
      <c r="B8" s="476" t="s">
        <v>14</v>
      </c>
      <c r="C8" s="3" t="s">
        <v>18</v>
      </c>
      <c r="D8" s="4" t="s">
        <v>265</v>
      </c>
    </row>
    <row r="9" spans="2:4" ht="106.5" customHeight="1">
      <c r="B9" s="477"/>
      <c r="C9" s="5" t="s">
        <v>19</v>
      </c>
      <c r="D9" s="6" t="s">
        <v>266</v>
      </c>
    </row>
    <row r="10" spans="2:4" ht="60">
      <c r="B10" s="477"/>
      <c r="C10" s="3" t="s">
        <v>20</v>
      </c>
      <c r="D10" s="6" t="s">
        <v>267</v>
      </c>
    </row>
    <row r="11" spans="2:4" ht="45">
      <c r="B11" s="477"/>
      <c r="C11" s="3" t="s">
        <v>21</v>
      </c>
      <c r="D11" s="7" t="s">
        <v>268</v>
      </c>
    </row>
    <row r="12" spans="2:4" ht="75">
      <c r="B12" s="477"/>
      <c r="C12" s="3" t="s">
        <v>22</v>
      </c>
      <c r="D12" s="7" t="s">
        <v>269</v>
      </c>
    </row>
    <row r="13" spans="2:4" ht="51.75" customHeight="1">
      <c r="B13" s="477"/>
      <c r="C13" s="3" t="s">
        <v>23</v>
      </c>
      <c r="D13" s="8" t="s">
        <v>270</v>
      </c>
    </row>
    <row r="14" spans="2:4" ht="48" customHeight="1">
      <c r="B14" s="477"/>
      <c r="C14" s="3" t="s">
        <v>271</v>
      </c>
    </row>
    <row r="15" spans="2:4" ht="39" customHeight="1">
      <c r="B15" s="478"/>
      <c r="C15" s="3" t="s">
        <v>272</v>
      </c>
    </row>
    <row r="16" spans="2:4" ht="39" customHeight="1">
      <c r="B16" s="479" t="s">
        <v>273</v>
      </c>
      <c r="C16" s="9" t="s">
        <v>211</v>
      </c>
    </row>
    <row r="17" spans="2:3">
      <c r="B17" s="480"/>
      <c r="C17" s="9" t="s">
        <v>274</v>
      </c>
    </row>
    <row r="18" spans="2:3">
      <c r="B18" s="480"/>
      <c r="C18" s="10" t="s">
        <v>213</v>
      </c>
    </row>
    <row r="19" spans="2:3">
      <c r="B19" s="480"/>
      <c r="C19" s="10" t="s">
        <v>214</v>
      </c>
    </row>
    <row r="20" spans="2:3">
      <c r="B20" s="480"/>
      <c r="C20" s="10" t="s">
        <v>275</v>
      </c>
    </row>
    <row r="21" spans="2:3">
      <c r="B21" s="480"/>
      <c r="C21" s="10" t="s">
        <v>276</v>
      </c>
    </row>
  </sheetData>
  <mergeCells count="4">
    <mergeCell ref="B2:B7"/>
    <mergeCell ref="B8:B15"/>
    <mergeCell ref="B16:B21"/>
    <mergeCell ref="C6: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19" zoomScale="86" zoomScaleNormal="86" zoomScalePageLayoutView="86" workbookViewId="0">
      <selection activeCell="C18" sqref="C18:I20"/>
    </sheetView>
  </sheetViews>
  <sheetFormatPr baseColWidth="10" defaultColWidth="10.85546875" defaultRowHeight="15.75"/>
  <cols>
    <col min="1" max="1" width="3.28515625" style="103" customWidth="1"/>
    <col min="2" max="2" width="38.28515625" style="103" customWidth="1"/>
    <col min="3" max="3" width="15.28515625" style="103" customWidth="1"/>
    <col min="4" max="8" width="10.85546875" style="103"/>
    <col min="9" max="9" width="17.85546875" style="103" customWidth="1"/>
    <col min="10" max="10" width="3.140625" style="103" customWidth="1"/>
    <col min="11" max="11" width="3.42578125" style="103" customWidth="1"/>
    <col min="12" max="12" width="38.42578125" style="103" customWidth="1"/>
    <col min="13" max="13" width="15.28515625" style="103" customWidth="1"/>
    <col min="14" max="16" width="10.85546875" style="103"/>
    <col min="17" max="17" width="11.42578125" style="103" customWidth="1"/>
    <col min="18" max="19" width="10.85546875" style="103"/>
    <col min="20" max="20" width="17.85546875" style="103" customWidth="1"/>
    <col min="21" max="21" width="3.28515625" style="103" customWidth="1"/>
    <col min="22" max="16384" width="10.85546875" style="103"/>
  </cols>
  <sheetData>
    <row r="1" spans="1:12">
      <c r="A1" s="104"/>
      <c r="B1" s="104"/>
      <c r="C1" s="104"/>
      <c r="D1" s="104"/>
      <c r="E1" s="104"/>
      <c r="F1" s="104"/>
      <c r="G1" s="104"/>
      <c r="H1" s="104"/>
      <c r="I1" s="104"/>
      <c r="J1" s="104"/>
      <c r="K1" s="104"/>
    </row>
    <row r="2" spans="1:12">
      <c r="A2" s="104"/>
      <c r="B2" s="104"/>
      <c r="C2" s="104"/>
      <c r="D2" s="104"/>
      <c r="E2" s="104"/>
      <c r="F2" s="104"/>
      <c r="G2" s="104"/>
      <c r="H2" s="104"/>
      <c r="I2" s="104"/>
      <c r="J2" s="104"/>
      <c r="K2" s="104"/>
    </row>
    <row r="3" spans="1:12">
      <c r="A3" s="104"/>
      <c r="B3" s="104"/>
      <c r="C3" s="104"/>
      <c r="D3" s="104"/>
      <c r="E3" s="104"/>
      <c r="F3" s="104"/>
      <c r="G3" s="104"/>
      <c r="H3" s="104"/>
      <c r="I3" s="104"/>
      <c r="J3" s="104"/>
      <c r="K3" s="104"/>
    </row>
    <row r="4" spans="1:12" ht="24.75" customHeight="1">
      <c r="A4" s="176"/>
      <c r="B4" s="104"/>
      <c r="C4" s="104"/>
      <c r="D4" s="104"/>
      <c r="E4" s="104"/>
      <c r="F4" s="104"/>
      <c r="G4" s="104"/>
      <c r="H4" s="104"/>
      <c r="I4" s="104"/>
      <c r="J4" s="104"/>
      <c r="K4" s="104"/>
      <c r="L4" s="118"/>
    </row>
    <row r="5" spans="1:12">
      <c r="A5" s="118"/>
      <c r="B5" s="104"/>
      <c r="C5" s="104"/>
      <c r="D5" s="104"/>
      <c r="E5" s="104"/>
      <c r="F5" s="104"/>
      <c r="G5" s="104"/>
      <c r="H5" s="104"/>
      <c r="I5" s="104"/>
      <c r="J5" s="104"/>
      <c r="K5" s="104"/>
      <c r="L5" s="118"/>
    </row>
    <row r="6" spans="1:12" ht="12" customHeight="1">
      <c r="A6" s="118"/>
      <c r="B6" s="177"/>
      <c r="C6" s="177"/>
      <c r="D6" s="177"/>
      <c r="E6" s="177"/>
      <c r="F6" s="177"/>
      <c r="G6" s="177"/>
      <c r="H6" s="177"/>
      <c r="I6" s="177"/>
      <c r="J6" s="177"/>
      <c r="K6" s="105"/>
      <c r="L6" s="118"/>
    </row>
    <row r="7" spans="1:12" ht="24" customHeight="1">
      <c r="A7" s="118"/>
      <c r="B7" s="255" t="s">
        <v>51</v>
      </c>
      <c r="C7" s="255"/>
      <c r="D7" s="255"/>
      <c r="E7" s="255"/>
      <c r="F7" s="255"/>
      <c r="G7" s="255"/>
      <c r="H7" s="255"/>
      <c r="I7" s="255"/>
      <c r="J7" s="178"/>
      <c r="K7" s="105"/>
      <c r="L7" s="118"/>
    </row>
    <row r="8" spans="1:12" ht="12.95" customHeight="1">
      <c r="A8" s="118"/>
      <c r="B8" s="105"/>
      <c r="C8" s="105"/>
      <c r="D8" s="179"/>
      <c r="E8" s="105"/>
      <c r="F8" s="105"/>
      <c r="G8" s="179"/>
      <c r="H8" s="105"/>
      <c r="I8" s="105"/>
      <c r="J8" s="105"/>
      <c r="K8" s="105"/>
      <c r="L8" s="118"/>
    </row>
    <row r="9" spans="1:12" ht="26.25" customHeight="1">
      <c r="A9" s="118"/>
      <c r="B9" s="256" t="s">
        <v>52</v>
      </c>
      <c r="C9" s="256"/>
      <c r="D9" s="256"/>
      <c r="E9" s="256"/>
      <c r="F9" s="256"/>
      <c r="G9" s="256"/>
      <c r="H9" s="256"/>
      <c r="I9" s="256"/>
      <c r="J9" s="183"/>
      <c r="K9" s="105"/>
      <c r="L9" s="118"/>
    </row>
    <row r="10" spans="1:12" ht="15.95" customHeight="1">
      <c r="A10" s="118"/>
      <c r="B10" s="105"/>
      <c r="C10" s="105"/>
      <c r="D10" s="105"/>
      <c r="E10" s="105"/>
      <c r="F10" s="105"/>
      <c r="G10" s="105"/>
      <c r="H10" s="105"/>
      <c r="I10" s="105"/>
      <c r="J10" s="105"/>
      <c r="K10" s="105"/>
      <c r="L10" s="118"/>
    </row>
    <row r="11" spans="1:12" ht="66.75" customHeight="1">
      <c r="A11" s="118"/>
      <c r="B11" s="108" t="s">
        <v>53</v>
      </c>
      <c r="C11" s="252" t="s">
        <v>54</v>
      </c>
      <c r="D11" s="253"/>
      <c r="E11" s="253"/>
      <c r="F11" s="253"/>
      <c r="G11" s="253"/>
      <c r="H11" s="253"/>
      <c r="I11" s="254"/>
      <c r="J11" s="180"/>
      <c r="K11" s="105"/>
      <c r="L11" s="118"/>
    </row>
    <row r="12" spans="1:12" ht="24.75" customHeight="1">
      <c r="A12" s="118"/>
      <c r="B12" s="240" t="s">
        <v>55</v>
      </c>
      <c r="C12" s="243" t="s">
        <v>56</v>
      </c>
      <c r="D12" s="244"/>
      <c r="E12" s="244"/>
      <c r="F12" s="244"/>
      <c r="G12" s="244"/>
      <c r="H12" s="244"/>
      <c r="I12" s="245"/>
      <c r="J12" s="180"/>
      <c r="K12" s="105"/>
      <c r="L12" s="118"/>
    </row>
    <row r="13" spans="1:12" ht="51.75" customHeight="1">
      <c r="A13" s="118"/>
      <c r="B13" s="241"/>
      <c r="C13" s="246"/>
      <c r="D13" s="247"/>
      <c r="E13" s="247"/>
      <c r="F13" s="247"/>
      <c r="G13" s="247"/>
      <c r="H13" s="247"/>
      <c r="I13" s="248"/>
      <c r="J13" s="180"/>
      <c r="K13" s="105"/>
      <c r="L13" s="118"/>
    </row>
    <row r="14" spans="1:12" ht="42" customHeight="1">
      <c r="A14" s="118"/>
      <c r="B14" s="242"/>
      <c r="C14" s="249"/>
      <c r="D14" s="250"/>
      <c r="E14" s="250"/>
      <c r="F14" s="250"/>
      <c r="G14" s="250"/>
      <c r="H14" s="250"/>
      <c r="I14" s="251"/>
      <c r="J14" s="180"/>
      <c r="K14" s="105"/>
      <c r="L14" s="118"/>
    </row>
    <row r="15" spans="1:12" ht="90" customHeight="1">
      <c r="A15" s="118"/>
      <c r="B15" s="181" t="s">
        <v>57</v>
      </c>
      <c r="C15" s="252" t="s">
        <v>58</v>
      </c>
      <c r="D15" s="253"/>
      <c r="E15" s="253"/>
      <c r="F15" s="253"/>
      <c r="G15" s="253"/>
      <c r="H15" s="253"/>
      <c r="I15" s="254"/>
      <c r="J15" s="180"/>
      <c r="K15" s="105"/>
      <c r="L15" s="118"/>
    </row>
    <row r="16" spans="1:12" ht="48.75" customHeight="1">
      <c r="A16" s="118"/>
      <c r="B16" s="240" t="s">
        <v>59</v>
      </c>
      <c r="C16" s="243" t="s">
        <v>60</v>
      </c>
      <c r="D16" s="244"/>
      <c r="E16" s="244"/>
      <c r="F16" s="244"/>
      <c r="G16" s="244"/>
      <c r="H16" s="244"/>
      <c r="I16" s="245"/>
      <c r="J16" s="180"/>
      <c r="K16" s="105"/>
      <c r="L16" s="118"/>
    </row>
    <row r="17" spans="1:21" ht="38.25" customHeight="1">
      <c r="A17" s="118"/>
      <c r="B17" s="242"/>
      <c r="C17" s="249"/>
      <c r="D17" s="250"/>
      <c r="E17" s="250"/>
      <c r="F17" s="250"/>
      <c r="G17" s="250"/>
      <c r="H17" s="250"/>
      <c r="I17" s="251"/>
      <c r="J17" s="180"/>
      <c r="K17" s="105"/>
      <c r="L17" s="118"/>
    </row>
    <row r="18" spans="1:21" ht="15" customHeight="1">
      <c r="A18" s="118"/>
      <c r="B18" s="240" t="s">
        <v>61</v>
      </c>
      <c r="C18" s="243" t="s">
        <v>62</v>
      </c>
      <c r="D18" s="244"/>
      <c r="E18" s="244"/>
      <c r="F18" s="244"/>
      <c r="G18" s="244"/>
      <c r="H18" s="244"/>
      <c r="I18" s="245"/>
      <c r="J18" s="180"/>
      <c r="K18" s="105"/>
      <c r="L18" s="118"/>
    </row>
    <row r="19" spans="1:21" ht="59.25" customHeight="1">
      <c r="A19" s="118"/>
      <c r="B19" s="241"/>
      <c r="C19" s="246"/>
      <c r="D19" s="247"/>
      <c r="E19" s="247"/>
      <c r="F19" s="247"/>
      <c r="G19" s="247"/>
      <c r="H19" s="247"/>
      <c r="I19" s="248"/>
      <c r="J19" s="180"/>
      <c r="K19" s="105"/>
      <c r="L19" s="118"/>
    </row>
    <row r="20" spans="1:21" ht="39" customHeight="1">
      <c r="A20" s="118"/>
      <c r="B20" s="242"/>
      <c r="C20" s="249"/>
      <c r="D20" s="250"/>
      <c r="E20" s="250"/>
      <c r="F20" s="250"/>
      <c r="G20" s="250"/>
      <c r="H20" s="250"/>
      <c r="I20" s="251"/>
      <c r="J20" s="180"/>
      <c r="K20" s="105"/>
      <c r="L20" s="118"/>
    </row>
    <row r="21" spans="1:21" ht="90" customHeight="1">
      <c r="A21" s="118"/>
      <c r="B21" s="240" t="s">
        <v>63</v>
      </c>
      <c r="C21" s="243" t="s">
        <v>64</v>
      </c>
      <c r="D21" s="244"/>
      <c r="E21" s="244"/>
      <c r="F21" s="244"/>
      <c r="G21" s="244"/>
      <c r="H21" s="244"/>
      <c r="I21" s="245"/>
      <c r="J21" s="180"/>
      <c r="K21" s="105"/>
      <c r="L21" s="118"/>
    </row>
    <row r="22" spans="1:21" ht="54.75" customHeight="1">
      <c r="A22" s="118"/>
      <c r="B22" s="241"/>
      <c r="C22" s="246"/>
      <c r="D22" s="247"/>
      <c r="E22" s="247"/>
      <c r="F22" s="247"/>
      <c r="G22" s="247"/>
      <c r="H22" s="247"/>
      <c r="I22" s="248"/>
      <c r="J22" s="180"/>
      <c r="K22" s="105"/>
      <c r="L22" s="118"/>
    </row>
    <row r="23" spans="1:21" ht="65.25" customHeight="1">
      <c r="A23" s="118"/>
      <c r="B23" s="241"/>
      <c r="C23" s="246"/>
      <c r="D23" s="247"/>
      <c r="E23" s="247"/>
      <c r="F23" s="247"/>
      <c r="G23" s="247"/>
      <c r="H23" s="247"/>
      <c r="I23" s="248"/>
      <c r="J23" s="180"/>
      <c r="K23" s="105"/>
      <c r="L23" s="118"/>
    </row>
    <row r="24" spans="1:21" ht="55.5" customHeight="1">
      <c r="A24" s="118"/>
      <c r="B24" s="241"/>
      <c r="C24" s="246"/>
      <c r="D24" s="247"/>
      <c r="E24" s="247"/>
      <c r="F24" s="247"/>
      <c r="G24" s="247"/>
      <c r="H24" s="247"/>
      <c r="I24" s="248"/>
      <c r="J24" s="180"/>
      <c r="K24" s="105"/>
      <c r="L24" s="118"/>
    </row>
    <row r="25" spans="1:21" ht="57" customHeight="1">
      <c r="A25" s="118"/>
      <c r="B25" s="182" t="s">
        <v>65</v>
      </c>
      <c r="C25" s="252" t="s">
        <v>66</v>
      </c>
      <c r="D25" s="253"/>
      <c r="E25" s="253"/>
      <c r="F25" s="253"/>
      <c r="G25" s="253"/>
      <c r="H25" s="253"/>
      <c r="I25" s="254"/>
      <c r="J25" s="180"/>
      <c r="K25" s="105"/>
      <c r="L25" s="118"/>
    </row>
    <row r="26" spans="1:21" ht="24.75" customHeight="1">
      <c r="A26" s="118"/>
      <c r="B26" s="240" t="s">
        <v>67</v>
      </c>
      <c r="C26" s="243" t="s">
        <v>68</v>
      </c>
      <c r="D26" s="244"/>
      <c r="E26" s="244"/>
      <c r="F26" s="244"/>
      <c r="G26" s="244"/>
      <c r="H26" s="244"/>
      <c r="I26" s="245"/>
      <c r="J26" s="180"/>
      <c r="K26" s="105"/>
      <c r="L26" s="118"/>
    </row>
    <row r="27" spans="1:21" ht="54.95" customHeight="1">
      <c r="A27" s="118"/>
      <c r="B27" s="242"/>
      <c r="C27" s="246"/>
      <c r="D27" s="247"/>
      <c r="E27" s="247"/>
      <c r="F27" s="247"/>
      <c r="G27" s="247"/>
      <c r="H27" s="247"/>
      <c r="I27" s="248"/>
      <c r="J27" s="180"/>
      <c r="K27" s="105"/>
      <c r="L27" s="118"/>
    </row>
    <row r="28" spans="1:21" ht="30" customHeight="1">
      <c r="A28" s="118"/>
      <c r="B28" s="240" t="s">
        <v>69</v>
      </c>
      <c r="C28" s="243" t="s">
        <v>70</v>
      </c>
      <c r="D28" s="244"/>
      <c r="E28" s="244"/>
      <c r="F28" s="244"/>
      <c r="G28" s="244"/>
      <c r="H28" s="244"/>
      <c r="I28" s="245"/>
      <c r="J28" s="180"/>
      <c r="K28" s="117"/>
      <c r="L28" s="117"/>
      <c r="M28" s="117"/>
      <c r="N28" s="117"/>
      <c r="O28" s="117"/>
      <c r="P28" s="117"/>
      <c r="Q28" s="117"/>
      <c r="R28" s="117"/>
      <c r="S28" s="117"/>
      <c r="T28" s="117"/>
      <c r="U28" s="118"/>
    </row>
    <row r="29" spans="1:21" ht="42.75" customHeight="1">
      <c r="A29" s="118"/>
      <c r="B29" s="242"/>
      <c r="C29" s="249"/>
      <c r="D29" s="250"/>
      <c r="E29" s="250"/>
      <c r="F29" s="250"/>
      <c r="G29" s="250"/>
      <c r="H29" s="250"/>
      <c r="I29" s="251"/>
      <c r="J29" s="180"/>
      <c r="K29" s="117"/>
      <c r="L29" s="117"/>
      <c r="M29" s="117"/>
      <c r="N29" s="117"/>
      <c r="O29" s="117"/>
      <c r="P29" s="117"/>
      <c r="Q29" s="117"/>
      <c r="R29" s="117"/>
      <c r="S29" s="117"/>
      <c r="T29" s="117"/>
      <c r="U29" s="118"/>
    </row>
    <row r="30" spans="1:21" ht="59.25" customHeight="1">
      <c r="A30" s="118"/>
      <c r="B30" s="182" t="s">
        <v>71</v>
      </c>
      <c r="C30" s="252" t="s">
        <v>72</v>
      </c>
      <c r="D30" s="253"/>
      <c r="E30" s="253"/>
      <c r="F30" s="253"/>
      <c r="G30" s="253"/>
      <c r="H30" s="253"/>
      <c r="I30" s="254"/>
      <c r="J30" s="180"/>
      <c r="K30" s="117"/>
      <c r="L30" s="117"/>
      <c r="M30" s="117"/>
      <c r="N30" s="117"/>
      <c r="O30" s="117"/>
      <c r="P30" s="117"/>
      <c r="Q30" s="117"/>
      <c r="R30" s="117"/>
      <c r="S30" s="117"/>
      <c r="T30" s="117"/>
      <c r="U30" s="118"/>
    </row>
    <row r="31" spans="1:21" ht="15" customHeight="1">
      <c r="A31" s="118"/>
      <c r="B31" s="240" t="s">
        <v>73</v>
      </c>
      <c r="C31" s="243" t="s">
        <v>74</v>
      </c>
      <c r="D31" s="244"/>
      <c r="E31" s="244"/>
      <c r="F31" s="244"/>
      <c r="G31" s="244"/>
      <c r="H31" s="244"/>
      <c r="I31" s="245"/>
      <c r="J31" s="180"/>
      <c r="K31" s="117"/>
      <c r="L31" s="117"/>
      <c r="M31" s="117"/>
      <c r="N31" s="117"/>
      <c r="O31" s="117"/>
      <c r="P31" s="117"/>
      <c r="Q31" s="117"/>
      <c r="R31" s="117"/>
      <c r="S31" s="117"/>
      <c r="T31" s="117"/>
      <c r="U31" s="118"/>
    </row>
    <row r="32" spans="1:21" ht="15" customHeight="1">
      <c r="A32" s="118"/>
      <c r="B32" s="241"/>
      <c r="C32" s="246"/>
      <c r="D32" s="247"/>
      <c r="E32" s="247"/>
      <c r="F32" s="247"/>
      <c r="G32" s="247"/>
      <c r="H32" s="247"/>
      <c r="I32" s="248"/>
      <c r="J32" s="180"/>
      <c r="K32" s="117"/>
      <c r="L32" s="117"/>
      <c r="M32" s="117"/>
      <c r="N32" s="117"/>
      <c r="O32" s="117"/>
      <c r="P32" s="117"/>
      <c r="Q32" s="117"/>
      <c r="R32" s="117"/>
      <c r="S32" s="117"/>
      <c r="T32" s="117"/>
      <c r="U32" s="118"/>
    </row>
    <row r="33" spans="1:21" ht="15" customHeight="1">
      <c r="A33" s="118"/>
      <c r="B33" s="241"/>
      <c r="C33" s="246"/>
      <c r="D33" s="247"/>
      <c r="E33" s="247"/>
      <c r="F33" s="247"/>
      <c r="G33" s="247"/>
      <c r="H33" s="247"/>
      <c r="I33" s="248"/>
      <c r="J33" s="180"/>
      <c r="K33" s="117"/>
      <c r="L33" s="117"/>
      <c r="M33" s="117"/>
      <c r="N33" s="117"/>
      <c r="O33" s="117"/>
      <c r="P33" s="117"/>
      <c r="Q33" s="117"/>
      <c r="R33" s="117"/>
      <c r="S33" s="117"/>
      <c r="T33" s="117"/>
      <c r="U33" s="118"/>
    </row>
    <row r="34" spans="1:21" ht="50.25" customHeight="1">
      <c r="A34" s="118"/>
      <c r="B34" s="242"/>
      <c r="C34" s="249"/>
      <c r="D34" s="250"/>
      <c r="E34" s="250"/>
      <c r="F34" s="250"/>
      <c r="G34" s="250"/>
      <c r="H34" s="250"/>
      <c r="I34" s="251"/>
      <c r="J34" s="180"/>
      <c r="K34" s="117"/>
      <c r="L34" s="117"/>
      <c r="M34" s="117"/>
      <c r="N34" s="117"/>
      <c r="O34" s="117"/>
      <c r="P34" s="117"/>
      <c r="Q34" s="117"/>
      <c r="R34" s="117"/>
      <c r="S34" s="117"/>
      <c r="T34" s="117"/>
      <c r="U34" s="118"/>
    </row>
    <row r="35" spans="1:21" ht="41.25" customHeight="1">
      <c r="A35" s="118"/>
      <c r="B35" s="182" t="s">
        <v>75</v>
      </c>
      <c r="C35" s="252" t="s">
        <v>76</v>
      </c>
      <c r="D35" s="253"/>
      <c r="E35" s="253"/>
      <c r="F35" s="253"/>
      <c r="G35" s="253"/>
      <c r="H35" s="253"/>
      <c r="I35" s="254"/>
      <c r="J35" s="180"/>
      <c r="K35" s="117"/>
      <c r="L35" s="118"/>
      <c r="M35" s="118"/>
      <c r="N35" s="118"/>
      <c r="O35" s="118"/>
      <c r="P35" s="118"/>
      <c r="Q35" s="118"/>
      <c r="R35" s="118"/>
      <c r="S35" s="118"/>
      <c r="U35" s="118"/>
    </row>
    <row r="36" spans="1:21" ht="51.75" customHeight="1">
      <c r="A36" s="118"/>
      <c r="B36" s="181" t="s">
        <v>77</v>
      </c>
      <c r="C36" s="252" t="s">
        <v>78</v>
      </c>
      <c r="D36" s="253"/>
      <c r="E36" s="253"/>
      <c r="F36" s="253"/>
      <c r="G36" s="253"/>
      <c r="H36" s="253"/>
      <c r="I36" s="254"/>
      <c r="J36" s="180"/>
      <c r="K36" s="117"/>
      <c r="L36" s="118"/>
      <c r="M36" s="118"/>
      <c r="N36" s="118"/>
      <c r="O36" s="118"/>
      <c r="P36" s="118"/>
      <c r="Q36" s="118"/>
      <c r="R36" s="118"/>
      <c r="S36" s="118"/>
      <c r="T36" s="118"/>
      <c r="U36" s="118"/>
    </row>
    <row r="37" spans="1:21" ht="15" customHeight="1">
      <c r="A37" s="118"/>
      <c r="B37" s="240" t="s">
        <v>79</v>
      </c>
      <c r="C37" s="243" t="s">
        <v>80</v>
      </c>
      <c r="D37" s="244"/>
      <c r="E37" s="244"/>
      <c r="F37" s="244"/>
      <c r="G37" s="244"/>
      <c r="H37" s="244"/>
      <c r="I37" s="245"/>
      <c r="J37" s="180"/>
      <c r="K37" s="117"/>
      <c r="L37" s="118"/>
      <c r="M37" s="118"/>
      <c r="N37" s="118"/>
      <c r="O37" s="118"/>
      <c r="P37" s="118"/>
      <c r="Q37" s="118"/>
      <c r="R37" s="118"/>
      <c r="S37" s="118"/>
      <c r="T37" s="118"/>
      <c r="U37" s="118"/>
    </row>
    <row r="38" spans="1:21" ht="39" customHeight="1">
      <c r="A38" s="118"/>
      <c r="B38" s="241"/>
      <c r="C38" s="246"/>
      <c r="D38" s="247"/>
      <c r="E38" s="247"/>
      <c r="F38" s="247"/>
      <c r="G38" s="247"/>
      <c r="H38" s="247"/>
      <c r="I38" s="248"/>
      <c r="J38" s="180"/>
      <c r="K38" s="118"/>
      <c r="L38" s="118"/>
      <c r="M38" s="118"/>
      <c r="N38" s="118"/>
      <c r="O38" s="118"/>
      <c r="P38" s="118"/>
      <c r="Q38" s="118"/>
      <c r="R38" s="118"/>
      <c r="S38" s="118"/>
      <c r="T38" s="118"/>
      <c r="U38" s="118"/>
    </row>
    <row r="39" spans="1:21" ht="27" customHeight="1">
      <c r="A39" s="118"/>
      <c r="B39" s="241"/>
      <c r="C39" s="246"/>
      <c r="D39" s="247"/>
      <c r="E39" s="247"/>
      <c r="F39" s="247"/>
      <c r="G39" s="247"/>
      <c r="H39" s="247"/>
      <c r="I39" s="248"/>
      <c r="J39" s="180"/>
      <c r="K39" s="118"/>
      <c r="L39" s="118"/>
      <c r="M39" s="118"/>
      <c r="N39" s="118"/>
      <c r="O39" s="118"/>
      <c r="P39" s="118"/>
      <c r="Q39" s="118"/>
      <c r="R39" s="118"/>
      <c r="S39" s="118"/>
      <c r="T39" s="118"/>
      <c r="U39" s="118"/>
    </row>
    <row r="40" spans="1:21" ht="24.75" customHeight="1">
      <c r="A40" s="118"/>
      <c r="B40" s="242"/>
      <c r="C40" s="249"/>
      <c r="D40" s="250"/>
      <c r="E40" s="250"/>
      <c r="F40" s="250"/>
      <c r="G40" s="250"/>
      <c r="H40" s="250"/>
      <c r="I40" s="251"/>
      <c r="J40" s="180"/>
      <c r="K40" s="118"/>
      <c r="L40" s="118"/>
      <c r="M40" s="118"/>
      <c r="N40" s="118"/>
      <c r="O40" s="118"/>
      <c r="P40" s="118"/>
      <c r="Q40" s="118"/>
      <c r="R40" s="118"/>
      <c r="S40" s="118"/>
      <c r="T40" s="118"/>
      <c r="U40" s="118"/>
    </row>
    <row r="41" spans="1:21" ht="36.75" customHeight="1">
      <c r="A41" s="118"/>
      <c r="B41" s="117"/>
      <c r="C41" s="117"/>
      <c r="D41" s="117"/>
      <c r="E41" s="117"/>
      <c r="F41" s="117"/>
      <c r="G41" s="117"/>
      <c r="H41" s="117"/>
      <c r="I41" s="117"/>
      <c r="J41" s="117"/>
      <c r="K41" s="118"/>
      <c r="L41" s="118"/>
      <c r="M41" s="118"/>
      <c r="N41" s="118"/>
      <c r="O41" s="118"/>
      <c r="P41" s="118"/>
      <c r="Q41" s="118"/>
      <c r="R41" s="118"/>
      <c r="S41" s="118"/>
      <c r="T41" s="118"/>
      <c r="U41" s="118"/>
    </row>
    <row r="42" spans="1:21" ht="15" customHeight="1">
      <c r="A42" s="118"/>
      <c r="B42" s="118"/>
      <c r="C42" s="118"/>
      <c r="D42" s="118"/>
      <c r="E42" s="118"/>
      <c r="F42" s="118"/>
      <c r="G42" s="118"/>
      <c r="H42" s="118"/>
      <c r="I42" s="118"/>
      <c r="J42" s="118"/>
      <c r="K42" s="118"/>
      <c r="U42" s="118"/>
    </row>
    <row r="43" spans="1:21" ht="15" customHeight="1">
      <c r="A43" s="118"/>
      <c r="B43" s="118"/>
      <c r="C43" s="118"/>
      <c r="D43" s="118"/>
      <c r="E43" s="118"/>
      <c r="F43" s="118"/>
      <c r="G43" s="118"/>
      <c r="H43" s="118"/>
      <c r="I43" s="118"/>
      <c r="J43" s="118"/>
      <c r="K43" s="118"/>
      <c r="U43" s="118"/>
    </row>
    <row r="44" spans="1:21" ht="15" customHeight="1">
      <c r="A44" s="118"/>
      <c r="B44" s="118"/>
      <c r="C44" s="118"/>
      <c r="D44" s="118"/>
      <c r="E44" s="118"/>
      <c r="F44" s="118"/>
      <c r="G44" s="118"/>
      <c r="H44" s="118"/>
      <c r="I44" s="118"/>
      <c r="J44" s="118"/>
      <c r="K44" s="118"/>
      <c r="U44" s="118"/>
    </row>
    <row r="45" spans="1:21" ht="15" customHeight="1">
      <c r="A45" s="118"/>
      <c r="B45" s="118"/>
      <c r="C45" s="118"/>
      <c r="D45" s="118"/>
      <c r="E45" s="118"/>
      <c r="F45" s="118"/>
      <c r="G45" s="118"/>
      <c r="H45" s="118"/>
      <c r="I45" s="118"/>
      <c r="J45" s="118"/>
    </row>
    <row r="46" spans="1:21" ht="15" customHeight="1">
      <c r="A46" s="118"/>
      <c r="B46" s="118"/>
      <c r="C46" s="118"/>
      <c r="D46" s="118"/>
      <c r="E46" s="118"/>
      <c r="F46" s="118"/>
      <c r="G46" s="118"/>
      <c r="H46" s="118"/>
      <c r="I46" s="118"/>
      <c r="J46" s="118"/>
    </row>
    <row r="47" spans="1:21" ht="15" customHeight="1">
      <c r="A47" s="118"/>
      <c r="B47" s="118"/>
      <c r="C47" s="118"/>
      <c r="D47" s="118"/>
      <c r="E47" s="118"/>
      <c r="F47" s="118"/>
      <c r="G47" s="118"/>
      <c r="H47" s="118"/>
      <c r="I47" s="118"/>
      <c r="J47" s="118"/>
    </row>
    <row r="48" spans="1:21" ht="15" customHeight="1">
      <c r="A48" s="118"/>
      <c r="B48" s="118"/>
      <c r="C48" s="118"/>
      <c r="D48" s="118"/>
      <c r="E48" s="118"/>
      <c r="F48" s="118"/>
      <c r="G48" s="118"/>
      <c r="H48" s="118"/>
      <c r="I48" s="118"/>
      <c r="J48" s="118"/>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mergeCells count="24">
    <mergeCell ref="C18:I20"/>
    <mergeCell ref="C16:I17"/>
    <mergeCell ref="C12:I14"/>
    <mergeCell ref="B7:I7"/>
    <mergeCell ref="B9:I9"/>
    <mergeCell ref="C11:I11"/>
    <mergeCell ref="C15:I15"/>
    <mergeCell ref="B12:B14"/>
    <mergeCell ref="B16:B17"/>
    <mergeCell ref="B18:B20"/>
    <mergeCell ref="B21:B24"/>
    <mergeCell ref="B26:B27"/>
    <mergeCell ref="B37:B40"/>
    <mergeCell ref="C31:I34"/>
    <mergeCell ref="C28:I29"/>
    <mergeCell ref="C21:I24"/>
    <mergeCell ref="C26:I27"/>
    <mergeCell ref="C37:I40"/>
    <mergeCell ref="C30:I30"/>
    <mergeCell ref="C35:I35"/>
    <mergeCell ref="C36:I36"/>
    <mergeCell ref="B28:B29"/>
    <mergeCell ref="B31:B34"/>
    <mergeCell ref="C25:I25"/>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7"/>
  <sheetViews>
    <sheetView tabSelected="1" view="pageBreakPreview" topLeftCell="A15" zoomScale="50" zoomScaleNormal="50" zoomScaleSheetLayoutView="50" zoomScalePageLayoutView="50" workbookViewId="0">
      <selection activeCell="H22" sqref="H22"/>
    </sheetView>
  </sheetViews>
  <sheetFormatPr baseColWidth="10" defaultColWidth="10.85546875" defaultRowHeight="18.75"/>
  <cols>
    <col min="1" max="1" width="4.28515625" style="123" customWidth="1"/>
    <col min="2" max="2" width="13" style="124" customWidth="1"/>
    <col min="3" max="3" width="41.42578125" style="123" customWidth="1"/>
    <col min="4" max="4" width="41.7109375" style="123" customWidth="1"/>
    <col min="5" max="5" width="28.85546875" style="123" customWidth="1"/>
    <col min="6" max="6" width="29.7109375" style="123" customWidth="1"/>
    <col min="7" max="7" width="46.28515625" style="123" customWidth="1"/>
    <col min="8" max="8" width="32" style="123" customWidth="1"/>
    <col min="9" max="9" width="32" style="123" hidden="1" customWidth="1"/>
    <col min="10" max="14" width="41.140625" style="123" customWidth="1"/>
    <col min="15" max="15" width="38.85546875" style="123" customWidth="1"/>
    <col min="16" max="16" width="19.7109375" style="125" customWidth="1"/>
    <col min="17" max="17" width="62.7109375" style="123" customWidth="1"/>
    <col min="18" max="18" width="43" style="123" customWidth="1"/>
    <col min="19" max="19" width="3.7109375" style="123" customWidth="1"/>
    <col min="20" max="16384" width="10.85546875" style="123"/>
  </cols>
  <sheetData>
    <row r="1" spans="1:21" ht="132" customHeight="1" thickBot="1">
      <c r="A1" s="126"/>
      <c r="B1" s="127"/>
      <c r="C1" s="128"/>
      <c r="D1" s="128"/>
      <c r="E1" s="128"/>
      <c r="F1" s="301"/>
      <c r="G1" s="129"/>
      <c r="H1" s="281"/>
      <c r="I1" s="128"/>
      <c r="J1" s="128"/>
      <c r="K1" s="128"/>
      <c r="L1" s="128"/>
      <c r="M1" s="128"/>
      <c r="N1" s="128"/>
      <c r="O1" s="128"/>
      <c r="P1" s="152"/>
      <c r="Q1" s="128"/>
      <c r="R1" s="128"/>
      <c r="S1" s="126"/>
      <c r="T1" s="126"/>
      <c r="U1" s="126"/>
    </row>
    <row r="2" spans="1:21" ht="7.5" hidden="1" customHeight="1">
      <c r="A2" s="126"/>
      <c r="B2" s="127"/>
      <c r="C2" s="128"/>
      <c r="D2" s="128"/>
      <c r="E2" s="128"/>
      <c r="F2" s="302"/>
      <c r="G2" s="130"/>
      <c r="H2" s="281"/>
      <c r="I2" s="128"/>
      <c r="J2" s="128"/>
      <c r="K2" s="128"/>
      <c r="L2" s="128"/>
      <c r="M2" s="128"/>
      <c r="N2" s="128"/>
      <c r="O2" s="128"/>
      <c r="P2" s="152"/>
      <c r="Q2" s="128"/>
      <c r="R2" s="128"/>
      <c r="S2" s="126"/>
      <c r="T2" s="126"/>
      <c r="U2" s="126"/>
    </row>
    <row r="3" spans="1:21" ht="26.25" hidden="1">
      <c r="A3" s="126"/>
      <c r="B3" s="127"/>
      <c r="C3" s="128"/>
      <c r="D3" s="128"/>
      <c r="E3" s="128"/>
      <c r="F3" s="128"/>
      <c r="G3" s="128"/>
      <c r="H3" s="128"/>
      <c r="I3" s="128"/>
      <c r="J3" s="128"/>
      <c r="K3" s="128"/>
      <c r="L3" s="128"/>
      <c r="M3" s="128"/>
      <c r="N3" s="128"/>
      <c r="O3" s="128"/>
      <c r="P3" s="152"/>
      <c r="Q3" s="128"/>
      <c r="R3" s="128"/>
      <c r="S3" s="126"/>
      <c r="T3" s="126"/>
      <c r="U3" s="126"/>
    </row>
    <row r="4" spans="1:21" ht="64.5" customHeight="1" thickBot="1">
      <c r="A4" s="126"/>
      <c r="B4" s="290" t="s">
        <v>81</v>
      </c>
      <c r="C4" s="291"/>
      <c r="D4" s="291"/>
      <c r="E4" s="291"/>
      <c r="F4" s="291"/>
      <c r="G4" s="291"/>
      <c r="H4" s="291"/>
      <c r="I4" s="291"/>
      <c r="J4" s="291"/>
      <c r="K4" s="291"/>
      <c r="L4" s="291"/>
      <c r="M4" s="291"/>
      <c r="N4" s="291"/>
      <c r="O4" s="291"/>
      <c r="P4" s="291"/>
      <c r="Q4" s="291"/>
      <c r="R4" s="292"/>
      <c r="S4" s="126"/>
      <c r="T4" s="126"/>
      <c r="U4" s="126"/>
    </row>
    <row r="5" spans="1:21" ht="35.25" customHeight="1" thickBot="1">
      <c r="A5" s="126"/>
      <c r="B5" s="293" t="s">
        <v>82</v>
      </c>
      <c r="C5" s="294"/>
      <c r="D5" s="294"/>
      <c r="E5" s="294"/>
      <c r="F5" s="294"/>
      <c r="G5" s="294"/>
      <c r="H5" s="295"/>
      <c r="I5" s="131"/>
      <c r="J5" s="131"/>
      <c r="K5" s="294"/>
      <c r="L5" s="294"/>
      <c r="M5" s="294"/>
      <c r="N5" s="295"/>
      <c r="O5" s="293" t="s">
        <v>83</v>
      </c>
      <c r="P5" s="296"/>
      <c r="Q5" s="296"/>
      <c r="R5" s="297"/>
      <c r="S5" s="126"/>
      <c r="T5" s="126"/>
      <c r="U5" s="126"/>
    </row>
    <row r="6" spans="1:21" s="121" customFormat="1" ht="56.25" customHeight="1">
      <c r="A6" s="126"/>
      <c r="B6" s="305" t="s">
        <v>17</v>
      </c>
      <c r="C6" s="309" t="s">
        <v>84</v>
      </c>
      <c r="D6" s="261" t="s">
        <v>85</v>
      </c>
      <c r="E6" s="261" t="s">
        <v>86</v>
      </c>
      <c r="F6" s="261" t="s">
        <v>87</v>
      </c>
      <c r="G6" s="261" t="s">
        <v>61</v>
      </c>
      <c r="H6" s="286" t="s">
        <v>88</v>
      </c>
      <c r="I6" s="287"/>
      <c r="J6" s="298" t="s">
        <v>89</v>
      </c>
      <c r="K6" s="299"/>
      <c r="L6" s="299"/>
      <c r="M6" s="299"/>
      <c r="N6" s="300"/>
      <c r="O6" s="261" t="s">
        <v>90</v>
      </c>
      <c r="P6" s="265" t="s">
        <v>91</v>
      </c>
      <c r="Q6" s="261" t="s">
        <v>79</v>
      </c>
      <c r="R6" s="261"/>
      <c r="S6" s="126"/>
      <c r="T6" s="126"/>
      <c r="U6" s="126"/>
    </row>
    <row r="7" spans="1:21" s="122" customFormat="1" ht="129" customHeight="1" thickBot="1">
      <c r="A7" s="126"/>
      <c r="B7" s="305"/>
      <c r="C7" s="310"/>
      <c r="D7" s="261"/>
      <c r="E7" s="261"/>
      <c r="F7" s="261"/>
      <c r="G7" s="261"/>
      <c r="H7" s="288"/>
      <c r="I7" s="289"/>
      <c r="J7" s="132" t="s">
        <v>92</v>
      </c>
      <c r="K7" s="132" t="s">
        <v>93</v>
      </c>
      <c r="L7" s="132" t="s">
        <v>94</v>
      </c>
      <c r="M7" s="132" t="s">
        <v>95</v>
      </c>
      <c r="N7" s="132" t="s">
        <v>96</v>
      </c>
      <c r="O7" s="261"/>
      <c r="P7" s="265"/>
      <c r="Q7" s="167" t="s">
        <v>97</v>
      </c>
      <c r="R7" s="167" t="s">
        <v>98</v>
      </c>
      <c r="S7" s="126"/>
      <c r="T7" s="126"/>
      <c r="U7" s="126"/>
    </row>
    <row r="8" spans="1:21" ht="409.5" customHeight="1" thickBot="1">
      <c r="A8" s="126"/>
      <c r="B8" s="306">
        <v>1</v>
      </c>
      <c r="C8" s="311" t="s">
        <v>278</v>
      </c>
      <c r="D8" s="278" t="s">
        <v>279</v>
      </c>
      <c r="E8" s="321" t="s">
        <v>282</v>
      </c>
      <c r="F8" s="303" t="s">
        <v>277</v>
      </c>
      <c r="G8" s="192" t="s">
        <v>280</v>
      </c>
      <c r="H8" s="282">
        <v>0.35</v>
      </c>
      <c r="I8" s="276"/>
      <c r="J8" s="318">
        <v>0.5</v>
      </c>
      <c r="K8" s="282">
        <v>0.5</v>
      </c>
      <c r="L8" s="321"/>
      <c r="M8" s="272">
        <v>0.15</v>
      </c>
      <c r="N8" s="276">
        <v>0.5</v>
      </c>
      <c r="O8" s="262">
        <f>IF(SUM(K8,N8)&gt;100%,"NO PERMITIDO",SUM(K8,N8))</f>
        <v>1</v>
      </c>
      <c r="P8" s="266">
        <f>H8*O8/100%</f>
        <v>0.35</v>
      </c>
      <c r="Q8" s="196" t="s">
        <v>296</v>
      </c>
      <c r="R8" s="198" t="s">
        <v>297</v>
      </c>
      <c r="S8" s="126"/>
      <c r="T8" s="126"/>
      <c r="U8" s="126"/>
    </row>
    <row r="9" spans="1:21" ht="375" customHeight="1" thickBot="1">
      <c r="A9" s="126"/>
      <c r="B9" s="307"/>
      <c r="C9" s="312"/>
      <c r="D9" s="279"/>
      <c r="E9" s="312"/>
      <c r="F9" s="304"/>
      <c r="G9" s="192" t="s">
        <v>281</v>
      </c>
      <c r="H9" s="283"/>
      <c r="I9" s="276"/>
      <c r="J9" s="318"/>
      <c r="K9" s="283"/>
      <c r="L9" s="284"/>
      <c r="M9" s="273"/>
      <c r="N9" s="276"/>
      <c r="O9" s="263"/>
      <c r="P9" s="267"/>
      <c r="Q9" s="196" t="s">
        <v>298</v>
      </c>
      <c r="R9" s="198" t="s">
        <v>299</v>
      </c>
      <c r="S9" s="126"/>
      <c r="T9" s="126"/>
      <c r="U9" s="126"/>
    </row>
    <row r="10" spans="1:21" ht="267" customHeight="1" thickBot="1">
      <c r="A10" s="126"/>
      <c r="B10" s="307"/>
      <c r="C10" s="284"/>
      <c r="D10" s="280"/>
      <c r="E10" s="284"/>
      <c r="F10" s="284"/>
      <c r="G10" s="193" t="s">
        <v>294</v>
      </c>
      <c r="H10" s="284"/>
      <c r="I10" s="277"/>
      <c r="J10" s="319"/>
      <c r="K10" s="284"/>
      <c r="L10" s="284"/>
      <c r="M10" s="273"/>
      <c r="N10" s="277"/>
      <c r="O10" s="263"/>
      <c r="P10" s="267"/>
      <c r="Q10" s="196" t="s">
        <v>300</v>
      </c>
      <c r="R10" s="198" t="s">
        <v>301</v>
      </c>
      <c r="S10" s="126"/>
      <c r="T10" s="126"/>
      <c r="U10" s="126"/>
    </row>
    <row r="11" spans="1:21" ht="285" customHeight="1">
      <c r="A11" s="126"/>
      <c r="B11" s="308">
        <v>2</v>
      </c>
      <c r="C11" s="313" t="s">
        <v>278</v>
      </c>
      <c r="D11" s="322" t="s">
        <v>283</v>
      </c>
      <c r="E11" s="314" t="s">
        <v>287</v>
      </c>
      <c r="F11" s="303" t="s">
        <v>277</v>
      </c>
      <c r="G11" s="192" t="s">
        <v>284</v>
      </c>
      <c r="H11" s="274">
        <v>0.3</v>
      </c>
      <c r="I11" s="153"/>
      <c r="J11" s="320">
        <v>0.5</v>
      </c>
      <c r="K11" s="274">
        <v>0.5</v>
      </c>
      <c r="L11" s="330"/>
      <c r="M11" s="274">
        <v>0.15</v>
      </c>
      <c r="N11" s="277">
        <v>0.5</v>
      </c>
      <c r="O11" s="264">
        <f t="shared" ref="O11" si="0">IF(SUM(K11,N11)&gt;100%,"NO PERMITIDO",SUM(K11,N11))</f>
        <v>1</v>
      </c>
      <c r="P11" s="268">
        <f>H11*O11/100%</f>
        <v>0.3</v>
      </c>
      <c r="Q11" s="197" t="s">
        <v>307</v>
      </c>
      <c r="R11" s="197" t="s">
        <v>302</v>
      </c>
      <c r="S11" s="126"/>
      <c r="T11" s="126"/>
      <c r="U11" s="126"/>
    </row>
    <row r="12" spans="1:21" ht="276.95" customHeight="1">
      <c r="A12" s="126"/>
      <c r="B12" s="307"/>
      <c r="C12" s="284"/>
      <c r="D12" s="280"/>
      <c r="E12" s="284"/>
      <c r="F12" s="304"/>
      <c r="G12" s="193" t="s">
        <v>285</v>
      </c>
      <c r="H12" s="275"/>
      <c r="I12" s="153"/>
      <c r="J12" s="319"/>
      <c r="K12" s="275"/>
      <c r="L12" s="331"/>
      <c r="M12" s="275"/>
      <c r="N12" s="277"/>
      <c r="O12" s="264"/>
      <c r="P12" s="268"/>
      <c r="Q12" s="197" t="s">
        <v>312</v>
      </c>
      <c r="R12" s="198" t="s">
        <v>308</v>
      </c>
      <c r="S12" s="126"/>
      <c r="T12" s="126"/>
      <c r="U12" s="126"/>
    </row>
    <row r="13" spans="1:21" ht="409.6" customHeight="1" thickBot="1">
      <c r="A13" s="126"/>
      <c r="B13" s="307"/>
      <c r="C13" s="284"/>
      <c r="D13" s="280"/>
      <c r="E13" s="284"/>
      <c r="F13" s="284"/>
      <c r="G13" s="193" t="s">
        <v>286</v>
      </c>
      <c r="H13" s="275"/>
      <c r="I13" s="156"/>
      <c r="J13" s="319"/>
      <c r="K13" s="275"/>
      <c r="L13" s="331"/>
      <c r="M13" s="275"/>
      <c r="N13" s="277"/>
      <c r="O13" s="264"/>
      <c r="P13" s="268"/>
      <c r="Q13" s="197" t="s">
        <v>310</v>
      </c>
      <c r="R13" s="198" t="s">
        <v>311</v>
      </c>
      <c r="S13" s="126"/>
      <c r="T13" s="126"/>
      <c r="U13" s="126"/>
    </row>
    <row r="14" spans="1:21" ht="300.60000000000002" customHeight="1">
      <c r="A14" s="126"/>
      <c r="B14" s="308">
        <v>3</v>
      </c>
      <c r="C14" s="314" t="s">
        <v>278</v>
      </c>
      <c r="D14" s="322" t="s">
        <v>288</v>
      </c>
      <c r="E14" s="314" t="s">
        <v>291</v>
      </c>
      <c r="F14" s="303" t="s">
        <v>277</v>
      </c>
      <c r="G14" s="193" t="s">
        <v>289</v>
      </c>
      <c r="H14" s="274">
        <v>0.35</v>
      </c>
      <c r="I14" s="153"/>
      <c r="J14" s="320">
        <v>0.5</v>
      </c>
      <c r="K14" s="274">
        <v>0.5</v>
      </c>
      <c r="L14" s="330"/>
      <c r="M14" s="274">
        <v>0.2</v>
      </c>
      <c r="N14" s="277">
        <v>0.5</v>
      </c>
      <c r="O14" s="264">
        <f t="shared" ref="O14" si="1">IF(SUM(K14,N14)&gt;100%,"NO PERMITIDO",SUM(K14,N14))</f>
        <v>1</v>
      </c>
      <c r="P14" s="268">
        <f t="shared" ref="P14" si="2">H14*O14/100%</f>
        <v>0.35</v>
      </c>
      <c r="Q14" s="197" t="s">
        <v>306</v>
      </c>
      <c r="R14" s="199" t="s">
        <v>295</v>
      </c>
      <c r="S14" s="126"/>
      <c r="T14" s="126"/>
      <c r="U14" s="126"/>
    </row>
    <row r="15" spans="1:21" ht="364.5" customHeight="1">
      <c r="A15" s="126"/>
      <c r="B15" s="307"/>
      <c r="C15" s="284"/>
      <c r="D15" s="280"/>
      <c r="E15" s="284"/>
      <c r="F15" s="284"/>
      <c r="G15" s="193" t="s">
        <v>290</v>
      </c>
      <c r="H15" s="275"/>
      <c r="I15" s="153"/>
      <c r="J15" s="319"/>
      <c r="K15" s="275"/>
      <c r="L15" s="331"/>
      <c r="M15" s="275"/>
      <c r="N15" s="277"/>
      <c r="O15" s="264"/>
      <c r="P15" s="268"/>
      <c r="Q15" s="197" t="s">
        <v>303</v>
      </c>
      <c r="R15" s="198" t="s">
        <v>309</v>
      </c>
      <c r="S15" s="126"/>
      <c r="T15" s="126"/>
      <c r="U15" s="126"/>
    </row>
    <row r="16" spans="1:21" ht="286.5" customHeight="1" thickBot="1">
      <c r="A16" s="126"/>
      <c r="B16" s="307"/>
      <c r="C16" s="284"/>
      <c r="D16" s="280"/>
      <c r="E16" s="284"/>
      <c r="F16" s="284"/>
      <c r="G16" s="193" t="s">
        <v>293</v>
      </c>
      <c r="H16" s="285"/>
      <c r="I16" s="153"/>
      <c r="J16" s="319"/>
      <c r="K16" s="275"/>
      <c r="L16" s="331"/>
      <c r="M16" s="275"/>
      <c r="N16" s="277"/>
      <c r="O16" s="264"/>
      <c r="P16" s="268"/>
      <c r="Q16" s="197" t="s">
        <v>305</v>
      </c>
      <c r="R16" s="198" t="s">
        <v>304</v>
      </c>
      <c r="S16" s="126"/>
      <c r="T16" s="126"/>
      <c r="U16" s="126"/>
    </row>
    <row r="17" spans="1:21" ht="265.5" customHeight="1" thickBot="1">
      <c r="A17" s="126"/>
      <c r="B17" s="134">
        <v>4</v>
      </c>
      <c r="C17" s="195"/>
      <c r="D17" s="194"/>
      <c r="E17" s="188"/>
      <c r="F17" s="133"/>
      <c r="G17" s="187"/>
      <c r="H17" s="135"/>
      <c r="I17" s="153"/>
      <c r="J17" s="191"/>
      <c r="K17" s="190"/>
      <c r="L17" s="136"/>
      <c r="M17" s="191"/>
      <c r="N17" s="153"/>
      <c r="O17" s="154"/>
      <c r="P17" s="155"/>
      <c r="Q17" s="189"/>
      <c r="R17" s="189"/>
      <c r="S17" s="126"/>
      <c r="T17" s="126"/>
      <c r="U17" s="126"/>
    </row>
    <row r="18" spans="1:21" ht="27" customHeight="1" thickBot="1">
      <c r="A18" s="126"/>
      <c r="B18" s="137" t="s">
        <v>48</v>
      </c>
      <c r="C18" s="138"/>
      <c r="D18" s="138"/>
      <c r="E18" s="139"/>
      <c r="F18" s="139"/>
      <c r="G18" s="139"/>
      <c r="H18" s="140">
        <f>IF(SUM(H8:H17)&gt;100%,"supera el 100%",SUM(H8:H17))</f>
        <v>0.99999999999999989</v>
      </c>
      <c r="I18" s="140">
        <f t="shared" ref="I18:J18" si="3">IF(SUM(I8:I17)&gt;100%,"supera el 100%",SUM(I8:I17))</f>
        <v>0</v>
      </c>
      <c r="J18" s="140" t="str">
        <f t="shared" si="3"/>
        <v>supera el 100%</v>
      </c>
      <c r="K18" s="140" t="str">
        <f>IF(SUM(K8:K17)&gt;100%,"supera el 100%",SUM(K8:K17))</f>
        <v>supera el 100%</v>
      </c>
      <c r="L18" s="140">
        <f t="shared" ref="L18" si="4">IF(SUM(L8:L17)&gt;100%,"supera el 100%",SUM(L8:L17))</f>
        <v>0</v>
      </c>
      <c r="M18" s="140">
        <f t="shared" ref="M18" si="5">IF(SUM(M8:M17)&gt;100%,"supera el 100%",SUM(M8:M17))</f>
        <v>0.5</v>
      </c>
      <c r="N18" s="157"/>
      <c r="O18" s="158"/>
      <c r="P18" s="159">
        <f>SUM(P8:P17)</f>
        <v>0.99999999999999989</v>
      </c>
      <c r="Q18" s="168"/>
      <c r="R18" s="169"/>
      <c r="S18" s="126"/>
      <c r="T18" s="126"/>
      <c r="U18" s="126"/>
    </row>
    <row r="19" spans="1:21" ht="27" customHeight="1">
      <c r="A19" s="126"/>
      <c r="B19" s="269" t="s">
        <v>292</v>
      </c>
      <c r="C19" s="270"/>
      <c r="D19" s="270"/>
      <c r="E19" s="270"/>
      <c r="F19" s="270"/>
      <c r="G19" s="270"/>
      <c r="H19" s="270"/>
      <c r="I19" s="270"/>
      <c r="J19" s="270"/>
      <c r="K19" s="270"/>
      <c r="L19" s="270"/>
      <c r="M19" s="270"/>
      <c r="N19" s="270"/>
      <c r="O19" s="271"/>
      <c r="P19" s="160">
        <v>0.05</v>
      </c>
      <c r="Q19" s="257"/>
      <c r="R19" s="258"/>
      <c r="S19" s="126"/>
      <c r="T19" s="126"/>
      <c r="U19" s="126"/>
    </row>
    <row r="20" spans="1:21" ht="27" customHeight="1">
      <c r="A20" s="126"/>
      <c r="B20" s="141"/>
      <c r="C20" s="68"/>
      <c r="D20" s="68"/>
      <c r="E20" s="68"/>
      <c r="F20" s="68"/>
      <c r="G20" s="68"/>
      <c r="H20" s="68"/>
      <c r="I20" s="68"/>
      <c r="J20" s="68"/>
      <c r="K20" s="68"/>
      <c r="L20" s="68"/>
      <c r="M20" s="144"/>
      <c r="N20" s="144"/>
      <c r="O20" s="144"/>
      <c r="P20" s="161">
        <f>SUM(P18:P19)</f>
        <v>1.0499999999999998</v>
      </c>
      <c r="Q20" s="259"/>
      <c r="R20" s="260"/>
      <c r="S20" s="126"/>
      <c r="T20" s="126"/>
      <c r="U20" s="126"/>
    </row>
    <row r="21" spans="1:21" ht="27" customHeight="1">
      <c r="A21" s="126"/>
      <c r="B21" s="142"/>
      <c r="C21" s="143"/>
      <c r="D21" s="143"/>
      <c r="E21" s="143"/>
      <c r="F21" s="144"/>
      <c r="G21" s="144"/>
      <c r="H21" s="144"/>
      <c r="I21" s="144"/>
      <c r="J21" s="144"/>
      <c r="K21" s="144"/>
      <c r="L21" s="144"/>
      <c r="M21" s="144"/>
      <c r="N21" s="144"/>
      <c r="O21" s="144"/>
      <c r="P21" s="144"/>
      <c r="Q21" s="259"/>
      <c r="R21" s="260"/>
      <c r="S21" s="126"/>
      <c r="T21" s="126"/>
      <c r="U21" s="126"/>
    </row>
    <row r="22" spans="1:21" ht="29.25" customHeight="1">
      <c r="A22" s="126"/>
      <c r="B22" s="145"/>
      <c r="C22" s="146"/>
      <c r="D22" s="147"/>
      <c r="E22" s="147"/>
      <c r="F22" s="146"/>
      <c r="G22" s="146"/>
      <c r="H22" s="147"/>
      <c r="I22" s="147"/>
      <c r="J22" s="147"/>
      <c r="K22" s="147"/>
      <c r="L22" s="147"/>
      <c r="M22" s="147"/>
      <c r="N22" s="147"/>
      <c r="O22" s="147"/>
      <c r="P22" s="162"/>
      <c r="Q22" s="147"/>
      <c r="R22" s="170"/>
      <c r="S22" s="126"/>
      <c r="T22" s="126"/>
      <c r="U22" s="126"/>
    </row>
    <row r="23" spans="1:21" ht="48.75" customHeight="1">
      <c r="A23" s="126"/>
      <c r="B23" s="145"/>
      <c r="C23" s="148" t="s">
        <v>99</v>
      </c>
      <c r="D23" s="315">
        <v>46066</v>
      </c>
      <c r="E23" s="316"/>
      <c r="F23" s="147"/>
      <c r="G23" s="317" t="s">
        <v>316</v>
      </c>
      <c r="H23" s="317"/>
      <c r="I23" s="317"/>
      <c r="J23" s="317"/>
      <c r="K23" s="163"/>
      <c r="L23" s="317" t="s">
        <v>314</v>
      </c>
      <c r="M23" s="317"/>
      <c r="N23" s="317"/>
      <c r="O23" s="317"/>
      <c r="P23" s="164"/>
      <c r="Q23" s="171"/>
      <c r="R23" s="172"/>
      <c r="S23" s="126"/>
      <c r="T23" s="126"/>
      <c r="U23" s="126"/>
    </row>
    <row r="24" spans="1:21" ht="48" customHeight="1" thickBot="1">
      <c r="A24" s="126"/>
      <c r="B24" s="145"/>
      <c r="C24" s="148" t="s">
        <v>100</v>
      </c>
      <c r="D24" s="323">
        <v>2025</v>
      </c>
      <c r="E24" s="323"/>
      <c r="F24" s="147"/>
      <c r="G24" s="324" t="s">
        <v>101</v>
      </c>
      <c r="H24" s="325"/>
      <c r="I24" s="325"/>
      <c r="J24" s="326"/>
      <c r="K24" s="163"/>
      <c r="L24" s="327" t="s">
        <v>102</v>
      </c>
      <c r="M24" s="328"/>
      <c r="N24" s="328"/>
      <c r="O24" s="329"/>
      <c r="P24" s="165"/>
      <c r="Q24" s="173"/>
      <c r="R24" s="174"/>
      <c r="S24" s="126"/>
      <c r="T24" s="126"/>
      <c r="U24" s="126"/>
    </row>
    <row r="25" spans="1:21" ht="27" thickBot="1">
      <c r="A25" s="126"/>
      <c r="B25" s="149"/>
      <c r="C25" s="150"/>
      <c r="D25" s="151"/>
      <c r="E25" s="151"/>
      <c r="F25" s="151"/>
      <c r="G25" s="151"/>
      <c r="H25" s="151"/>
      <c r="I25" s="151"/>
      <c r="J25" s="151"/>
      <c r="K25" s="151"/>
      <c r="L25" s="151"/>
      <c r="M25" s="151"/>
      <c r="N25" s="151"/>
      <c r="O25" s="151"/>
      <c r="P25" s="166"/>
      <c r="Q25" s="151"/>
      <c r="R25" s="175"/>
      <c r="S25" s="126"/>
      <c r="T25" s="126"/>
      <c r="U25" s="126"/>
    </row>
    <row r="26" spans="1:21" ht="26.25">
      <c r="A26" s="126"/>
      <c r="B26" s="126"/>
      <c r="C26" s="126"/>
      <c r="D26" s="126"/>
      <c r="E26" s="126"/>
      <c r="F26" s="126"/>
      <c r="G26" s="126"/>
      <c r="H26" s="126"/>
      <c r="I26" s="126"/>
      <c r="J26" s="126"/>
      <c r="K26" s="126"/>
      <c r="L26" s="126"/>
      <c r="M26" s="126"/>
      <c r="N26" s="126"/>
      <c r="O26" s="126"/>
      <c r="P26" s="126"/>
      <c r="Q26" s="126"/>
      <c r="R26" s="126"/>
      <c r="S26" s="126"/>
      <c r="T26" s="126"/>
      <c r="U26" s="126"/>
    </row>
    <row r="27" spans="1:21" ht="26.25">
      <c r="A27" s="126"/>
      <c r="B27" s="126"/>
      <c r="C27" s="126"/>
      <c r="D27" s="126"/>
      <c r="E27" s="126"/>
      <c r="F27" s="126"/>
      <c r="G27" s="126"/>
      <c r="H27" s="126"/>
      <c r="I27" s="126"/>
      <c r="J27" s="126"/>
      <c r="K27" s="126"/>
      <c r="L27" s="126"/>
      <c r="M27" s="126"/>
      <c r="N27" s="126"/>
      <c r="O27" s="126"/>
      <c r="P27" s="126"/>
      <c r="Q27" s="126"/>
      <c r="R27" s="126"/>
      <c r="S27" s="126"/>
      <c r="T27" s="126"/>
      <c r="U27" s="126"/>
    </row>
  </sheetData>
  <mergeCells count="65">
    <mergeCell ref="L8:L10"/>
    <mergeCell ref="D24:E24"/>
    <mergeCell ref="G24:J24"/>
    <mergeCell ref="L24:O24"/>
    <mergeCell ref="L14:L16"/>
    <mergeCell ref="L11:L13"/>
    <mergeCell ref="F11:F13"/>
    <mergeCell ref="K11:K13"/>
    <mergeCell ref="K14:K16"/>
    <mergeCell ref="E6:E7"/>
    <mergeCell ref="D23:E23"/>
    <mergeCell ref="G23:J23"/>
    <mergeCell ref="L23:O23"/>
    <mergeCell ref="E14:E16"/>
    <mergeCell ref="I8:I10"/>
    <mergeCell ref="J8:J10"/>
    <mergeCell ref="J11:J13"/>
    <mergeCell ref="J14:J16"/>
    <mergeCell ref="K8:K10"/>
    <mergeCell ref="E8:E10"/>
    <mergeCell ref="E11:E13"/>
    <mergeCell ref="D11:D13"/>
    <mergeCell ref="D14:D16"/>
    <mergeCell ref="N11:N13"/>
    <mergeCell ref="F14:F16"/>
    <mergeCell ref="B6:B7"/>
    <mergeCell ref="B8:B10"/>
    <mergeCell ref="B11:B13"/>
    <mergeCell ref="B14:B16"/>
    <mergeCell ref="C6:C7"/>
    <mergeCell ref="C8:C10"/>
    <mergeCell ref="C11:C13"/>
    <mergeCell ref="C14:C16"/>
    <mergeCell ref="H1:H2"/>
    <mergeCell ref="H8:H10"/>
    <mergeCell ref="H11:H13"/>
    <mergeCell ref="H14:H16"/>
    <mergeCell ref="H6:I7"/>
    <mergeCell ref="B4:R4"/>
    <mergeCell ref="B5:H5"/>
    <mergeCell ref="K5:N5"/>
    <mergeCell ref="O5:R5"/>
    <mergeCell ref="J6:N6"/>
    <mergeCell ref="Q6:R6"/>
    <mergeCell ref="G6:G7"/>
    <mergeCell ref="F1:F2"/>
    <mergeCell ref="F6:F7"/>
    <mergeCell ref="F8:F10"/>
    <mergeCell ref="N14:N16"/>
    <mergeCell ref="Q19:R21"/>
    <mergeCell ref="O6:O7"/>
    <mergeCell ref="O8:O10"/>
    <mergeCell ref="O11:O13"/>
    <mergeCell ref="O14:O16"/>
    <mergeCell ref="P6:P7"/>
    <mergeCell ref="P8:P10"/>
    <mergeCell ref="P11:P13"/>
    <mergeCell ref="P14:P16"/>
    <mergeCell ref="B19:O19"/>
    <mergeCell ref="M8:M10"/>
    <mergeCell ref="M11:M13"/>
    <mergeCell ref="M14:M16"/>
    <mergeCell ref="N8:N10"/>
    <mergeCell ref="D6:D7"/>
    <mergeCell ref="D8:D10"/>
  </mergeCells>
  <dataValidations count="1">
    <dataValidation allowBlank="1" showInputMessage="1" showErrorMessage="1" errorTitle="error" error="solo datos númericos" sqref="H8:H17" xr:uid="{00000000-0002-0000-0200-000000000000}"/>
  </dataValidations>
  <hyperlinks>
    <hyperlink ref="R8" r:id="rId1" display="https://www.dadep.gov.co/sites/default/files/planeacion/2025-01/127-pppgi-04-v10-plan-estrategico-de-tecnologias-de-la-informacion-peti-2025.pdf" xr:uid="{C0F16C4B-FB25-4612-8B8A-BE4CE099FF05}"/>
    <hyperlink ref="R9" r:id="rId2" display="https://www.dadep.gov.co/sites/default/files/planeacion/2025-01/127-pppgi-04-v10-plan-estrategico-de-tecnologias-de-la-informacion-peti-2025.pdf" xr:uid="{B5045954-5C2C-4F5D-BFF7-3449942D98D5}"/>
    <hyperlink ref="R10" r:id="rId3" display="https://www.dadep.gov.co/sites/default/files/planeacion/2025-01/127-pppgi-04-v10-plan-estrategico-de-tecnologias-de-la-informacion-peti-2025.pdf_x000a__x000a__x000a__x000a_Convocado por Luid Fernando Arango, el día 3 de septiembre a las 6:42 pm por la cuenta de correo institucional" xr:uid="{F123A09D-FA45-4238-AFD3-5C61E22EBF36}"/>
    <hyperlink ref="R12" r:id="rId4" xr:uid="{DC2A343E-4B2C-4613-8F42-36B2534DFC0C}"/>
    <hyperlink ref="R16" r:id="rId5" display="https://intranet.dadep.gov.co/mipg/gestion-de-la-informacion-y-la-tecnologia/127-pppgi-12" xr:uid="{EED6820B-E367-4D0A-9C2A-4013AA5BF73A}"/>
    <hyperlink ref="R14" r:id="rId6" display="\\172.26.1.6\sistemas 2025\Precontractual\HARWAR\DRP" xr:uid="{59292FCA-CA07-4E14-938D-F8A12931AE57}"/>
    <hyperlink ref="R13" r:id="rId7" display="https://intranet.dadep.gov.co/estadisticas/estadisticas-sidep_x000a__x000a__x000a_" xr:uid="{620E9E8C-2922-4219-92CA-5D05B84A79BB}"/>
  </hyperlinks>
  <printOptions horizontalCentered="1" verticalCentered="1"/>
  <pageMargins left="0.35433070866141703" right="0.31496062992126" top="0.35433070866141703" bottom="0.39370078740157499" header="0.31496062992126" footer="0.31496062992126"/>
  <pageSetup scale="21" fitToHeight="0" orientation="landscape" horizontalDpi="4294967294" verticalDpi="4294967294" r:id="rId8"/>
  <rowBreaks count="1" manualBreakCount="1">
    <brk id="25" max="17" man="1"/>
  </rowBreaks>
  <colBreaks count="1" manualBreakCount="1">
    <brk id="18" max="40" man="1"/>
  </colBreaks>
  <drawing r:id="rId9"/>
  <legacy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3"/>
  <sheetViews>
    <sheetView view="pageBreakPreview" topLeftCell="A4" zoomScaleNormal="100" workbookViewId="0">
      <selection activeCell="M10" sqref="M10"/>
    </sheetView>
  </sheetViews>
  <sheetFormatPr baseColWidth="10" defaultColWidth="10.85546875" defaultRowHeight="15.75"/>
  <cols>
    <col min="1" max="1" width="2.85546875" style="103" customWidth="1"/>
    <col min="2" max="2" width="18.140625" style="103" customWidth="1"/>
    <col min="3" max="6" width="10.85546875" style="103"/>
    <col min="7" max="7" width="17.85546875" style="103" customWidth="1"/>
    <col min="8" max="8" width="3.140625" style="103" customWidth="1"/>
    <col min="9" max="9" width="3.42578125" style="103" customWidth="1"/>
    <col min="10" max="10" width="37.85546875" style="103" customWidth="1"/>
    <col min="11" max="11" width="15.28515625" style="103" customWidth="1"/>
    <col min="12" max="14" width="10.85546875" style="103"/>
    <col min="15" max="15" width="11.42578125" style="103" customWidth="1"/>
    <col min="16" max="17" width="10.85546875" style="103"/>
    <col min="18" max="18" width="17.85546875" style="103" customWidth="1"/>
    <col min="19" max="19" width="3.28515625" style="103" customWidth="1"/>
    <col min="20" max="16384" width="10.85546875" style="103"/>
  </cols>
  <sheetData>
    <row r="1" spans="1:11">
      <c r="A1" s="104"/>
      <c r="B1" s="104"/>
      <c r="C1" s="104"/>
      <c r="D1" s="104"/>
      <c r="E1" s="104"/>
      <c r="F1" s="104"/>
      <c r="G1" s="104"/>
      <c r="H1" s="104"/>
      <c r="I1" s="104"/>
      <c r="J1" s="104"/>
    </row>
    <row r="2" spans="1:11" ht="44.1" customHeight="1">
      <c r="A2" s="104"/>
      <c r="B2" s="104"/>
      <c r="C2" s="104"/>
      <c r="D2" s="104"/>
      <c r="E2" s="104"/>
      <c r="F2" s="104"/>
      <c r="G2" s="104"/>
      <c r="H2" s="104"/>
      <c r="I2" s="104"/>
      <c r="J2" s="104"/>
    </row>
    <row r="3" spans="1:11" ht="18.95" customHeight="1">
      <c r="A3" s="104"/>
      <c r="B3" s="357" t="s">
        <v>51</v>
      </c>
      <c r="C3" s="357"/>
      <c r="D3" s="357"/>
      <c r="E3" s="357"/>
      <c r="F3" s="357"/>
      <c r="G3" s="357"/>
      <c r="H3" s="357"/>
      <c r="I3" s="357"/>
      <c r="J3" s="357"/>
    </row>
    <row r="4" spans="1:11" ht="24.75" customHeight="1">
      <c r="A4" s="104"/>
      <c r="B4" s="358" t="s">
        <v>103</v>
      </c>
      <c r="C4" s="358"/>
      <c r="D4" s="358"/>
      <c r="E4" s="358"/>
      <c r="F4" s="358"/>
      <c r="G4" s="358"/>
      <c r="H4" s="358"/>
      <c r="I4" s="358"/>
      <c r="J4" s="358"/>
      <c r="K4" s="118"/>
    </row>
    <row r="5" spans="1:11">
      <c r="A5" s="104"/>
      <c r="B5" s="105"/>
      <c r="C5" s="105"/>
      <c r="D5" s="105"/>
      <c r="E5" s="105"/>
      <c r="F5" s="105"/>
      <c r="G5" s="105"/>
      <c r="H5" s="105"/>
      <c r="I5" s="105"/>
      <c r="J5" s="105"/>
      <c r="K5" s="118"/>
    </row>
    <row r="6" spans="1:11">
      <c r="A6" s="105"/>
      <c r="B6" s="341" t="s">
        <v>104</v>
      </c>
      <c r="C6" s="342"/>
      <c r="D6" s="342"/>
      <c r="E6" s="342"/>
      <c r="F6" s="342"/>
      <c r="G6" s="342"/>
      <c r="H6" s="342"/>
      <c r="I6" s="342"/>
      <c r="J6" s="343"/>
      <c r="K6" s="118"/>
    </row>
    <row r="7" spans="1:11" ht="66.95" customHeight="1">
      <c r="A7" s="105"/>
      <c r="B7" s="344"/>
      <c r="C7" s="345"/>
      <c r="D7" s="345"/>
      <c r="E7" s="345"/>
      <c r="F7" s="345"/>
      <c r="G7" s="345"/>
      <c r="H7" s="345"/>
      <c r="I7" s="345"/>
      <c r="J7" s="346"/>
      <c r="K7" s="118"/>
    </row>
    <row r="8" spans="1:11" ht="35.25" customHeight="1">
      <c r="A8" s="105"/>
      <c r="B8" s="344"/>
      <c r="C8" s="345"/>
      <c r="D8" s="345"/>
      <c r="E8" s="345"/>
      <c r="F8" s="345"/>
      <c r="G8" s="345"/>
      <c r="H8" s="345"/>
      <c r="I8" s="345"/>
      <c r="J8" s="346"/>
      <c r="K8" s="118"/>
    </row>
    <row r="9" spans="1:11" ht="32.25" customHeight="1">
      <c r="A9" s="105"/>
      <c r="B9" s="107"/>
      <c r="C9" s="359" t="s">
        <v>105</v>
      </c>
      <c r="D9" s="360"/>
      <c r="E9" s="360"/>
      <c r="F9" s="361"/>
      <c r="G9" s="108" t="s">
        <v>106</v>
      </c>
      <c r="H9" s="105"/>
      <c r="I9" s="105"/>
      <c r="J9" s="120"/>
      <c r="K9" s="118"/>
    </row>
    <row r="10" spans="1:11" ht="81.95" customHeight="1">
      <c r="A10" s="105"/>
      <c r="B10" s="107"/>
      <c r="C10" s="252" t="s">
        <v>107</v>
      </c>
      <c r="D10" s="253"/>
      <c r="E10" s="253"/>
      <c r="F10" s="254"/>
      <c r="G10" s="109">
        <v>5</v>
      </c>
      <c r="H10" s="105"/>
      <c r="I10" s="105"/>
      <c r="J10" s="120"/>
      <c r="K10" s="118"/>
    </row>
    <row r="11" spans="1:11" ht="26.25" customHeight="1">
      <c r="A11" s="105"/>
      <c r="B11" s="107"/>
      <c r="C11" s="243" t="s">
        <v>108</v>
      </c>
      <c r="D11" s="244"/>
      <c r="E11" s="244"/>
      <c r="F11" s="245"/>
      <c r="G11" s="355">
        <v>4</v>
      </c>
      <c r="H11" s="105"/>
      <c r="I11" s="105"/>
      <c r="J11" s="120"/>
      <c r="K11" s="118"/>
    </row>
    <row r="12" spans="1:11" ht="38.25" customHeight="1">
      <c r="A12" s="105"/>
      <c r="B12" s="107"/>
      <c r="C12" s="249"/>
      <c r="D12" s="250"/>
      <c r="E12" s="250"/>
      <c r="F12" s="251"/>
      <c r="G12" s="356"/>
      <c r="H12" s="105"/>
      <c r="I12" s="105"/>
      <c r="J12" s="120"/>
      <c r="K12" s="118"/>
    </row>
    <row r="13" spans="1:11" ht="66.75" customHeight="1">
      <c r="A13" s="105"/>
      <c r="B13" s="107"/>
      <c r="C13" s="243" t="s">
        <v>109</v>
      </c>
      <c r="D13" s="244"/>
      <c r="E13" s="244"/>
      <c r="F13" s="245"/>
      <c r="G13" s="355">
        <v>3</v>
      </c>
      <c r="H13" s="105"/>
      <c r="I13" s="105"/>
      <c r="J13" s="120"/>
      <c r="K13" s="118"/>
    </row>
    <row r="14" spans="1:11" ht="14.1" customHeight="1">
      <c r="A14" s="105"/>
      <c r="B14" s="107"/>
      <c r="C14" s="249"/>
      <c r="D14" s="250"/>
      <c r="E14" s="250"/>
      <c r="F14" s="251"/>
      <c r="G14" s="356"/>
      <c r="H14" s="105"/>
      <c r="I14" s="105"/>
      <c r="J14" s="120"/>
      <c r="K14" s="118"/>
    </row>
    <row r="15" spans="1:11" ht="51.75" customHeight="1">
      <c r="A15" s="105"/>
      <c r="B15" s="107"/>
      <c r="C15" s="252" t="s">
        <v>110</v>
      </c>
      <c r="D15" s="253"/>
      <c r="E15" s="253"/>
      <c r="F15" s="254"/>
      <c r="G15" s="109">
        <v>2</v>
      </c>
      <c r="H15" s="105"/>
      <c r="I15" s="105"/>
      <c r="J15" s="120"/>
      <c r="K15" s="118"/>
    </row>
    <row r="16" spans="1:11" ht="61.5" customHeight="1">
      <c r="A16" s="105"/>
      <c r="B16" s="110"/>
      <c r="C16" s="252" t="s">
        <v>111</v>
      </c>
      <c r="D16" s="253"/>
      <c r="E16" s="253"/>
      <c r="F16" s="254"/>
      <c r="G16" s="109">
        <v>1</v>
      </c>
      <c r="H16" s="106"/>
      <c r="I16" s="106"/>
      <c r="J16" s="119"/>
      <c r="K16" s="118"/>
    </row>
    <row r="17" spans="1:11" ht="63.95" customHeight="1">
      <c r="A17" s="105"/>
      <c r="B17" s="347" t="s">
        <v>112</v>
      </c>
      <c r="C17" s="348"/>
      <c r="D17" s="348"/>
      <c r="E17" s="348"/>
      <c r="F17" s="348"/>
      <c r="G17" s="348"/>
      <c r="H17" s="348"/>
      <c r="I17" s="348"/>
      <c r="J17" s="349"/>
      <c r="K17" s="118"/>
    </row>
    <row r="18" spans="1:11" ht="48.75" customHeight="1">
      <c r="A18" s="105"/>
      <c r="B18" s="111" t="s">
        <v>113</v>
      </c>
      <c r="C18" s="332" t="s">
        <v>114</v>
      </c>
      <c r="D18" s="333"/>
      <c r="E18" s="333"/>
      <c r="F18" s="333"/>
      <c r="G18" s="333"/>
      <c r="H18" s="333"/>
      <c r="I18" s="333"/>
      <c r="J18" s="334"/>
      <c r="K18" s="118"/>
    </row>
    <row r="19" spans="1:11" ht="20.100000000000001" customHeight="1">
      <c r="A19" s="105"/>
      <c r="B19" s="112"/>
      <c r="C19" s="335"/>
      <c r="D19" s="336"/>
      <c r="E19" s="336"/>
      <c r="F19" s="336"/>
      <c r="G19" s="336"/>
      <c r="H19" s="336"/>
      <c r="I19" s="336"/>
      <c r="J19" s="337"/>
      <c r="K19" s="118"/>
    </row>
    <row r="20" spans="1:11" ht="15" customHeight="1">
      <c r="A20" s="105"/>
      <c r="B20" s="353" t="s">
        <v>115</v>
      </c>
      <c r="C20" s="332" t="s">
        <v>116</v>
      </c>
      <c r="D20" s="333"/>
      <c r="E20" s="333"/>
      <c r="F20" s="333"/>
      <c r="G20" s="333"/>
      <c r="H20" s="333"/>
      <c r="I20" s="333"/>
      <c r="J20" s="334"/>
      <c r="K20" s="118"/>
    </row>
    <row r="21" spans="1:11" ht="59.25" customHeight="1">
      <c r="A21" s="105"/>
      <c r="B21" s="354"/>
      <c r="C21" s="335"/>
      <c r="D21" s="336"/>
      <c r="E21" s="336"/>
      <c r="F21" s="336"/>
      <c r="G21" s="336"/>
      <c r="H21" s="336"/>
      <c r="I21" s="336"/>
      <c r="J21" s="337"/>
      <c r="K21" s="118"/>
    </row>
    <row r="22" spans="1:11" ht="75" customHeight="1">
      <c r="A22" s="105"/>
      <c r="B22" s="115" t="s">
        <v>117</v>
      </c>
      <c r="C22" s="350" t="s">
        <v>118</v>
      </c>
      <c r="D22" s="351"/>
      <c r="E22" s="351"/>
      <c r="F22" s="351"/>
      <c r="G22" s="351"/>
      <c r="H22" s="351"/>
      <c r="I22" s="351"/>
      <c r="J22" s="352"/>
      <c r="K22" s="118"/>
    </row>
    <row r="23" spans="1:11" ht="78" customHeight="1">
      <c r="A23" s="105"/>
      <c r="B23" s="113" t="s">
        <v>119</v>
      </c>
      <c r="C23" s="332" t="s">
        <v>120</v>
      </c>
      <c r="D23" s="333"/>
      <c r="E23" s="333"/>
      <c r="F23" s="333"/>
      <c r="G23" s="333"/>
      <c r="H23" s="333"/>
      <c r="I23" s="333"/>
      <c r="J23" s="334"/>
      <c r="K23" s="118"/>
    </row>
    <row r="24" spans="1:11" ht="9" customHeight="1">
      <c r="A24" s="105"/>
      <c r="B24" s="114"/>
      <c r="C24" s="335"/>
      <c r="D24" s="336"/>
      <c r="E24" s="336"/>
      <c r="F24" s="336"/>
      <c r="G24" s="336"/>
      <c r="H24" s="336"/>
      <c r="I24" s="336"/>
      <c r="J24" s="337"/>
      <c r="K24" s="118"/>
    </row>
    <row r="25" spans="1:11" ht="65.25" customHeight="1">
      <c r="A25" s="105"/>
      <c r="B25" s="113" t="s">
        <v>121</v>
      </c>
      <c r="C25" s="332" t="s">
        <v>122</v>
      </c>
      <c r="D25" s="333"/>
      <c r="E25" s="333"/>
      <c r="F25" s="333"/>
      <c r="G25" s="333"/>
      <c r="H25" s="333"/>
      <c r="I25" s="333"/>
      <c r="J25" s="334"/>
      <c r="K25" s="118"/>
    </row>
    <row r="26" spans="1:11" ht="21.95" customHeight="1">
      <c r="A26" s="105"/>
      <c r="B26" s="116"/>
      <c r="C26" s="338"/>
      <c r="D26" s="339"/>
      <c r="E26" s="339"/>
      <c r="F26" s="339"/>
      <c r="G26" s="339"/>
      <c r="H26" s="339"/>
      <c r="I26" s="339"/>
      <c r="J26" s="340"/>
      <c r="K26" s="118"/>
    </row>
    <row r="27" spans="1:11" ht="57" customHeight="1">
      <c r="A27" s="105"/>
      <c r="B27" s="117"/>
      <c r="C27" s="117"/>
      <c r="D27" s="117"/>
      <c r="E27" s="117"/>
      <c r="F27" s="117"/>
      <c r="G27" s="117"/>
      <c r="H27" s="117"/>
      <c r="I27" s="117"/>
      <c r="J27" s="117"/>
      <c r="K27" s="118"/>
    </row>
    <row r="28" spans="1:11" ht="24.75" customHeight="1">
      <c r="A28" s="105"/>
      <c r="B28" s="117"/>
      <c r="C28" s="117"/>
      <c r="D28" s="117"/>
      <c r="E28" s="117"/>
      <c r="F28" s="117"/>
      <c r="G28" s="117"/>
      <c r="H28" s="117"/>
      <c r="I28" s="117"/>
      <c r="J28" s="117"/>
      <c r="K28" s="118"/>
    </row>
    <row r="29" spans="1:11" ht="102" customHeight="1">
      <c r="A29" s="105"/>
      <c r="B29" s="117"/>
      <c r="C29" s="117"/>
      <c r="D29" s="117"/>
      <c r="E29" s="117"/>
      <c r="F29" s="117"/>
      <c r="G29" s="117"/>
      <c r="H29" s="117"/>
      <c r="I29" s="117"/>
      <c r="J29" s="117"/>
      <c r="K29" s="118"/>
    </row>
    <row r="30" spans="1:11" ht="63" customHeight="1">
      <c r="A30" s="117"/>
      <c r="B30" s="117"/>
      <c r="C30" s="117"/>
      <c r="D30" s="117"/>
      <c r="E30" s="117"/>
      <c r="F30" s="117"/>
      <c r="G30" s="117"/>
      <c r="H30" s="117"/>
      <c r="I30" s="117"/>
      <c r="J30" s="117"/>
      <c r="K30" s="118"/>
    </row>
    <row r="31" spans="1:11" ht="15.75" customHeight="1">
      <c r="A31" s="117"/>
      <c r="B31" s="117"/>
      <c r="C31" s="117"/>
      <c r="D31" s="117"/>
      <c r="E31" s="117"/>
      <c r="F31" s="117"/>
      <c r="G31" s="117"/>
      <c r="H31" s="117"/>
      <c r="I31" s="117"/>
      <c r="J31" s="117"/>
      <c r="K31" s="118"/>
    </row>
    <row r="32" spans="1:11" ht="30" customHeight="1">
      <c r="A32" s="117"/>
      <c r="B32" s="117"/>
      <c r="C32" s="117"/>
      <c r="D32" s="117"/>
      <c r="E32" s="117"/>
      <c r="F32" s="117"/>
      <c r="G32" s="117"/>
      <c r="H32" s="117"/>
      <c r="I32" s="117"/>
      <c r="J32" s="117"/>
      <c r="K32" s="118"/>
    </row>
    <row r="33" spans="1:11" ht="42.75" customHeight="1">
      <c r="A33" s="117"/>
      <c r="B33" s="117"/>
      <c r="C33" s="117"/>
      <c r="D33" s="117"/>
      <c r="E33" s="117"/>
      <c r="F33" s="117"/>
      <c r="G33" s="117"/>
      <c r="H33" s="117"/>
      <c r="I33" s="117"/>
      <c r="J33" s="117"/>
      <c r="K33" s="118"/>
    </row>
    <row r="34" spans="1:11" ht="59.25" customHeight="1">
      <c r="A34" s="117"/>
      <c r="B34" s="117"/>
      <c r="C34" s="117"/>
      <c r="D34" s="117"/>
      <c r="E34" s="117"/>
      <c r="F34" s="117"/>
      <c r="G34" s="117"/>
      <c r="H34" s="117"/>
      <c r="I34" s="117"/>
      <c r="J34" s="117"/>
      <c r="K34" s="118"/>
    </row>
    <row r="35" spans="1:11" ht="15" customHeight="1">
      <c r="A35" s="117"/>
      <c r="B35" s="117"/>
      <c r="C35" s="117"/>
      <c r="D35" s="117"/>
      <c r="E35" s="117"/>
      <c r="F35" s="117"/>
      <c r="G35" s="117"/>
      <c r="H35" s="117"/>
      <c r="I35" s="117"/>
      <c r="J35" s="117"/>
      <c r="K35" s="118"/>
    </row>
    <row r="36" spans="1:11" ht="15" customHeight="1">
      <c r="A36" s="117"/>
      <c r="B36" s="117"/>
      <c r="C36" s="117"/>
      <c r="D36" s="117"/>
      <c r="E36" s="117"/>
      <c r="F36" s="117"/>
      <c r="G36" s="117"/>
      <c r="H36" s="117"/>
      <c r="I36" s="117"/>
      <c r="J36" s="117"/>
      <c r="K36" s="118"/>
    </row>
    <row r="37" spans="1:11" ht="15" customHeight="1">
      <c r="A37" s="117"/>
      <c r="B37" s="117"/>
      <c r="C37" s="117"/>
      <c r="D37" s="117"/>
      <c r="E37" s="117"/>
      <c r="F37" s="117"/>
      <c r="G37" s="117"/>
      <c r="H37" s="117"/>
      <c r="I37" s="117"/>
      <c r="J37" s="117"/>
      <c r="K37" s="118"/>
    </row>
    <row r="38" spans="1:11" ht="50.25" customHeight="1">
      <c r="A38" s="117"/>
      <c r="B38" s="117"/>
      <c r="C38" s="117"/>
      <c r="D38" s="117"/>
      <c r="E38" s="117"/>
      <c r="F38" s="117"/>
      <c r="G38" s="117"/>
      <c r="H38" s="117"/>
      <c r="I38" s="117"/>
      <c r="J38" s="117"/>
      <c r="K38" s="118"/>
    </row>
    <row r="39" spans="1:11" ht="41.25" customHeight="1">
      <c r="A39" s="117"/>
      <c r="B39" s="118"/>
      <c r="C39" s="118"/>
      <c r="D39" s="118"/>
      <c r="E39" s="118"/>
      <c r="F39" s="118"/>
      <c r="G39" s="118"/>
      <c r="H39" s="118"/>
      <c r="I39" s="118"/>
      <c r="K39" s="118"/>
    </row>
    <row r="40" spans="1:11" ht="51.75" customHeight="1">
      <c r="A40" s="117"/>
      <c r="B40" s="118"/>
      <c r="C40" s="118"/>
      <c r="D40" s="118"/>
      <c r="E40" s="118"/>
      <c r="F40" s="118"/>
      <c r="G40" s="118"/>
      <c r="H40" s="118"/>
      <c r="I40" s="118"/>
      <c r="J40" s="118"/>
      <c r="K40" s="118"/>
    </row>
    <row r="41" spans="1:11" ht="15" customHeight="1">
      <c r="A41" s="117"/>
      <c r="B41" s="118"/>
      <c r="C41" s="118"/>
      <c r="D41" s="118"/>
      <c r="E41" s="118"/>
      <c r="F41" s="118"/>
      <c r="G41" s="118"/>
      <c r="H41" s="118"/>
      <c r="I41" s="118"/>
      <c r="J41" s="118"/>
      <c r="K41" s="118"/>
    </row>
    <row r="42" spans="1:11" ht="39" customHeight="1">
      <c r="A42" s="118"/>
      <c r="B42" s="118"/>
      <c r="C42" s="118"/>
      <c r="D42" s="118"/>
      <c r="E42" s="118"/>
      <c r="F42" s="118"/>
      <c r="G42" s="118"/>
      <c r="H42" s="118"/>
      <c r="I42" s="118"/>
      <c r="J42" s="118"/>
      <c r="K42" s="118"/>
    </row>
    <row r="43" spans="1:11" ht="27" customHeight="1">
      <c r="A43" s="118"/>
      <c r="B43" s="118"/>
      <c r="C43" s="118"/>
      <c r="D43" s="118"/>
      <c r="E43" s="118"/>
      <c r="F43" s="118"/>
      <c r="G43" s="118"/>
      <c r="H43" s="118"/>
      <c r="I43" s="118"/>
      <c r="J43" s="118"/>
      <c r="K43" s="118"/>
    </row>
    <row r="44" spans="1:11" ht="24.75" customHeight="1">
      <c r="A44" s="118"/>
      <c r="B44" s="118"/>
      <c r="C44" s="118"/>
      <c r="D44" s="118"/>
      <c r="E44" s="118"/>
      <c r="F44" s="118"/>
      <c r="G44" s="118"/>
      <c r="H44" s="118"/>
      <c r="I44" s="118"/>
      <c r="J44" s="118"/>
      <c r="K44" s="118"/>
    </row>
    <row r="45" spans="1:11" ht="36.75" customHeight="1">
      <c r="A45" s="118"/>
      <c r="B45" s="118"/>
      <c r="C45" s="118"/>
      <c r="D45" s="118"/>
      <c r="E45" s="118"/>
      <c r="F45" s="118"/>
      <c r="G45" s="118"/>
      <c r="H45" s="118"/>
      <c r="I45" s="118"/>
      <c r="J45" s="118"/>
      <c r="K45" s="118"/>
    </row>
    <row r="46" spans="1:11" ht="15" customHeight="1">
      <c r="A46" s="118"/>
      <c r="K46" s="118"/>
    </row>
    <row r="47" spans="1:11" ht="15" customHeight="1">
      <c r="A47" s="118"/>
      <c r="K47" s="118"/>
    </row>
    <row r="48" spans="1:11" ht="15" customHeight="1">
      <c r="A48" s="118"/>
      <c r="K48" s="118"/>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18">
    <mergeCell ref="B3:J3"/>
    <mergeCell ref="B4:J4"/>
    <mergeCell ref="C9:F9"/>
    <mergeCell ref="C10:F10"/>
    <mergeCell ref="C15:F15"/>
    <mergeCell ref="C23:J24"/>
    <mergeCell ref="C25:J26"/>
    <mergeCell ref="C13:F14"/>
    <mergeCell ref="C18:J19"/>
    <mergeCell ref="B6:J8"/>
    <mergeCell ref="C11:F12"/>
    <mergeCell ref="C16:F16"/>
    <mergeCell ref="B17:J17"/>
    <mergeCell ref="C22:J22"/>
    <mergeCell ref="B20:B21"/>
    <mergeCell ref="G11:G12"/>
    <mergeCell ref="G13:G14"/>
    <mergeCell ref="C20:J21"/>
  </mergeCells>
  <pageMargins left="0.7" right="0.7" top="0.75" bottom="0.75" header="0.3" footer="0.3"/>
  <pageSetup scale="59" orientation="portrait" r:id="rId1"/>
  <colBreaks count="1" manualBreakCount="1">
    <brk id="10"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5117038483843"/>
  </sheetPr>
  <dimension ref="A1:M248"/>
  <sheetViews>
    <sheetView view="pageBreakPreview" topLeftCell="E58" zoomScale="121" zoomScaleNormal="121" zoomScalePageLayoutView="121" workbookViewId="0">
      <selection activeCell="J63" sqref="J63"/>
    </sheetView>
  </sheetViews>
  <sheetFormatPr baseColWidth="10" defaultColWidth="10.85546875" defaultRowHeight="15"/>
  <cols>
    <col min="1" max="1" width="2.42578125" style="77" customWidth="1"/>
    <col min="2" max="2" width="4" style="18" customWidth="1"/>
    <col min="3" max="3" width="24.7109375" style="18" customWidth="1"/>
    <col min="4" max="4" width="35.42578125" style="78" customWidth="1"/>
    <col min="5" max="5" width="12" style="18" customWidth="1"/>
    <col min="6" max="6" width="9.85546875" style="18" customWidth="1"/>
    <col min="7" max="7" width="12.7109375" style="18" customWidth="1"/>
    <col min="8" max="8" width="14.140625" style="18" customWidth="1"/>
    <col min="9" max="9" width="24.42578125" style="18" customWidth="1"/>
    <col min="10" max="10" width="32.140625" style="18" customWidth="1"/>
    <col min="11" max="11" width="1.7109375" style="77" customWidth="1"/>
    <col min="12" max="12" width="16.42578125" style="77" customWidth="1"/>
    <col min="13" max="16384" width="10.85546875" style="18"/>
  </cols>
  <sheetData>
    <row r="1" spans="1:12" ht="72" customHeight="1">
      <c r="B1" s="77"/>
      <c r="C1" s="77"/>
      <c r="D1" s="77"/>
      <c r="E1" s="77"/>
      <c r="F1" s="77"/>
      <c r="G1" s="77"/>
      <c r="H1" s="77"/>
      <c r="I1" s="77"/>
      <c r="J1" s="77"/>
      <c r="L1"/>
    </row>
    <row r="2" spans="1:12" ht="35.1" customHeight="1">
      <c r="A2" s="79"/>
      <c r="B2" s="401" t="s">
        <v>123</v>
      </c>
      <c r="C2" s="402"/>
      <c r="D2" s="402"/>
      <c r="E2" s="402"/>
      <c r="F2" s="402"/>
      <c r="G2" s="402"/>
      <c r="H2" s="402"/>
      <c r="I2" s="402"/>
      <c r="J2" s="403"/>
      <c r="K2" s="79"/>
      <c r="L2"/>
    </row>
    <row r="3" spans="1:12" ht="5.0999999999999996" customHeight="1">
      <c r="A3" s="79"/>
      <c r="B3" s="80"/>
      <c r="C3" s="80"/>
      <c r="D3" s="81"/>
      <c r="E3" s="80"/>
      <c r="F3" s="80"/>
      <c r="G3" s="80"/>
      <c r="H3" s="80"/>
      <c r="I3" s="80"/>
      <c r="J3" s="80"/>
      <c r="K3" s="79"/>
      <c r="L3"/>
    </row>
    <row r="4" spans="1:12" ht="21.95" customHeight="1">
      <c r="A4" s="79"/>
      <c r="B4" s="404" t="s">
        <v>124</v>
      </c>
      <c r="C4" s="405"/>
      <c r="D4" s="405"/>
      <c r="E4" s="405"/>
      <c r="F4" s="405"/>
      <c r="G4" s="405"/>
      <c r="H4" s="405"/>
      <c r="I4" s="405"/>
      <c r="J4" s="406"/>
      <c r="K4" s="79"/>
      <c r="L4"/>
    </row>
    <row r="5" spans="1:12" s="76" customFormat="1" ht="16.5">
      <c r="A5" s="79"/>
      <c r="B5" s="82"/>
      <c r="C5" s="407" t="s">
        <v>125</v>
      </c>
      <c r="D5" s="407"/>
      <c r="E5" s="407"/>
      <c r="F5" s="407"/>
      <c r="G5" s="407"/>
      <c r="H5" s="407"/>
      <c r="I5" s="407"/>
      <c r="J5" s="97">
        <v>5</v>
      </c>
      <c r="K5" s="79"/>
      <c r="L5"/>
    </row>
    <row r="6" spans="1:12" s="76" customFormat="1" ht="16.5">
      <c r="A6" s="79"/>
      <c r="B6" s="83"/>
      <c r="C6" s="393" t="s">
        <v>126</v>
      </c>
      <c r="D6" s="393"/>
      <c r="E6" s="393"/>
      <c r="F6" s="393"/>
      <c r="G6" s="393"/>
      <c r="H6" s="393"/>
      <c r="I6" s="393"/>
      <c r="J6" s="98">
        <v>4</v>
      </c>
      <c r="K6" s="79"/>
      <c r="L6"/>
    </row>
    <row r="7" spans="1:12" s="76" customFormat="1" ht="16.5">
      <c r="A7" s="79"/>
      <c r="B7" s="83"/>
      <c r="C7" s="393" t="s">
        <v>109</v>
      </c>
      <c r="D7" s="393"/>
      <c r="E7" s="393"/>
      <c r="F7" s="393"/>
      <c r="G7" s="393"/>
      <c r="H7" s="393"/>
      <c r="I7" s="393"/>
      <c r="J7" s="98">
        <v>3</v>
      </c>
      <c r="K7" s="79"/>
      <c r="L7"/>
    </row>
    <row r="8" spans="1:12" s="76" customFormat="1" ht="16.5">
      <c r="A8" s="79"/>
      <c r="B8" s="83"/>
      <c r="C8" s="393" t="s">
        <v>110</v>
      </c>
      <c r="D8" s="393"/>
      <c r="E8" s="393"/>
      <c r="F8" s="393"/>
      <c r="G8" s="393"/>
      <c r="H8" s="393"/>
      <c r="I8" s="393"/>
      <c r="J8" s="98">
        <v>2</v>
      </c>
      <c r="K8" s="79"/>
      <c r="L8"/>
    </row>
    <row r="9" spans="1:12" s="76" customFormat="1" ht="16.5">
      <c r="A9" s="79"/>
      <c r="B9" s="84"/>
      <c r="C9" s="394" t="s">
        <v>127</v>
      </c>
      <c r="D9" s="395"/>
      <c r="E9" s="395"/>
      <c r="F9" s="395"/>
      <c r="G9" s="395"/>
      <c r="H9" s="395"/>
      <c r="I9" s="395"/>
      <c r="J9" s="99">
        <v>1</v>
      </c>
      <c r="K9" s="79"/>
      <c r="L9"/>
    </row>
    <row r="10" spans="1:12" s="76" customFormat="1" ht="22.5" customHeight="1">
      <c r="A10" s="79"/>
      <c r="B10" s="79"/>
      <c r="C10" s="85"/>
      <c r="D10" s="85"/>
      <c r="E10" s="85"/>
      <c r="F10" s="85"/>
      <c r="G10" s="85"/>
      <c r="H10" s="85"/>
      <c r="I10" s="85"/>
      <c r="J10" s="100"/>
      <c r="K10" s="79"/>
      <c r="L10"/>
    </row>
    <row r="11" spans="1:12" ht="33" customHeight="1">
      <c r="A11" s="79"/>
      <c r="B11" s="366" t="s">
        <v>128</v>
      </c>
      <c r="C11" s="367"/>
      <c r="D11" s="367" t="s">
        <v>129</v>
      </c>
      <c r="E11" s="367" t="s">
        <v>130</v>
      </c>
      <c r="F11" s="367"/>
      <c r="G11" s="367"/>
      <c r="H11" s="396" t="s">
        <v>131</v>
      </c>
      <c r="I11" s="399" t="s">
        <v>132</v>
      </c>
      <c r="J11" s="372" t="s">
        <v>133</v>
      </c>
      <c r="K11" s="90"/>
      <c r="L11"/>
    </row>
    <row r="12" spans="1:12" ht="27.75" customHeight="1">
      <c r="A12" s="79"/>
      <c r="B12" s="368"/>
      <c r="C12" s="369"/>
      <c r="D12" s="369"/>
      <c r="E12" s="86" t="s">
        <v>134</v>
      </c>
      <c r="F12" s="86" t="s">
        <v>135</v>
      </c>
      <c r="G12" s="86" t="s">
        <v>136</v>
      </c>
      <c r="H12" s="397"/>
      <c r="I12" s="400"/>
      <c r="J12" s="373"/>
      <c r="K12" s="90"/>
      <c r="L12"/>
    </row>
    <row r="13" spans="1:12" ht="15.75" customHeight="1">
      <c r="A13" s="79"/>
      <c r="B13" s="370"/>
      <c r="C13" s="371"/>
      <c r="D13" s="371"/>
      <c r="E13" s="87">
        <v>0.6</v>
      </c>
      <c r="F13" s="87">
        <v>0.2</v>
      </c>
      <c r="G13" s="87">
        <v>0.2</v>
      </c>
      <c r="H13" s="398"/>
      <c r="I13" s="400"/>
      <c r="J13" s="374"/>
      <c r="K13" s="90"/>
      <c r="L13"/>
    </row>
    <row r="14" spans="1:12" ht="22.5">
      <c r="A14" s="79"/>
      <c r="B14" s="389">
        <v>1</v>
      </c>
      <c r="C14" s="389" t="s">
        <v>137</v>
      </c>
      <c r="D14" s="88" t="s">
        <v>138</v>
      </c>
      <c r="E14" s="200">
        <v>5</v>
      </c>
      <c r="F14" s="200">
        <v>5</v>
      </c>
      <c r="G14" s="200">
        <v>5</v>
      </c>
      <c r="H14" s="384" t="s">
        <v>313</v>
      </c>
      <c r="I14" s="376">
        <f>SUM(E21:G21)</f>
        <v>5</v>
      </c>
      <c r="J14" s="364"/>
      <c r="K14" s="90"/>
      <c r="L14"/>
    </row>
    <row r="15" spans="1:12" ht="67.5">
      <c r="A15" s="79"/>
      <c r="B15" s="389"/>
      <c r="C15" s="389"/>
      <c r="D15" s="88" t="s">
        <v>139</v>
      </c>
      <c r="E15" s="200">
        <v>5</v>
      </c>
      <c r="F15" s="200">
        <v>5</v>
      </c>
      <c r="G15" s="200">
        <v>5</v>
      </c>
      <c r="H15" s="384"/>
      <c r="I15" s="376"/>
      <c r="J15" s="364"/>
      <c r="K15" s="90"/>
      <c r="L15"/>
    </row>
    <row r="16" spans="1:12" ht="33.75">
      <c r="A16" s="79"/>
      <c r="B16" s="389"/>
      <c r="C16" s="389"/>
      <c r="D16" s="88" t="s">
        <v>140</v>
      </c>
      <c r="E16" s="200">
        <v>5</v>
      </c>
      <c r="F16" s="200">
        <v>5</v>
      </c>
      <c r="G16" s="200">
        <v>5</v>
      </c>
      <c r="H16" s="384"/>
      <c r="I16" s="376"/>
      <c r="J16" s="364"/>
      <c r="K16" s="90"/>
      <c r="L16"/>
    </row>
    <row r="17" spans="1:12" ht="33.75">
      <c r="A17" s="79"/>
      <c r="B17" s="389"/>
      <c r="C17" s="389"/>
      <c r="D17" s="88" t="s">
        <v>141</v>
      </c>
      <c r="E17" s="200">
        <v>5</v>
      </c>
      <c r="F17" s="200">
        <v>5</v>
      </c>
      <c r="G17" s="200">
        <v>5</v>
      </c>
      <c r="H17" s="384"/>
      <c r="I17" s="376"/>
      <c r="J17" s="364"/>
      <c r="K17" s="90"/>
      <c r="L17"/>
    </row>
    <row r="18" spans="1:12" ht="45">
      <c r="A18" s="79"/>
      <c r="B18" s="389"/>
      <c r="C18" s="389"/>
      <c r="D18" s="88" t="s">
        <v>142</v>
      </c>
      <c r="E18" s="200">
        <v>5</v>
      </c>
      <c r="F18" s="200">
        <v>5</v>
      </c>
      <c r="G18" s="200">
        <v>5</v>
      </c>
      <c r="H18" s="384"/>
      <c r="I18" s="376"/>
      <c r="J18" s="364"/>
      <c r="K18" s="90"/>
      <c r="L18"/>
    </row>
    <row r="19" spans="1:12" ht="45">
      <c r="A19" s="79"/>
      <c r="B19" s="389"/>
      <c r="C19" s="389"/>
      <c r="D19" s="88" t="s">
        <v>143</v>
      </c>
      <c r="E19" s="200">
        <v>5</v>
      </c>
      <c r="F19" s="200">
        <v>5</v>
      </c>
      <c r="G19" s="200">
        <v>5</v>
      </c>
      <c r="H19" s="384"/>
      <c r="I19" s="376"/>
      <c r="J19" s="364"/>
      <c r="K19" s="90"/>
      <c r="L19"/>
    </row>
    <row r="20" spans="1:12" ht="33.75">
      <c r="A20" s="79"/>
      <c r="B20" s="389"/>
      <c r="C20" s="389"/>
      <c r="D20" s="88" t="s">
        <v>144</v>
      </c>
      <c r="E20" s="200">
        <v>5</v>
      </c>
      <c r="F20" s="200">
        <v>5</v>
      </c>
      <c r="G20" s="200">
        <v>5</v>
      </c>
      <c r="H20" s="384"/>
      <c r="I20" s="376"/>
      <c r="J20" s="364"/>
      <c r="K20" s="90"/>
      <c r="L20"/>
    </row>
    <row r="21" spans="1:12" ht="24.75" customHeight="1">
      <c r="A21" s="79"/>
      <c r="B21" s="385" t="s">
        <v>145</v>
      </c>
      <c r="C21" s="385"/>
      <c r="D21" s="385"/>
      <c r="E21" s="201">
        <f>SUM(E14:E20)/7*60%</f>
        <v>3</v>
      </c>
      <c r="F21" s="202">
        <f>SUM(F14:F20)/7*20%</f>
        <v>1</v>
      </c>
      <c r="G21" s="202">
        <f>SUM(G14:G20)/7*20%</f>
        <v>1</v>
      </c>
      <c r="H21" s="384"/>
      <c r="I21" s="376"/>
      <c r="J21" s="364"/>
      <c r="K21" s="90"/>
      <c r="L21"/>
    </row>
    <row r="22" spans="1:12" ht="45">
      <c r="A22" s="79"/>
      <c r="B22" s="389">
        <v>2</v>
      </c>
      <c r="C22" s="389" t="s">
        <v>146</v>
      </c>
      <c r="D22" s="88" t="s">
        <v>147</v>
      </c>
      <c r="E22" s="200">
        <v>5</v>
      </c>
      <c r="F22" s="200">
        <v>5</v>
      </c>
      <c r="G22" s="200">
        <v>5</v>
      </c>
      <c r="H22" s="384" t="s">
        <v>313</v>
      </c>
      <c r="I22" s="376">
        <f>SUM(E27:G27)</f>
        <v>5</v>
      </c>
      <c r="J22" s="365"/>
      <c r="K22" s="90"/>
      <c r="L22"/>
    </row>
    <row r="23" spans="1:12" ht="45">
      <c r="A23" s="79"/>
      <c r="B23" s="389"/>
      <c r="C23" s="389"/>
      <c r="D23" s="88" t="s">
        <v>148</v>
      </c>
      <c r="E23" s="200">
        <v>5</v>
      </c>
      <c r="F23" s="200">
        <v>5</v>
      </c>
      <c r="G23" s="200">
        <v>5</v>
      </c>
      <c r="H23" s="384"/>
      <c r="I23" s="376"/>
      <c r="J23" s="365"/>
      <c r="K23" s="90"/>
      <c r="L23"/>
    </row>
    <row r="24" spans="1:12" ht="56.25">
      <c r="A24" s="79"/>
      <c r="B24" s="389"/>
      <c r="C24" s="389"/>
      <c r="D24" s="88" t="s">
        <v>149</v>
      </c>
      <c r="E24" s="200">
        <v>5</v>
      </c>
      <c r="F24" s="200">
        <v>5</v>
      </c>
      <c r="G24" s="200">
        <v>5</v>
      </c>
      <c r="H24" s="384"/>
      <c r="I24" s="376"/>
      <c r="J24" s="365"/>
      <c r="K24" s="90"/>
      <c r="L24"/>
    </row>
    <row r="25" spans="1:12" ht="33.75">
      <c r="A25" s="79"/>
      <c r="B25" s="389"/>
      <c r="C25" s="389"/>
      <c r="D25" s="88" t="s">
        <v>150</v>
      </c>
      <c r="E25" s="200">
        <v>5</v>
      </c>
      <c r="F25" s="200">
        <v>5</v>
      </c>
      <c r="G25" s="200">
        <v>5</v>
      </c>
      <c r="H25" s="384"/>
      <c r="I25" s="376"/>
      <c r="J25" s="365"/>
      <c r="K25" s="90"/>
      <c r="L25"/>
    </row>
    <row r="26" spans="1:12" ht="22.5">
      <c r="A26" s="79"/>
      <c r="B26" s="389"/>
      <c r="C26" s="389"/>
      <c r="D26" s="88" t="s">
        <v>151</v>
      </c>
      <c r="E26" s="200">
        <v>5</v>
      </c>
      <c r="F26" s="200">
        <v>5</v>
      </c>
      <c r="G26" s="200">
        <v>5</v>
      </c>
      <c r="H26" s="384"/>
      <c r="I26" s="376"/>
      <c r="J26" s="365"/>
      <c r="K26" s="90"/>
      <c r="L26"/>
    </row>
    <row r="27" spans="1:12" ht="24.75" customHeight="1">
      <c r="A27" s="79"/>
      <c r="B27" s="385" t="s">
        <v>152</v>
      </c>
      <c r="C27" s="385"/>
      <c r="D27" s="385"/>
      <c r="E27" s="202">
        <f>SUM(E22:E26)/5*60%</f>
        <v>3</v>
      </c>
      <c r="F27" s="202">
        <f>SUM(F22:F26)/5*20%</f>
        <v>1</v>
      </c>
      <c r="G27" s="202">
        <f>SUM(G22:G26)/5*20%</f>
        <v>1</v>
      </c>
      <c r="H27" s="384"/>
      <c r="I27" s="376"/>
      <c r="J27" s="365"/>
      <c r="K27" s="90"/>
      <c r="L27"/>
    </row>
    <row r="28" spans="1:12">
      <c r="A28" s="79"/>
      <c r="B28" s="389">
        <v>3</v>
      </c>
      <c r="C28" s="389" t="s">
        <v>153</v>
      </c>
      <c r="D28" s="88" t="s">
        <v>154</v>
      </c>
      <c r="E28" s="200">
        <v>5</v>
      </c>
      <c r="F28" s="200">
        <v>5</v>
      </c>
      <c r="G28" s="200">
        <v>5</v>
      </c>
      <c r="H28" s="380" t="s">
        <v>313</v>
      </c>
      <c r="I28" s="376">
        <f>SUM(E34:G34)</f>
        <v>5</v>
      </c>
      <c r="J28" s="365"/>
      <c r="K28" s="90"/>
      <c r="L28"/>
    </row>
    <row r="29" spans="1:12" ht="56.25">
      <c r="A29" s="79"/>
      <c r="B29" s="389"/>
      <c r="C29" s="389"/>
      <c r="D29" s="88" t="s">
        <v>155</v>
      </c>
      <c r="E29" s="200">
        <v>5</v>
      </c>
      <c r="F29" s="200">
        <v>5</v>
      </c>
      <c r="G29" s="200">
        <v>5</v>
      </c>
      <c r="H29" s="380"/>
      <c r="I29" s="376"/>
      <c r="J29" s="365"/>
      <c r="K29" s="90"/>
      <c r="L29"/>
    </row>
    <row r="30" spans="1:12" ht="45">
      <c r="A30" s="79"/>
      <c r="B30" s="389"/>
      <c r="C30" s="389"/>
      <c r="D30" s="88" t="s">
        <v>156</v>
      </c>
      <c r="E30" s="200">
        <v>5</v>
      </c>
      <c r="F30" s="200">
        <v>5</v>
      </c>
      <c r="G30" s="200">
        <v>5</v>
      </c>
      <c r="H30" s="380"/>
      <c r="I30" s="376"/>
      <c r="J30" s="365"/>
      <c r="K30" s="90"/>
      <c r="L30"/>
    </row>
    <row r="31" spans="1:12" ht="33.75">
      <c r="A31" s="79"/>
      <c r="B31" s="389"/>
      <c r="C31" s="389"/>
      <c r="D31" s="88" t="s">
        <v>157</v>
      </c>
      <c r="E31" s="200">
        <v>5</v>
      </c>
      <c r="F31" s="200">
        <v>5</v>
      </c>
      <c r="G31" s="200">
        <v>5</v>
      </c>
      <c r="H31" s="380"/>
      <c r="I31" s="376"/>
      <c r="J31" s="365"/>
      <c r="K31" s="90"/>
      <c r="L31"/>
    </row>
    <row r="32" spans="1:12">
      <c r="A32" s="79"/>
      <c r="B32" s="389"/>
      <c r="C32" s="389"/>
      <c r="D32" s="88" t="s">
        <v>158</v>
      </c>
      <c r="E32" s="200">
        <v>5</v>
      </c>
      <c r="F32" s="200">
        <v>5</v>
      </c>
      <c r="G32" s="200">
        <v>5</v>
      </c>
      <c r="H32" s="380"/>
      <c r="I32" s="376"/>
      <c r="J32" s="365"/>
      <c r="K32" s="90"/>
      <c r="L32"/>
    </row>
    <row r="33" spans="1:12" ht="22.5">
      <c r="A33" s="79"/>
      <c r="B33" s="389"/>
      <c r="C33" s="389"/>
      <c r="D33" s="88" t="s">
        <v>159</v>
      </c>
      <c r="E33" s="200">
        <v>5</v>
      </c>
      <c r="F33" s="200">
        <v>5</v>
      </c>
      <c r="G33" s="200">
        <v>5</v>
      </c>
      <c r="H33" s="380"/>
      <c r="I33" s="376"/>
      <c r="J33" s="365"/>
      <c r="K33" s="90"/>
      <c r="L33"/>
    </row>
    <row r="34" spans="1:12" ht="24.75" customHeight="1">
      <c r="A34" s="79"/>
      <c r="B34" s="385" t="s">
        <v>152</v>
      </c>
      <c r="C34" s="385"/>
      <c r="D34" s="385"/>
      <c r="E34" s="202">
        <f>SUM(E28:E33)/6*60%</f>
        <v>3</v>
      </c>
      <c r="F34" s="202">
        <f>SUM(F28:F33)/6*20%</f>
        <v>1</v>
      </c>
      <c r="G34" s="202">
        <f>SUM(G28:G33)/6*20%</f>
        <v>1</v>
      </c>
      <c r="H34" s="380"/>
      <c r="I34" s="376"/>
      <c r="J34" s="365"/>
      <c r="K34" s="90"/>
      <c r="L34"/>
    </row>
    <row r="35" spans="1:12" ht="45">
      <c r="A35" s="79"/>
      <c r="B35" s="389">
        <v>4</v>
      </c>
      <c r="C35" s="389" t="s">
        <v>160</v>
      </c>
      <c r="D35" s="88" t="s">
        <v>161</v>
      </c>
      <c r="E35" s="200">
        <v>5</v>
      </c>
      <c r="F35" s="200">
        <v>5</v>
      </c>
      <c r="G35" s="200">
        <v>5</v>
      </c>
      <c r="H35" s="381" t="s">
        <v>313</v>
      </c>
      <c r="I35" s="377">
        <f>SUM(E41:G41)</f>
        <v>5</v>
      </c>
      <c r="J35" s="375"/>
      <c r="K35" s="90"/>
      <c r="L35"/>
    </row>
    <row r="36" spans="1:12" ht="45">
      <c r="A36" s="79"/>
      <c r="B36" s="389"/>
      <c r="C36" s="389"/>
      <c r="D36" s="88" t="s">
        <v>162</v>
      </c>
      <c r="E36" s="200">
        <v>5</v>
      </c>
      <c r="F36" s="200">
        <v>5</v>
      </c>
      <c r="G36" s="200">
        <v>5</v>
      </c>
      <c r="H36" s="382"/>
      <c r="I36" s="378"/>
      <c r="J36" s="375"/>
      <c r="K36" s="90"/>
      <c r="L36"/>
    </row>
    <row r="37" spans="1:12" ht="33.75">
      <c r="A37" s="79"/>
      <c r="B37" s="389"/>
      <c r="C37" s="389"/>
      <c r="D37" s="88" t="s">
        <v>163</v>
      </c>
      <c r="E37" s="200">
        <v>5</v>
      </c>
      <c r="F37" s="200">
        <v>5</v>
      </c>
      <c r="G37" s="200">
        <v>5</v>
      </c>
      <c r="H37" s="382"/>
      <c r="I37" s="378"/>
      <c r="J37" s="375"/>
      <c r="K37" s="90"/>
      <c r="L37"/>
    </row>
    <row r="38" spans="1:12" ht="45">
      <c r="A38" s="79"/>
      <c r="B38" s="389"/>
      <c r="C38" s="389"/>
      <c r="D38" s="88" t="s">
        <v>164</v>
      </c>
      <c r="E38" s="200">
        <v>5</v>
      </c>
      <c r="F38" s="200">
        <v>5</v>
      </c>
      <c r="G38" s="200">
        <v>5</v>
      </c>
      <c r="H38" s="382"/>
      <c r="I38" s="378"/>
      <c r="J38" s="375"/>
      <c r="K38" s="90"/>
      <c r="L38"/>
    </row>
    <row r="39" spans="1:12" ht="22.5">
      <c r="A39" s="79"/>
      <c r="B39" s="389"/>
      <c r="C39" s="389"/>
      <c r="D39" s="88" t="s">
        <v>165</v>
      </c>
      <c r="E39" s="200">
        <v>5</v>
      </c>
      <c r="F39" s="200">
        <v>5</v>
      </c>
      <c r="G39" s="200">
        <v>5</v>
      </c>
      <c r="H39" s="382"/>
      <c r="I39" s="378"/>
      <c r="J39" s="375"/>
      <c r="K39" s="90"/>
      <c r="L39"/>
    </row>
    <row r="40" spans="1:12">
      <c r="A40" s="79"/>
      <c r="B40" s="389"/>
      <c r="C40" s="389"/>
      <c r="D40" s="88" t="s">
        <v>166</v>
      </c>
      <c r="E40" s="200">
        <v>5</v>
      </c>
      <c r="F40" s="200">
        <v>5</v>
      </c>
      <c r="G40" s="200">
        <v>5</v>
      </c>
      <c r="H40" s="382"/>
      <c r="I40" s="378"/>
      <c r="J40" s="375"/>
      <c r="K40" s="90"/>
      <c r="L40"/>
    </row>
    <row r="41" spans="1:12" ht="24.75" customHeight="1">
      <c r="A41" s="79"/>
      <c r="B41" s="385" t="s">
        <v>152</v>
      </c>
      <c r="C41" s="385"/>
      <c r="D41" s="385"/>
      <c r="E41" s="202">
        <f>SUM(E35:E40)/6*60%</f>
        <v>3</v>
      </c>
      <c r="F41" s="202">
        <f>SUM(F35:F40)/6*20%</f>
        <v>1</v>
      </c>
      <c r="G41" s="202">
        <f>SUM(G35:G40)/6*20%</f>
        <v>1</v>
      </c>
      <c r="H41" s="383"/>
      <c r="I41" s="379"/>
      <c r="J41" s="375"/>
      <c r="K41" s="90"/>
      <c r="L41"/>
    </row>
    <row r="42" spans="1:12" ht="45">
      <c r="A42" s="79"/>
      <c r="B42" s="389">
        <v>5</v>
      </c>
      <c r="C42" s="389" t="s">
        <v>167</v>
      </c>
      <c r="D42" s="88" t="s">
        <v>168</v>
      </c>
      <c r="E42" s="200">
        <v>5</v>
      </c>
      <c r="F42" s="200">
        <v>5</v>
      </c>
      <c r="G42" s="200">
        <v>5</v>
      </c>
      <c r="H42" s="384" t="s">
        <v>313</v>
      </c>
      <c r="I42" s="376">
        <f>SUM(E48:G48)</f>
        <v>5</v>
      </c>
      <c r="J42" s="364"/>
      <c r="K42" s="90"/>
      <c r="L42"/>
    </row>
    <row r="43" spans="1:12" ht="45">
      <c r="A43" s="79"/>
      <c r="B43" s="389"/>
      <c r="C43" s="389"/>
      <c r="D43" s="88" t="s">
        <v>169</v>
      </c>
      <c r="E43" s="200">
        <v>5</v>
      </c>
      <c r="F43" s="200">
        <v>5</v>
      </c>
      <c r="G43" s="200">
        <v>5</v>
      </c>
      <c r="H43" s="384"/>
      <c r="I43" s="376"/>
      <c r="J43" s="364"/>
      <c r="K43" s="90"/>
      <c r="L43"/>
    </row>
    <row r="44" spans="1:12" ht="45">
      <c r="A44" s="79"/>
      <c r="B44" s="389"/>
      <c r="C44" s="389"/>
      <c r="D44" s="88" t="s">
        <v>170</v>
      </c>
      <c r="E44" s="200">
        <v>5</v>
      </c>
      <c r="F44" s="200">
        <v>5</v>
      </c>
      <c r="G44" s="200">
        <v>5</v>
      </c>
      <c r="H44" s="384"/>
      <c r="I44" s="376"/>
      <c r="J44" s="364"/>
      <c r="K44" s="90"/>
      <c r="L44"/>
    </row>
    <row r="45" spans="1:12" ht="22.5">
      <c r="A45" s="79"/>
      <c r="B45" s="389"/>
      <c r="C45" s="389"/>
      <c r="D45" s="88" t="s">
        <v>171</v>
      </c>
      <c r="E45" s="200">
        <v>5</v>
      </c>
      <c r="F45" s="200">
        <v>5</v>
      </c>
      <c r="G45" s="200">
        <v>5</v>
      </c>
      <c r="H45" s="384"/>
      <c r="I45" s="376"/>
      <c r="J45" s="364"/>
      <c r="K45" s="90"/>
      <c r="L45"/>
    </row>
    <row r="46" spans="1:12" ht="45">
      <c r="A46" s="79"/>
      <c r="B46" s="389"/>
      <c r="C46" s="389"/>
      <c r="D46" s="88" t="s">
        <v>172</v>
      </c>
      <c r="E46" s="200">
        <v>5</v>
      </c>
      <c r="F46" s="200">
        <v>5</v>
      </c>
      <c r="G46" s="200">
        <v>5</v>
      </c>
      <c r="H46" s="384"/>
      <c r="I46" s="376"/>
      <c r="J46" s="364"/>
      <c r="K46" s="90"/>
      <c r="L46"/>
    </row>
    <row r="47" spans="1:12" ht="26.25" customHeight="1">
      <c r="A47" s="79"/>
      <c r="B47" s="389"/>
      <c r="C47" s="389"/>
      <c r="D47" s="88" t="s">
        <v>173</v>
      </c>
      <c r="E47" s="200">
        <v>5</v>
      </c>
      <c r="F47" s="200">
        <v>5</v>
      </c>
      <c r="G47" s="200">
        <v>5</v>
      </c>
      <c r="H47" s="384"/>
      <c r="I47" s="376"/>
      <c r="J47" s="364"/>
      <c r="K47" s="90"/>
      <c r="L47"/>
    </row>
    <row r="48" spans="1:12" ht="24.75" customHeight="1">
      <c r="A48" s="79"/>
      <c r="B48" s="385" t="s">
        <v>152</v>
      </c>
      <c r="C48" s="385"/>
      <c r="D48" s="385"/>
      <c r="E48" s="202">
        <f>SUM(E42:E47)/6*60%</f>
        <v>3</v>
      </c>
      <c r="F48" s="202">
        <f>SUM(F42:F47)/6*20%</f>
        <v>1</v>
      </c>
      <c r="G48" s="202">
        <f>SUM(G42:G47)/6*20%</f>
        <v>1</v>
      </c>
      <c r="H48" s="384"/>
      <c r="I48" s="376"/>
      <c r="J48" s="364"/>
      <c r="K48" s="90"/>
      <c r="L48"/>
    </row>
    <row r="49" spans="1:13" ht="22.5">
      <c r="A49" s="79"/>
      <c r="B49" s="389">
        <v>6</v>
      </c>
      <c r="C49" s="389" t="s">
        <v>174</v>
      </c>
      <c r="D49" s="88" t="s">
        <v>175</v>
      </c>
      <c r="E49" s="200">
        <v>5</v>
      </c>
      <c r="F49" s="200">
        <v>5</v>
      </c>
      <c r="G49" s="200">
        <v>5</v>
      </c>
      <c r="H49" s="384" t="s">
        <v>313</v>
      </c>
      <c r="I49" s="376">
        <f>SUM(E54:G54)</f>
        <v>5</v>
      </c>
      <c r="J49" s="365"/>
      <c r="K49" s="90"/>
      <c r="L49"/>
    </row>
    <row r="50" spans="1:13" ht="33.75">
      <c r="A50" s="79"/>
      <c r="B50" s="389"/>
      <c r="C50" s="389"/>
      <c r="D50" s="88" t="s">
        <v>176</v>
      </c>
      <c r="E50" s="200">
        <v>5</v>
      </c>
      <c r="F50" s="200">
        <v>5</v>
      </c>
      <c r="G50" s="200">
        <v>5</v>
      </c>
      <c r="H50" s="384"/>
      <c r="I50" s="376"/>
      <c r="J50" s="365"/>
      <c r="K50" s="90"/>
      <c r="L50"/>
    </row>
    <row r="51" spans="1:13" ht="33.75">
      <c r="A51" s="79"/>
      <c r="B51" s="389"/>
      <c r="C51" s="389"/>
      <c r="D51" s="88" t="s">
        <v>177</v>
      </c>
      <c r="E51" s="200">
        <v>5</v>
      </c>
      <c r="F51" s="200">
        <v>5</v>
      </c>
      <c r="G51" s="200">
        <v>5</v>
      </c>
      <c r="H51" s="384"/>
      <c r="I51" s="376"/>
      <c r="J51" s="365"/>
      <c r="K51" s="90"/>
      <c r="L51"/>
    </row>
    <row r="52" spans="1:13" ht="33.75">
      <c r="A52" s="79"/>
      <c r="B52" s="389"/>
      <c r="C52" s="389"/>
      <c r="D52" s="88" t="s">
        <v>178</v>
      </c>
      <c r="E52" s="200">
        <v>5</v>
      </c>
      <c r="F52" s="200">
        <v>5</v>
      </c>
      <c r="G52" s="200">
        <v>5</v>
      </c>
      <c r="H52" s="384"/>
      <c r="I52" s="376"/>
      <c r="J52" s="365"/>
      <c r="K52" s="90"/>
      <c r="L52"/>
    </row>
    <row r="53" spans="1:13" ht="45">
      <c r="A53" s="79"/>
      <c r="B53" s="389"/>
      <c r="C53" s="389"/>
      <c r="D53" s="88" t="s">
        <v>179</v>
      </c>
      <c r="E53" s="200">
        <v>5</v>
      </c>
      <c r="F53" s="200">
        <v>5</v>
      </c>
      <c r="G53" s="200">
        <v>5</v>
      </c>
      <c r="H53" s="384"/>
      <c r="I53" s="376"/>
      <c r="J53" s="365"/>
      <c r="K53" s="90"/>
      <c r="L53"/>
    </row>
    <row r="54" spans="1:13" ht="24.75" customHeight="1">
      <c r="A54" s="79"/>
      <c r="B54" s="385" t="s">
        <v>152</v>
      </c>
      <c r="C54" s="385"/>
      <c r="D54" s="385"/>
      <c r="E54" s="202">
        <f>SUM(E49:E53)/5*60%</f>
        <v>3</v>
      </c>
      <c r="F54" s="202">
        <f>SUM(F49:F53)/5*20%</f>
        <v>1</v>
      </c>
      <c r="G54" s="202">
        <f>SUM(G49:G53)/5*20%</f>
        <v>1</v>
      </c>
      <c r="H54" s="384"/>
      <c r="I54" s="376"/>
      <c r="J54" s="365"/>
      <c r="K54" s="90"/>
      <c r="L54"/>
    </row>
    <row r="55" spans="1:13" ht="24.75" customHeight="1">
      <c r="A55" s="79"/>
      <c r="B55" s="389">
        <v>7</v>
      </c>
      <c r="C55" s="389" t="s">
        <v>180</v>
      </c>
      <c r="D55" s="89" t="s">
        <v>181</v>
      </c>
      <c r="E55" s="200">
        <v>5</v>
      </c>
      <c r="F55" s="200">
        <v>5</v>
      </c>
      <c r="G55" s="200">
        <v>5</v>
      </c>
      <c r="H55" s="380" t="s">
        <v>313</v>
      </c>
      <c r="I55" s="377">
        <f>SUM(E59:G59)</f>
        <v>5</v>
      </c>
      <c r="J55" s="365"/>
      <c r="K55" s="90"/>
      <c r="L55"/>
    </row>
    <row r="56" spans="1:13" ht="47.25" customHeight="1">
      <c r="A56" s="79"/>
      <c r="B56" s="389"/>
      <c r="C56" s="389"/>
      <c r="D56" s="89" t="s">
        <v>182</v>
      </c>
      <c r="E56" s="200">
        <v>5</v>
      </c>
      <c r="F56" s="200">
        <v>5</v>
      </c>
      <c r="G56" s="200">
        <v>5</v>
      </c>
      <c r="H56" s="380"/>
      <c r="I56" s="378"/>
      <c r="J56" s="365"/>
      <c r="K56" s="90"/>
      <c r="L56"/>
    </row>
    <row r="57" spans="1:13" ht="14.25" customHeight="1">
      <c r="A57" s="79"/>
      <c r="B57" s="389"/>
      <c r="C57" s="389"/>
      <c r="D57" s="89" t="s">
        <v>183</v>
      </c>
      <c r="E57" s="200">
        <v>5</v>
      </c>
      <c r="F57" s="200">
        <v>5</v>
      </c>
      <c r="G57" s="200">
        <v>5</v>
      </c>
      <c r="H57" s="380"/>
      <c r="I57" s="378"/>
      <c r="J57" s="365"/>
      <c r="K57" s="90"/>
      <c r="L57"/>
    </row>
    <row r="58" spans="1:13" ht="27" customHeight="1">
      <c r="A58" s="79"/>
      <c r="B58" s="389"/>
      <c r="C58" s="389"/>
      <c r="D58" s="89" t="s">
        <v>184</v>
      </c>
      <c r="E58" s="200">
        <v>5</v>
      </c>
      <c r="F58" s="200">
        <v>5</v>
      </c>
      <c r="G58" s="200">
        <v>5</v>
      </c>
      <c r="H58" s="380"/>
      <c r="I58" s="378"/>
      <c r="J58" s="365"/>
      <c r="K58" s="90"/>
      <c r="L58"/>
    </row>
    <row r="59" spans="1:13" ht="24.75" customHeight="1">
      <c r="A59" s="79"/>
      <c r="B59" s="385" t="s">
        <v>152</v>
      </c>
      <c r="C59" s="385"/>
      <c r="D59" s="385"/>
      <c r="E59" s="202">
        <f>SUM(E55:E58)/4*60%</f>
        <v>3</v>
      </c>
      <c r="F59" s="202">
        <f>SUM(F55:F58)/4*20%</f>
        <v>1</v>
      </c>
      <c r="G59" s="202">
        <f>SUM(G55:G58)/4*20%</f>
        <v>1</v>
      </c>
      <c r="H59" s="380"/>
      <c r="I59" s="379"/>
      <c r="J59" s="365"/>
      <c r="K59" s="90"/>
      <c r="L59"/>
    </row>
    <row r="60" spans="1:13">
      <c r="A60" s="79"/>
      <c r="B60" s="385" t="s">
        <v>185</v>
      </c>
      <c r="C60" s="385"/>
      <c r="D60" s="385"/>
      <c r="E60" s="203">
        <f>AVERAGE(E59,E54,E48,E41,E34,E27,E21)</f>
        <v>3</v>
      </c>
      <c r="F60" s="203">
        <f t="shared" ref="F60:G60" si="0">AVERAGE(F59,F54,F48,F41,F34,F27,F21)</f>
        <v>1</v>
      </c>
      <c r="G60" s="203">
        <f t="shared" si="0"/>
        <v>1</v>
      </c>
      <c r="H60" s="204"/>
      <c r="I60" s="90"/>
      <c r="J60" s="90"/>
      <c r="K60" s="90"/>
      <c r="L60"/>
    </row>
    <row r="61" spans="1:13">
      <c r="A61" s="79"/>
      <c r="B61" s="90"/>
      <c r="C61" s="90"/>
      <c r="D61" s="91"/>
      <c r="E61" s="92"/>
      <c r="F61" s="92"/>
      <c r="G61" s="92"/>
      <c r="H61" s="90"/>
      <c r="I61" s="90"/>
      <c r="J61" s="90"/>
      <c r="K61" s="90"/>
      <c r="L61"/>
    </row>
    <row r="62" spans="1:13" ht="18.75" customHeight="1">
      <c r="A62" s="79"/>
      <c r="B62" s="93"/>
      <c r="C62" s="93"/>
      <c r="D62" s="93"/>
      <c r="E62" s="386" t="s">
        <v>186</v>
      </c>
      <c r="F62" s="387"/>
      <c r="G62" s="388"/>
      <c r="H62" s="94"/>
      <c r="I62" s="101">
        <f>AVERAGE(I14:I59)</f>
        <v>5</v>
      </c>
      <c r="J62" s="102">
        <f>I62/5*100%</f>
        <v>1</v>
      </c>
      <c r="K62" s="90"/>
      <c r="L62"/>
    </row>
    <row r="63" spans="1:13" ht="36" customHeight="1">
      <c r="A63" s="79"/>
      <c r="B63" s="79"/>
      <c r="C63" s="79"/>
      <c r="D63" s="95"/>
      <c r="E63" s="79"/>
      <c r="F63" s="79"/>
      <c r="G63" s="79"/>
      <c r="H63" s="79"/>
      <c r="I63" s="79"/>
      <c r="J63" s="79"/>
      <c r="K63" s="90"/>
      <c r="L63"/>
      <c r="M63"/>
    </row>
    <row r="64" spans="1:13" ht="30" customHeight="1">
      <c r="A64" s="79"/>
      <c r="B64" s="79"/>
      <c r="C64" s="96" t="s">
        <v>99</v>
      </c>
      <c r="D64" s="362">
        <v>46066</v>
      </c>
      <c r="E64" s="363"/>
      <c r="F64" s="79"/>
      <c r="G64" s="79"/>
      <c r="H64" s="390" t="s">
        <v>314</v>
      </c>
      <c r="I64" s="391"/>
      <c r="J64" s="206" t="s">
        <v>316</v>
      </c>
      <c r="K64" s="90"/>
      <c r="L64"/>
      <c r="M64"/>
    </row>
    <row r="65" spans="1:13" ht="30" customHeight="1">
      <c r="A65" s="79"/>
      <c r="B65" s="79"/>
      <c r="C65" s="96" t="s">
        <v>100</v>
      </c>
      <c r="D65" s="363">
        <v>2025</v>
      </c>
      <c r="E65" s="363"/>
      <c r="F65" s="79"/>
      <c r="G65" s="79"/>
      <c r="H65" s="392" t="s">
        <v>102</v>
      </c>
      <c r="I65" s="392"/>
      <c r="J65" s="96" t="s">
        <v>187</v>
      </c>
      <c r="K65" s="90"/>
      <c r="L65"/>
      <c r="M65"/>
    </row>
    <row r="66" spans="1:13">
      <c r="A66" s="79"/>
      <c r="B66" s="79"/>
      <c r="C66" s="79"/>
      <c r="D66" s="79"/>
      <c r="E66" s="79"/>
      <c r="F66" s="79"/>
      <c r="G66" s="79"/>
      <c r="H66" s="79"/>
      <c r="I66" s="79"/>
      <c r="J66" s="79"/>
      <c r="K66" s="79"/>
      <c r="L66"/>
      <c r="M66"/>
    </row>
    <row r="67" spans="1:13">
      <c r="A67"/>
      <c r="K67"/>
      <c r="L67"/>
    </row>
    <row r="68" spans="1:13">
      <c r="A68"/>
      <c r="K68"/>
      <c r="L68"/>
    </row>
    <row r="69" spans="1:13">
      <c r="A69"/>
      <c r="K69"/>
      <c r="L69"/>
    </row>
    <row r="70" spans="1:13">
      <c r="A70"/>
      <c r="K70"/>
      <c r="L70"/>
    </row>
    <row r="71" spans="1:13">
      <c r="A71"/>
      <c r="K71"/>
      <c r="L71"/>
    </row>
    <row r="72" spans="1:13">
      <c r="A72"/>
      <c r="K72"/>
      <c r="L72"/>
    </row>
    <row r="73" spans="1:13">
      <c r="A73"/>
      <c r="K73"/>
      <c r="L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K136"/>
      <c r="L136"/>
    </row>
    <row r="137" spans="1:12">
      <c r="K137"/>
      <c r="L137"/>
    </row>
    <row r="138" spans="1:12">
      <c r="K138"/>
      <c r="L138"/>
    </row>
    <row r="139" spans="1:12">
      <c r="K139"/>
      <c r="L139"/>
    </row>
    <row r="140" spans="1:12">
      <c r="K140"/>
      <c r="L140"/>
    </row>
    <row r="141" spans="1:12">
      <c r="K141"/>
      <c r="L141"/>
    </row>
    <row r="142" spans="1:1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sheetData>
  <mergeCells count="61">
    <mergeCell ref="B2:J2"/>
    <mergeCell ref="B4:J4"/>
    <mergeCell ref="C5:I5"/>
    <mergeCell ref="C6:I6"/>
    <mergeCell ref="C7:I7"/>
    <mergeCell ref="B41:D41"/>
    <mergeCell ref="C8:I8"/>
    <mergeCell ref="C9:I9"/>
    <mergeCell ref="E11:G11"/>
    <mergeCell ref="B21:D21"/>
    <mergeCell ref="B27:D27"/>
    <mergeCell ref="D11:D13"/>
    <mergeCell ref="H11:H13"/>
    <mergeCell ref="H14:H21"/>
    <mergeCell ref="H22:H27"/>
    <mergeCell ref="I11:I13"/>
    <mergeCell ref="I14:I21"/>
    <mergeCell ref="I22:I27"/>
    <mergeCell ref="H35:H41"/>
    <mergeCell ref="H42:H48"/>
    <mergeCell ref="H49:H54"/>
    <mergeCell ref="H55:H59"/>
    <mergeCell ref="B60:D60"/>
    <mergeCell ref="B48:D48"/>
    <mergeCell ref="B54:D54"/>
    <mergeCell ref="B59:D59"/>
    <mergeCell ref="C49:C53"/>
    <mergeCell ref="C55:C58"/>
    <mergeCell ref="B35:B40"/>
    <mergeCell ref="B42:B47"/>
    <mergeCell ref="B49:B53"/>
    <mergeCell ref="B55:B58"/>
    <mergeCell ref="C35:C40"/>
    <mergeCell ref="C42:C47"/>
    <mergeCell ref="J35:J41"/>
    <mergeCell ref="I28:I34"/>
    <mergeCell ref="I35:I41"/>
    <mergeCell ref="I42:I48"/>
    <mergeCell ref="I49:I54"/>
    <mergeCell ref="B11:C13"/>
    <mergeCell ref="J11:J13"/>
    <mergeCell ref="J14:J21"/>
    <mergeCell ref="J22:J27"/>
    <mergeCell ref="J28:J34"/>
    <mergeCell ref="H28:H34"/>
    <mergeCell ref="B14:B20"/>
    <mergeCell ref="B22:B26"/>
    <mergeCell ref="B28:B33"/>
    <mergeCell ref="C14:C20"/>
    <mergeCell ref="C22:C26"/>
    <mergeCell ref="C28:C33"/>
    <mergeCell ref="B34:D34"/>
    <mergeCell ref="D64:E64"/>
    <mergeCell ref="D65:E65"/>
    <mergeCell ref="J42:J48"/>
    <mergeCell ref="J49:J54"/>
    <mergeCell ref="J55:J59"/>
    <mergeCell ref="I55:I59"/>
    <mergeCell ref="E62:G62"/>
    <mergeCell ref="H64:I64"/>
    <mergeCell ref="H65:I65"/>
  </mergeCells>
  <dataValidations count="1">
    <dataValidation type="whole" showInputMessage="1" showErrorMessage="1" sqref="E42:G47 E14:G20 E22:G26 E28:G33 E35:G40 E49:G53 E55:G58" xr:uid="{4E916D9A-7389-45C9-9593-BF14D0CE577B}">
      <formula1>1</formula1>
      <formula2>5</formula2>
    </dataValidation>
  </dataValidations>
  <pageMargins left="0.7" right="0.7" top="0.75" bottom="0.75" header="0.3" footer="0.3"/>
  <pageSetup paperSize="175" scale="1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6"/>
  <sheetViews>
    <sheetView view="pageBreakPreview" topLeftCell="A20" zoomScale="95" zoomScaleNormal="95" zoomScaleSheetLayoutView="95" zoomScalePageLayoutView="95" workbookViewId="0">
      <selection activeCell="C26" sqref="C26"/>
    </sheetView>
  </sheetViews>
  <sheetFormatPr baseColWidth="10" defaultColWidth="11.42578125" defaultRowHeight="18"/>
  <cols>
    <col min="1" max="1" width="1.85546875" style="55" customWidth="1"/>
    <col min="2" max="2" width="4.7109375" style="55" customWidth="1"/>
    <col min="3" max="3" width="57.28515625" style="55" customWidth="1"/>
    <col min="4" max="4" width="59.28515625" style="55" customWidth="1"/>
    <col min="5" max="5" width="37.42578125" style="55" customWidth="1"/>
    <col min="6" max="6" width="40.85546875" style="55" customWidth="1"/>
    <col min="7" max="7" width="37.85546875" style="55" customWidth="1"/>
    <col min="8" max="8" width="7" style="55" customWidth="1"/>
    <col min="9" max="9" width="1.28515625" style="55" customWidth="1"/>
    <col min="10" max="10" width="24.7109375" style="55" customWidth="1"/>
    <col min="11" max="16384" width="11.42578125" style="55"/>
  </cols>
  <sheetData>
    <row r="2" spans="1:9" ht="30" customHeight="1">
      <c r="A2" s="56"/>
      <c r="B2" s="56"/>
      <c r="C2" s="56"/>
      <c r="D2" s="56"/>
      <c r="E2" s="56"/>
      <c r="F2" s="56"/>
      <c r="G2" s="56"/>
      <c r="H2" s="56"/>
      <c r="I2" s="56"/>
    </row>
    <row r="3" spans="1:9" ht="18" customHeight="1">
      <c r="A3" s="56"/>
      <c r="B3" s="56"/>
      <c r="C3" s="56"/>
      <c r="D3" s="56"/>
      <c r="E3" s="56"/>
      <c r="F3" s="56"/>
      <c r="G3" s="56"/>
      <c r="H3" s="56"/>
      <c r="I3" s="56"/>
    </row>
    <row r="4" spans="1:9" ht="36.75" customHeight="1">
      <c r="A4" s="56"/>
      <c r="B4" s="290" t="s">
        <v>188</v>
      </c>
      <c r="C4" s="291"/>
      <c r="D4" s="291"/>
      <c r="E4" s="291"/>
      <c r="F4" s="291"/>
      <c r="G4" s="291"/>
      <c r="H4" s="292"/>
      <c r="I4" s="56"/>
    </row>
    <row r="5" spans="1:9">
      <c r="A5" s="56"/>
      <c r="B5" s="57"/>
      <c r="C5" s="58"/>
      <c r="D5" s="420"/>
      <c r="E5" s="420"/>
      <c r="F5" s="420"/>
      <c r="G5" s="420"/>
      <c r="H5" s="60"/>
      <c r="I5" s="56"/>
    </row>
    <row r="6" spans="1:9">
      <c r="A6" s="56"/>
      <c r="B6" s="57"/>
      <c r="C6" s="58" t="s">
        <v>189</v>
      </c>
      <c r="D6" s="317" t="s">
        <v>314</v>
      </c>
      <c r="E6" s="317"/>
      <c r="F6" s="317"/>
      <c r="G6" s="317"/>
      <c r="H6" s="60"/>
      <c r="I6" s="56"/>
    </row>
    <row r="7" spans="1:9">
      <c r="A7" s="56"/>
      <c r="B7" s="57"/>
      <c r="C7" s="58" t="s">
        <v>190</v>
      </c>
      <c r="D7" s="423" t="s">
        <v>315</v>
      </c>
      <c r="E7" s="423"/>
      <c r="F7" s="423"/>
      <c r="G7" s="423"/>
      <c r="H7" s="60"/>
      <c r="I7" s="56"/>
    </row>
    <row r="8" spans="1:9">
      <c r="A8" s="56"/>
      <c r="B8" s="57"/>
      <c r="C8" s="58" t="s">
        <v>191</v>
      </c>
      <c r="D8" s="424">
        <v>46066</v>
      </c>
      <c r="E8" s="423"/>
      <c r="F8" s="423"/>
      <c r="G8" s="423"/>
      <c r="H8" s="60"/>
      <c r="I8" s="56"/>
    </row>
    <row r="9" spans="1:9">
      <c r="A9" s="56"/>
      <c r="B9" s="57"/>
      <c r="C9" s="58"/>
      <c r="D9" s="59"/>
      <c r="E9" s="59"/>
      <c r="F9" s="59"/>
      <c r="G9" s="59"/>
      <c r="H9" s="60"/>
      <c r="I9" s="56"/>
    </row>
    <row r="10" spans="1:9" ht="36" customHeight="1">
      <c r="A10" s="56"/>
      <c r="B10" s="408" t="s">
        <v>192</v>
      </c>
      <c r="C10" s="409"/>
      <c r="D10" s="409"/>
      <c r="E10" s="409"/>
      <c r="F10" s="409"/>
      <c r="G10" s="409"/>
      <c r="H10" s="410"/>
      <c r="I10" s="56"/>
    </row>
    <row r="11" spans="1:9">
      <c r="A11" s="56"/>
      <c r="B11" s="57"/>
      <c r="C11" s="56"/>
      <c r="D11" s="56"/>
      <c r="E11" s="56"/>
      <c r="F11" s="56"/>
      <c r="G11" s="56"/>
      <c r="H11" s="60"/>
      <c r="I11" s="56"/>
    </row>
    <row r="12" spans="1:9">
      <c r="A12" s="56"/>
      <c r="B12" s="57"/>
      <c r="C12" s="412" t="s">
        <v>193</v>
      </c>
      <c r="D12" s="62"/>
      <c r="E12" s="62"/>
      <c r="F12" s="420"/>
      <c r="G12" s="420"/>
      <c r="H12" s="421"/>
      <c r="I12" s="56"/>
    </row>
    <row r="13" spans="1:9">
      <c r="A13" s="56"/>
      <c r="B13" s="57"/>
      <c r="C13" s="412"/>
      <c r="D13" s="63">
        <v>1</v>
      </c>
      <c r="E13" s="417">
        <f>(D13*D14)/100%</f>
        <v>0.8</v>
      </c>
      <c r="F13" s="420"/>
      <c r="G13" s="420"/>
      <c r="H13" s="421"/>
      <c r="I13" s="56"/>
    </row>
    <row r="14" spans="1:9" ht="40.5" customHeight="1">
      <c r="A14" s="56"/>
      <c r="B14" s="57"/>
      <c r="C14" s="64" t="s">
        <v>194</v>
      </c>
      <c r="D14" s="65">
        <v>0.8</v>
      </c>
      <c r="E14" s="417"/>
      <c r="F14" s="420"/>
      <c r="G14" s="420"/>
      <c r="H14" s="421"/>
      <c r="I14" s="56"/>
    </row>
    <row r="15" spans="1:9">
      <c r="A15" s="56"/>
      <c r="B15" s="57"/>
      <c r="C15" s="62" t="s">
        <v>195</v>
      </c>
      <c r="D15" s="66">
        <v>5</v>
      </c>
      <c r="E15" s="417">
        <f>(D15*D16)/5</f>
        <v>0.2</v>
      </c>
      <c r="F15" s="420"/>
      <c r="G15" s="420"/>
      <c r="H15" s="421"/>
      <c r="I15" s="56"/>
    </row>
    <row r="16" spans="1:9">
      <c r="A16" s="56"/>
      <c r="B16" s="57"/>
      <c r="C16" s="62" t="s">
        <v>196</v>
      </c>
      <c r="D16" s="65">
        <v>0.2</v>
      </c>
      <c r="E16" s="417"/>
      <c r="F16" s="420"/>
      <c r="G16" s="420"/>
      <c r="H16" s="421"/>
      <c r="I16" s="56"/>
    </row>
    <row r="17" spans="1:9">
      <c r="A17" s="56"/>
      <c r="B17" s="57"/>
      <c r="C17" s="62"/>
      <c r="D17" s="65"/>
      <c r="E17" s="67"/>
      <c r="F17" s="420"/>
      <c r="G17" s="420"/>
      <c r="H17" s="421"/>
      <c r="I17" s="56"/>
    </row>
    <row r="18" spans="1:9">
      <c r="A18" s="56"/>
      <c r="B18" s="57"/>
      <c r="C18" s="62" t="s">
        <v>197</v>
      </c>
      <c r="D18" s="65"/>
      <c r="E18" s="63">
        <f>SUM(E13:E16)</f>
        <v>1</v>
      </c>
      <c r="F18" s="420"/>
      <c r="G18" s="420"/>
      <c r="H18" s="421"/>
      <c r="I18" s="56"/>
    </row>
    <row r="19" spans="1:9">
      <c r="A19" s="56"/>
      <c r="B19" s="57"/>
      <c r="C19" s="56"/>
      <c r="D19" s="56"/>
      <c r="E19" s="56"/>
      <c r="F19" s="56"/>
      <c r="G19" s="420"/>
      <c r="H19" s="421"/>
      <c r="I19" s="56"/>
    </row>
    <row r="20" spans="1:9">
      <c r="A20" s="56"/>
      <c r="B20" s="57"/>
      <c r="C20" s="413" t="s">
        <v>198</v>
      </c>
      <c r="D20" s="415">
        <v>0.05</v>
      </c>
      <c r="E20" s="418">
        <v>0.05</v>
      </c>
      <c r="F20" s="56"/>
      <c r="G20" s="420"/>
      <c r="H20" s="421"/>
      <c r="I20" s="56"/>
    </row>
    <row r="21" spans="1:9">
      <c r="A21" s="56"/>
      <c r="B21" s="57"/>
      <c r="C21" s="414"/>
      <c r="D21" s="416"/>
      <c r="E21" s="419"/>
      <c r="F21" s="56"/>
      <c r="G21" s="68"/>
      <c r="H21" s="69"/>
      <c r="I21" s="56"/>
    </row>
    <row r="22" spans="1:9">
      <c r="A22" s="56"/>
      <c r="B22" s="57"/>
      <c r="C22" s="56"/>
      <c r="D22" s="56"/>
      <c r="E22" s="56"/>
      <c r="F22" s="56"/>
      <c r="G22" s="68"/>
      <c r="H22" s="69"/>
      <c r="I22" s="56"/>
    </row>
    <row r="23" spans="1:9" ht="24.95" customHeight="1">
      <c r="A23" s="56"/>
      <c r="B23" s="57"/>
      <c r="C23" s="56"/>
      <c r="D23" s="61" t="s">
        <v>199</v>
      </c>
      <c r="E23" s="70">
        <f>E18+E20</f>
        <v>1.05</v>
      </c>
      <c r="F23" s="56"/>
      <c r="G23" s="68"/>
      <c r="H23" s="69"/>
      <c r="I23" s="56"/>
    </row>
    <row r="24" spans="1:9">
      <c r="A24" s="56"/>
      <c r="B24" s="57"/>
      <c r="C24" s="56"/>
      <c r="D24" s="56"/>
      <c r="E24" s="56"/>
      <c r="F24" s="56"/>
      <c r="G24" s="56"/>
      <c r="H24" s="60"/>
      <c r="I24" s="56"/>
    </row>
    <row r="25" spans="1:9">
      <c r="A25" s="56"/>
      <c r="B25" s="57"/>
      <c r="C25" s="56"/>
      <c r="D25" s="56"/>
      <c r="E25" s="56"/>
      <c r="F25" s="56"/>
      <c r="G25" s="56"/>
      <c r="H25" s="60"/>
      <c r="I25" s="56"/>
    </row>
    <row r="26" spans="1:9">
      <c r="A26" s="56"/>
      <c r="B26" s="57"/>
      <c r="C26" s="56"/>
      <c r="D26" s="56"/>
      <c r="E26" s="56"/>
      <c r="F26" s="56"/>
      <c r="G26" s="56"/>
      <c r="H26" s="60"/>
      <c r="I26" s="56"/>
    </row>
    <row r="27" spans="1:9">
      <c r="A27" s="56"/>
      <c r="B27" s="57"/>
      <c r="C27" s="56"/>
      <c r="D27" s="56"/>
      <c r="E27" s="56"/>
      <c r="F27" s="56"/>
      <c r="G27" s="56"/>
      <c r="H27" s="60"/>
      <c r="I27" s="56"/>
    </row>
    <row r="28" spans="1:9">
      <c r="A28" s="56"/>
      <c r="B28" s="57"/>
      <c r="C28" s="422" t="s">
        <v>316</v>
      </c>
      <c r="D28" s="422"/>
      <c r="E28" s="56"/>
      <c r="F28" s="422" t="s">
        <v>314</v>
      </c>
      <c r="G28" s="422"/>
      <c r="H28" s="60"/>
      <c r="I28" s="56"/>
    </row>
    <row r="29" spans="1:9">
      <c r="A29" s="56"/>
      <c r="B29" s="57"/>
      <c r="C29" s="411" t="s">
        <v>101</v>
      </c>
      <c r="D29" s="411"/>
      <c r="E29" s="56"/>
      <c r="F29" s="411" t="s">
        <v>200</v>
      </c>
      <c r="G29" s="411"/>
      <c r="H29" s="69"/>
      <c r="I29" s="56"/>
    </row>
    <row r="30" spans="1:9">
      <c r="A30" s="56"/>
      <c r="B30" s="57"/>
      <c r="C30" s="56"/>
      <c r="D30" s="56"/>
      <c r="E30" s="56"/>
      <c r="F30" s="56"/>
      <c r="G30" s="56"/>
      <c r="H30" s="60"/>
      <c r="I30" s="56"/>
    </row>
    <row r="31" spans="1:9">
      <c r="A31" s="56"/>
      <c r="B31" s="57"/>
      <c r="C31" s="56"/>
      <c r="D31" s="56"/>
      <c r="E31" s="56"/>
      <c r="F31" s="56"/>
      <c r="G31" s="56"/>
      <c r="H31" s="60"/>
      <c r="I31" s="56"/>
    </row>
    <row r="32" spans="1:9">
      <c r="A32" s="56"/>
      <c r="B32" s="57"/>
      <c r="C32" s="56"/>
      <c r="D32" s="56"/>
      <c r="E32" s="56"/>
      <c r="F32" s="56"/>
      <c r="G32" s="56"/>
      <c r="H32" s="60"/>
      <c r="I32" s="56"/>
    </row>
    <row r="33" spans="1:9">
      <c r="A33" s="56"/>
      <c r="B33" s="57"/>
      <c r="C33" s="56"/>
      <c r="D33" s="71" t="s">
        <v>201</v>
      </c>
      <c r="E33" s="205">
        <v>46066</v>
      </c>
      <c r="F33" s="56"/>
      <c r="G33" s="56"/>
      <c r="H33" s="60"/>
      <c r="I33" s="56"/>
    </row>
    <row r="34" spans="1:9">
      <c r="A34" s="56"/>
      <c r="B34" s="57"/>
      <c r="C34" s="56"/>
      <c r="D34" s="71" t="s">
        <v>202</v>
      </c>
      <c r="E34" s="72">
        <v>2025</v>
      </c>
      <c r="F34" s="56"/>
      <c r="G34" s="56"/>
      <c r="H34" s="60"/>
      <c r="I34" s="56"/>
    </row>
    <row r="35" spans="1:9">
      <c r="A35" s="56"/>
      <c r="B35" s="73"/>
      <c r="C35" s="74"/>
      <c r="D35" s="74"/>
      <c r="E35" s="74"/>
      <c r="F35" s="74"/>
      <c r="G35" s="74"/>
      <c r="H35" s="75"/>
      <c r="I35" s="56"/>
    </row>
    <row r="36" spans="1:9" ht="13.35" customHeight="1">
      <c r="A36" s="56"/>
      <c r="B36" s="56"/>
      <c r="C36" s="56"/>
      <c r="D36" s="56"/>
      <c r="E36" s="56"/>
      <c r="F36" s="56"/>
      <c r="G36" s="56"/>
      <c r="H36" s="56"/>
      <c r="I36" s="56"/>
    </row>
  </sheetData>
  <mergeCells count="18">
    <mergeCell ref="B4:H4"/>
    <mergeCell ref="D5:G5"/>
    <mergeCell ref="D6:G6"/>
    <mergeCell ref="D7:G7"/>
    <mergeCell ref="D8:G8"/>
    <mergeCell ref="B10:H10"/>
    <mergeCell ref="C29:D29"/>
    <mergeCell ref="F29:G29"/>
    <mergeCell ref="C12:C13"/>
    <mergeCell ref="C20:C21"/>
    <mergeCell ref="D20:D21"/>
    <mergeCell ref="E13:E14"/>
    <mergeCell ref="E15:E16"/>
    <mergeCell ref="E20:E21"/>
    <mergeCell ref="F12:H18"/>
    <mergeCell ref="G19:H20"/>
    <mergeCell ref="C28:D28"/>
    <mergeCell ref="F28:G28"/>
  </mergeCells>
  <pageMargins left="0.7" right="0.7" top="0.75" bottom="0.75" header="0.3" footer="0.3"/>
  <pageSetup paperSize="175"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zoomScale="80" zoomScaleNormal="80" zoomScalePageLayoutView="80" workbookViewId="0">
      <selection activeCell="D11" sqref="D11"/>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2.7109375" style="18" customWidth="1"/>
    <col min="10" max="10" width="13" style="18" customWidth="1"/>
    <col min="11" max="11" width="11.28515625" style="18" customWidth="1"/>
    <col min="12" max="13" width="15.42578125" style="18" customWidth="1"/>
    <col min="14" max="14" width="45.7109375" style="18" customWidth="1"/>
    <col min="15" max="18" width="35.7109375" style="18" customWidth="1"/>
    <col min="19" max="16384" width="10.85546875" style="18"/>
  </cols>
  <sheetData>
    <row r="2" spans="1:18">
      <c r="B2" s="229" t="s">
        <v>203</v>
      </c>
      <c r="C2" s="229"/>
      <c r="D2" s="229"/>
      <c r="E2" s="229"/>
      <c r="F2" s="445"/>
      <c r="G2" s="445"/>
      <c r="H2" s="445"/>
      <c r="I2" s="445"/>
      <c r="J2" s="445"/>
      <c r="K2" s="445"/>
      <c r="L2" s="445"/>
      <c r="M2" s="445"/>
      <c r="N2" s="445"/>
      <c r="O2" s="445"/>
      <c r="P2" s="445"/>
      <c r="Q2" s="445"/>
      <c r="R2" s="445"/>
    </row>
    <row r="3" spans="1:18">
      <c r="B3" s="230" t="s">
        <v>1</v>
      </c>
      <c r="C3" s="230"/>
      <c r="D3" s="230"/>
      <c r="E3" s="230"/>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39" t="s">
        <v>205</v>
      </c>
      <c r="D9" s="27" t="s">
        <v>206</v>
      </c>
      <c r="G9" s="35"/>
    </row>
    <row r="10" spans="1:18">
      <c r="C10" s="239"/>
      <c r="D10" s="27" t="s">
        <v>13</v>
      </c>
    </row>
    <row r="11" spans="1:18">
      <c r="C11" s="32" t="s">
        <v>207</v>
      </c>
      <c r="D11" s="27" t="s">
        <v>206</v>
      </c>
    </row>
    <row r="12" spans="1:18">
      <c r="C12" s="32"/>
      <c r="D12" s="27" t="s">
        <v>208</v>
      </c>
    </row>
    <row r="13" spans="1:18">
      <c r="D13" s="36"/>
    </row>
    <row r="15" spans="1:18">
      <c r="A15" s="446" t="s">
        <v>14</v>
      </c>
      <c r="B15" s="447"/>
      <c r="C15" s="447"/>
      <c r="D15" s="447"/>
      <c r="E15" s="447"/>
      <c r="F15" s="447"/>
      <c r="G15" s="447"/>
      <c r="H15" s="448" t="s">
        <v>209</v>
      </c>
      <c r="I15" s="443"/>
      <c r="J15" s="443"/>
      <c r="K15" s="443"/>
      <c r="L15" s="443"/>
      <c r="M15" s="443"/>
      <c r="N15" s="443"/>
      <c r="O15" s="443"/>
      <c r="P15" s="443"/>
      <c r="Q15" s="443"/>
      <c r="R15" s="444"/>
    </row>
    <row r="16" spans="1:18" ht="28.5" customHeight="1">
      <c r="A16" s="19" t="s">
        <v>17</v>
      </c>
      <c r="B16" s="19" t="s">
        <v>18</v>
      </c>
      <c r="C16" s="20" t="s">
        <v>19</v>
      </c>
      <c r="D16" s="19" t="s">
        <v>20</v>
      </c>
      <c r="E16" s="19" t="s">
        <v>210</v>
      </c>
      <c r="F16" s="19" t="s">
        <v>22</v>
      </c>
      <c r="G16" s="21" t="s">
        <v>23</v>
      </c>
      <c r="H16" s="449" t="s">
        <v>211</v>
      </c>
      <c r="I16" s="450"/>
      <c r="J16" s="450"/>
      <c r="K16" s="451"/>
      <c r="L16" s="19" t="s">
        <v>212</v>
      </c>
      <c r="M16" s="431" t="s">
        <v>213</v>
      </c>
      <c r="N16" s="223" t="s">
        <v>214</v>
      </c>
      <c r="O16" s="449" t="s">
        <v>215</v>
      </c>
      <c r="P16" s="451"/>
      <c r="Q16" s="449" t="s">
        <v>16</v>
      </c>
      <c r="R16" s="451"/>
    </row>
    <row r="17" spans="1:18" ht="30" customHeight="1">
      <c r="A17" s="221" t="s">
        <v>26</v>
      </c>
      <c r="B17" s="225">
        <v>0.3</v>
      </c>
      <c r="C17" s="207" t="s">
        <v>27</v>
      </c>
      <c r="D17" s="24" t="s">
        <v>28</v>
      </c>
      <c r="E17" s="207">
        <v>4</v>
      </c>
      <c r="F17" s="207" t="s">
        <v>29</v>
      </c>
      <c r="G17" s="214" t="s">
        <v>30</v>
      </c>
      <c r="H17" s="25" t="s">
        <v>216</v>
      </c>
      <c r="I17" s="25" t="s">
        <v>217</v>
      </c>
      <c r="J17" s="25" t="s">
        <v>218</v>
      </c>
      <c r="K17" s="25" t="s">
        <v>219</v>
      </c>
      <c r="L17" s="29" t="s">
        <v>220</v>
      </c>
      <c r="M17" s="432"/>
      <c r="N17" s="224"/>
      <c r="O17" s="22" t="s">
        <v>221</v>
      </c>
      <c r="P17" s="22" t="s">
        <v>98</v>
      </c>
      <c r="Q17" s="22" t="s">
        <v>24</v>
      </c>
      <c r="R17" s="22" t="s">
        <v>25</v>
      </c>
    </row>
    <row r="18" spans="1:18" ht="45" customHeight="1">
      <c r="A18" s="221"/>
      <c r="B18" s="221"/>
      <c r="C18" s="208"/>
      <c r="D18" s="26" t="s">
        <v>31</v>
      </c>
      <c r="E18" s="208"/>
      <c r="F18" s="208"/>
      <c r="G18" s="214"/>
      <c r="H18" s="436">
        <v>0.25</v>
      </c>
      <c r="I18" s="436">
        <f>1/E17</f>
        <v>0.25</v>
      </c>
      <c r="J18" s="436"/>
      <c r="K18" s="436"/>
      <c r="L18" s="433">
        <f>SUM(H18:K18)</f>
        <v>0.5</v>
      </c>
      <c r="M18" s="433">
        <f>2*B17/E17</f>
        <v>0.15</v>
      </c>
      <c r="N18" s="425" t="s">
        <v>222</v>
      </c>
      <c r="O18" s="425" t="s">
        <v>223</v>
      </c>
      <c r="P18" s="207" t="s">
        <v>224</v>
      </c>
      <c r="Q18" s="425" t="s">
        <v>225</v>
      </c>
      <c r="R18" s="207"/>
    </row>
    <row r="19" spans="1:18" ht="35.25" customHeight="1">
      <c r="A19" s="221"/>
      <c r="B19" s="221"/>
      <c r="C19" s="208"/>
      <c r="D19" s="26" t="s">
        <v>32</v>
      </c>
      <c r="E19" s="208"/>
      <c r="F19" s="208"/>
      <c r="G19" s="214"/>
      <c r="H19" s="452"/>
      <c r="I19" s="437"/>
      <c r="J19" s="437"/>
      <c r="K19" s="437"/>
      <c r="L19" s="434"/>
      <c r="M19" s="434"/>
      <c r="N19" s="426"/>
      <c r="O19" s="426"/>
      <c r="P19" s="208"/>
      <c r="Q19" s="426"/>
      <c r="R19" s="208"/>
    </row>
    <row r="20" spans="1:18" ht="39.75" customHeight="1">
      <c r="A20" s="221"/>
      <c r="B20" s="221"/>
      <c r="C20" s="209"/>
      <c r="D20" s="26" t="s">
        <v>33</v>
      </c>
      <c r="E20" s="209"/>
      <c r="F20" s="209"/>
      <c r="G20" s="214"/>
      <c r="H20" s="453"/>
      <c r="I20" s="438"/>
      <c r="J20" s="438"/>
      <c r="K20" s="438"/>
      <c r="L20" s="435"/>
      <c r="M20" s="435"/>
      <c r="N20" s="427"/>
      <c r="O20" s="427"/>
      <c r="P20" s="209"/>
      <c r="Q20" s="427"/>
      <c r="R20" s="209"/>
    </row>
    <row r="21" spans="1:18" ht="56.25" customHeight="1">
      <c r="A21" s="222" t="s">
        <v>34</v>
      </c>
      <c r="B21" s="226">
        <v>0.4</v>
      </c>
      <c r="C21" s="207" t="s">
        <v>35</v>
      </c>
      <c r="D21" s="26" t="s">
        <v>226</v>
      </c>
      <c r="E21" s="207">
        <v>20</v>
      </c>
      <c r="F21" s="207" t="s">
        <v>37</v>
      </c>
      <c r="G21" s="207" t="s">
        <v>227</v>
      </c>
      <c r="H21" s="436">
        <v>0.08</v>
      </c>
      <c r="I21" s="436">
        <f>7/E21</f>
        <v>0.35</v>
      </c>
      <c r="J21" s="428"/>
      <c r="K21" s="207"/>
      <c r="L21" s="428">
        <f>+H21+I21+J21+K21</f>
        <v>0.43</v>
      </c>
      <c r="M21" s="428">
        <f>9*B21/E21</f>
        <v>0.18</v>
      </c>
      <c r="N21" s="207"/>
      <c r="O21" s="207"/>
      <c r="P21" s="207"/>
      <c r="Q21" s="207"/>
      <c r="R21" s="211"/>
    </row>
    <row r="22" spans="1:18" ht="47.25" customHeight="1">
      <c r="A22" s="223"/>
      <c r="B22" s="227"/>
      <c r="C22" s="208"/>
      <c r="D22" s="26" t="s">
        <v>39</v>
      </c>
      <c r="E22" s="208"/>
      <c r="F22" s="208"/>
      <c r="G22" s="208"/>
      <c r="H22" s="437"/>
      <c r="I22" s="437"/>
      <c r="J22" s="208"/>
      <c r="K22" s="208"/>
      <c r="L22" s="429"/>
      <c r="M22" s="429"/>
      <c r="N22" s="208"/>
      <c r="O22" s="208"/>
      <c r="P22" s="208"/>
      <c r="Q22" s="208"/>
      <c r="R22" s="212"/>
    </row>
    <row r="23" spans="1:18" ht="57" customHeight="1">
      <c r="A23" s="224"/>
      <c r="B23" s="228"/>
      <c r="C23" s="209"/>
      <c r="D23" s="26" t="s">
        <v>41</v>
      </c>
      <c r="E23" s="208"/>
      <c r="F23" s="209"/>
      <c r="G23" s="209"/>
      <c r="H23" s="438"/>
      <c r="I23" s="438"/>
      <c r="J23" s="209"/>
      <c r="K23" s="209"/>
      <c r="L23" s="430"/>
      <c r="M23" s="430"/>
      <c r="N23" s="209"/>
      <c r="O23" s="209"/>
      <c r="P23" s="209"/>
      <c r="Q23" s="209"/>
      <c r="R23" s="213"/>
    </row>
    <row r="24" spans="1:18" ht="55.5" customHeight="1">
      <c r="A24" s="222" t="s">
        <v>43</v>
      </c>
      <c r="B24" s="226">
        <v>0.3</v>
      </c>
      <c r="C24" s="207" t="s">
        <v>44</v>
      </c>
      <c r="D24" s="26" t="s">
        <v>45</v>
      </c>
      <c r="E24" s="207">
        <v>15</v>
      </c>
      <c r="F24" s="207" t="s">
        <v>29</v>
      </c>
      <c r="G24" s="207" t="s">
        <v>42</v>
      </c>
      <c r="H24" s="436">
        <v>0.1</v>
      </c>
      <c r="I24" s="436">
        <f>5/E24</f>
        <v>0.33333333333333331</v>
      </c>
      <c r="J24" s="207"/>
      <c r="K24" s="207"/>
      <c r="L24" s="428">
        <f>+H24+I24+J24+K24</f>
        <v>0.43333333333333335</v>
      </c>
      <c r="M24" s="428">
        <f>8*B24/E24</f>
        <v>0.16</v>
      </c>
      <c r="N24" s="207"/>
      <c r="O24" s="207"/>
      <c r="P24" s="207"/>
      <c r="Q24" s="207"/>
      <c r="R24" s="207"/>
    </row>
    <row r="25" spans="1:18" ht="39.75" customHeight="1">
      <c r="A25" s="223"/>
      <c r="B25" s="227"/>
      <c r="C25" s="208"/>
      <c r="D25" s="26" t="s">
        <v>46</v>
      </c>
      <c r="E25" s="208"/>
      <c r="F25" s="208"/>
      <c r="G25" s="208"/>
      <c r="H25" s="437"/>
      <c r="I25" s="437"/>
      <c r="J25" s="208"/>
      <c r="K25" s="208"/>
      <c r="L25" s="429"/>
      <c r="M25" s="429"/>
      <c r="N25" s="208"/>
      <c r="O25" s="208"/>
      <c r="P25" s="208"/>
      <c r="Q25" s="208"/>
      <c r="R25" s="208"/>
    </row>
    <row r="26" spans="1:18" ht="39" customHeight="1">
      <c r="A26" s="224"/>
      <c r="B26" s="228"/>
      <c r="C26" s="209"/>
      <c r="D26" s="26" t="s">
        <v>47</v>
      </c>
      <c r="E26" s="209"/>
      <c r="F26" s="209"/>
      <c r="G26" s="209"/>
      <c r="H26" s="438"/>
      <c r="I26" s="438"/>
      <c r="J26" s="209"/>
      <c r="K26" s="209"/>
      <c r="L26" s="430"/>
      <c r="M26" s="430"/>
      <c r="N26" s="209"/>
      <c r="O26" s="209"/>
      <c r="P26" s="209"/>
      <c r="Q26" s="209"/>
      <c r="R26" s="209"/>
    </row>
    <row r="27" spans="1:18" ht="33.75" customHeight="1">
      <c r="A27" s="22" t="s">
        <v>48</v>
      </c>
      <c r="B27" s="23">
        <f>SUM(B17:B26)</f>
        <v>1</v>
      </c>
      <c r="C27" s="23"/>
      <c r="D27" s="27"/>
      <c r="E27" s="27"/>
      <c r="F27" s="27"/>
      <c r="G27" s="26"/>
      <c r="H27" s="23">
        <f>SUM(H18:H26)</f>
        <v>0.43000000000000005</v>
      </c>
      <c r="I27" s="23">
        <f>SUM(I18:I26)</f>
        <v>0.93333333333333335</v>
      </c>
      <c r="J27" s="27"/>
      <c r="K27" s="27"/>
      <c r="L27" s="30">
        <f>SUM(L18:L26)/3</f>
        <v>0.45444444444444443</v>
      </c>
      <c r="M27" s="30">
        <f>SUM(M18:M26)</f>
        <v>0.49</v>
      </c>
      <c r="N27" s="27"/>
      <c r="O27" s="27"/>
      <c r="P27" s="27"/>
      <c r="Q27" s="27"/>
      <c r="R27" s="27"/>
    </row>
    <row r="28" spans="1:18" ht="29.25" customHeight="1">
      <c r="A28" s="28"/>
    </row>
    <row r="29" spans="1:18" ht="20.25" customHeight="1">
      <c r="A29" s="28"/>
      <c r="D29" s="215"/>
      <c r="E29" s="216"/>
      <c r="F29" s="439"/>
      <c r="G29" s="440"/>
      <c r="H29" s="441"/>
      <c r="I29" s="53"/>
      <c r="J29" s="53"/>
      <c r="K29" s="53"/>
      <c r="L29" s="53"/>
      <c r="M29" s="53"/>
      <c r="N29" s="53"/>
      <c r="O29" s="53"/>
      <c r="P29" s="53"/>
      <c r="Q29" s="53"/>
      <c r="R29" s="53"/>
    </row>
    <row r="30" spans="1:18">
      <c r="A30" s="28"/>
      <c r="D30" s="218" t="s">
        <v>49</v>
      </c>
      <c r="E30" s="219"/>
      <c r="F30" s="39"/>
      <c r="G30" s="219" t="s">
        <v>50</v>
      </c>
      <c r="H30" s="220"/>
      <c r="I30" s="54"/>
      <c r="J30" s="54"/>
      <c r="K30" s="54"/>
      <c r="L30" s="54"/>
      <c r="M30" s="54"/>
      <c r="N30" s="54"/>
      <c r="O30" s="54"/>
      <c r="P30" s="54"/>
      <c r="Q30" s="54"/>
      <c r="R30" s="54"/>
    </row>
    <row r="31" spans="1:18">
      <c r="A31" s="28"/>
    </row>
    <row r="32" spans="1:18">
      <c r="A32" s="28"/>
      <c r="B32" s="442" t="s">
        <v>228</v>
      </c>
      <c r="C32" s="443"/>
      <c r="D32" s="443"/>
      <c r="E32" s="443"/>
      <c r="F32" s="443"/>
      <c r="G32" s="443"/>
      <c r="H32" s="444"/>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38"/>
  <sheetViews>
    <sheetView zoomScale="80" zoomScaleNormal="80" zoomScalePageLayoutView="80" workbookViewId="0">
      <selection activeCell="D24" sqref="D24"/>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 style="18" customWidth="1"/>
    <col min="10" max="10" width="13" style="18" customWidth="1"/>
    <col min="11" max="11" width="14.28515625" style="18" customWidth="1"/>
    <col min="12" max="13" width="15.42578125" style="18" customWidth="1"/>
    <col min="14" max="14" width="45.7109375" style="18" customWidth="1"/>
    <col min="15" max="18" width="35.7109375" style="18" customWidth="1"/>
    <col min="19" max="16384" width="10.85546875" style="18"/>
  </cols>
  <sheetData>
    <row r="2" spans="1:18">
      <c r="B2" s="229" t="s">
        <v>203</v>
      </c>
      <c r="C2" s="229"/>
      <c r="D2" s="229"/>
      <c r="E2" s="229"/>
      <c r="F2" s="445"/>
      <c r="G2" s="445"/>
      <c r="H2" s="445"/>
      <c r="I2" s="445"/>
      <c r="J2" s="445"/>
      <c r="K2" s="445"/>
      <c r="L2" s="445"/>
      <c r="M2" s="445"/>
      <c r="N2" s="445"/>
      <c r="O2" s="445"/>
      <c r="P2" s="445"/>
      <c r="Q2" s="445"/>
      <c r="R2" s="445"/>
    </row>
    <row r="3" spans="1:18">
      <c r="B3" s="230" t="s">
        <v>1</v>
      </c>
      <c r="C3" s="230"/>
      <c r="D3" s="230"/>
      <c r="E3" s="230"/>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39" t="s">
        <v>205</v>
      </c>
      <c r="D9" s="27" t="s">
        <v>206</v>
      </c>
      <c r="G9" s="35"/>
    </row>
    <row r="10" spans="1:18">
      <c r="C10" s="239"/>
      <c r="D10" s="27" t="s">
        <v>13</v>
      </c>
    </row>
    <row r="11" spans="1:18">
      <c r="C11" s="32" t="s">
        <v>207</v>
      </c>
      <c r="D11" s="27" t="s">
        <v>243</v>
      </c>
    </row>
    <row r="12" spans="1:18">
      <c r="C12" s="32"/>
      <c r="D12" s="27" t="s">
        <v>244</v>
      </c>
    </row>
    <row r="13" spans="1:18">
      <c r="D13" s="36"/>
    </row>
    <row r="15" spans="1:18">
      <c r="A15" s="446" t="s">
        <v>14</v>
      </c>
      <c r="B15" s="447"/>
      <c r="C15" s="447"/>
      <c r="D15" s="447"/>
      <c r="E15" s="447"/>
      <c r="F15" s="447"/>
      <c r="G15" s="447"/>
      <c r="H15" s="448" t="s">
        <v>209</v>
      </c>
      <c r="I15" s="443"/>
      <c r="J15" s="443"/>
      <c r="K15" s="443"/>
      <c r="L15" s="443"/>
      <c r="M15" s="443"/>
      <c r="N15" s="443"/>
      <c r="O15" s="443"/>
      <c r="P15" s="443"/>
      <c r="Q15" s="443"/>
      <c r="R15" s="444"/>
    </row>
    <row r="16" spans="1:18" ht="28.5" customHeight="1">
      <c r="A16" s="19" t="s">
        <v>17</v>
      </c>
      <c r="B16" s="19" t="s">
        <v>18</v>
      </c>
      <c r="C16" s="20" t="s">
        <v>19</v>
      </c>
      <c r="D16" s="19" t="s">
        <v>20</v>
      </c>
      <c r="E16" s="19" t="s">
        <v>210</v>
      </c>
      <c r="F16" s="19" t="s">
        <v>22</v>
      </c>
      <c r="G16" s="21" t="s">
        <v>23</v>
      </c>
      <c r="H16" s="449" t="s">
        <v>211</v>
      </c>
      <c r="I16" s="450"/>
      <c r="J16" s="450"/>
      <c r="K16" s="451"/>
      <c r="L16" s="19" t="s">
        <v>212</v>
      </c>
      <c r="M16" s="431" t="s">
        <v>213</v>
      </c>
      <c r="N16" s="223" t="s">
        <v>214</v>
      </c>
      <c r="O16" s="449" t="s">
        <v>215</v>
      </c>
      <c r="P16" s="451"/>
      <c r="Q16" s="449" t="s">
        <v>16</v>
      </c>
      <c r="R16" s="451"/>
    </row>
    <row r="17" spans="1:18" ht="30" customHeight="1">
      <c r="A17" s="221" t="s">
        <v>26</v>
      </c>
      <c r="B17" s="225">
        <v>0.3</v>
      </c>
      <c r="C17" s="207" t="s">
        <v>27</v>
      </c>
      <c r="D17" s="24" t="s">
        <v>28</v>
      </c>
      <c r="E17" s="207">
        <v>4</v>
      </c>
      <c r="F17" s="207" t="s">
        <v>29</v>
      </c>
      <c r="G17" s="214" t="s">
        <v>30</v>
      </c>
      <c r="H17" s="25" t="s">
        <v>216</v>
      </c>
      <c r="I17" s="25" t="s">
        <v>217</v>
      </c>
      <c r="J17" s="25" t="s">
        <v>218</v>
      </c>
      <c r="K17" s="25" t="s">
        <v>219</v>
      </c>
      <c r="L17" s="29" t="s">
        <v>220</v>
      </c>
      <c r="M17" s="432"/>
      <c r="N17" s="224"/>
      <c r="O17" s="22" t="s">
        <v>221</v>
      </c>
      <c r="P17" s="22" t="s">
        <v>98</v>
      </c>
      <c r="Q17" s="22" t="s">
        <v>24</v>
      </c>
      <c r="R17" s="22" t="s">
        <v>25</v>
      </c>
    </row>
    <row r="18" spans="1:18" ht="45" customHeight="1">
      <c r="A18" s="221"/>
      <c r="B18" s="221"/>
      <c r="C18" s="208"/>
      <c r="D18" s="26" t="s">
        <v>31</v>
      </c>
      <c r="E18" s="208"/>
      <c r="F18" s="208"/>
      <c r="G18" s="214"/>
      <c r="H18" s="436">
        <f>1/E17</f>
        <v>0.25</v>
      </c>
      <c r="I18" s="436">
        <f>+'Seguimiento 2'!I18:I20</f>
        <v>0.25</v>
      </c>
      <c r="J18" s="436">
        <f>2/E17</f>
        <v>0.5</v>
      </c>
      <c r="K18" s="436"/>
      <c r="L18" s="433">
        <f>+H18+I18+J18</f>
        <v>1</v>
      </c>
      <c r="M18" s="433">
        <f>4*B17/E17</f>
        <v>0.3</v>
      </c>
      <c r="N18" s="425" t="s">
        <v>222</v>
      </c>
      <c r="O18" s="425" t="s">
        <v>223</v>
      </c>
      <c r="P18" s="207" t="s">
        <v>224</v>
      </c>
      <c r="Q18" s="425" t="s">
        <v>225</v>
      </c>
      <c r="R18" s="207"/>
    </row>
    <row r="19" spans="1:18" ht="35.25" customHeight="1">
      <c r="A19" s="221"/>
      <c r="B19" s="221"/>
      <c r="C19" s="208"/>
      <c r="D19" s="26" t="s">
        <v>32</v>
      </c>
      <c r="E19" s="208"/>
      <c r="F19" s="208"/>
      <c r="G19" s="214"/>
      <c r="H19" s="437"/>
      <c r="I19" s="437"/>
      <c r="J19" s="437"/>
      <c r="K19" s="437"/>
      <c r="L19" s="434"/>
      <c r="M19" s="434"/>
      <c r="N19" s="426"/>
      <c r="O19" s="426"/>
      <c r="P19" s="208"/>
      <c r="Q19" s="426"/>
      <c r="R19" s="208"/>
    </row>
    <row r="20" spans="1:18" ht="39.75" customHeight="1">
      <c r="A20" s="221"/>
      <c r="B20" s="221"/>
      <c r="C20" s="209"/>
      <c r="D20" s="26" t="s">
        <v>33</v>
      </c>
      <c r="E20" s="209"/>
      <c r="F20" s="209"/>
      <c r="G20" s="214"/>
      <c r="H20" s="438"/>
      <c r="I20" s="438"/>
      <c r="J20" s="438"/>
      <c r="K20" s="438"/>
      <c r="L20" s="435"/>
      <c r="M20" s="435"/>
      <c r="N20" s="427"/>
      <c r="O20" s="427"/>
      <c r="P20" s="209"/>
      <c r="Q20" s="427"/>
      <c r="R20" s="209"/>
    </row>
    <row r="21" spans="1:18" ht="56.25" customHeight="1">
      <c r="A21" s="222" t="s">
        <v>34</v>
      </c>
      <c r="B21" s="226">
        <v>0.4</v>
      </c>
      <c r="C21" s="207" t="s">
        <v>35</v>
      </c>
      <c r="D21" s="26" t="s">
        <v>226</v>
      </c>
      <c r="E21" s="207">
        <v>20</v>
      </c>
      <c r="F21" s="207" t="s">
        <v>37</v>
      </c>
      <c r="G21" s="207" t="s">
        <v>227</v>
      </c>
      <c r="H21" s="436">
        <f>7/25</f>
        <v>0.28000000000000003</v>
      </c>
      <c r="I21" s="428">
        <f>+'Seguimiento 2'!I21:I23</f>
        <v>0.35</v>
      </c>
      <c r="J21" s="436">
        <f>5/E21</f>
        <v>0.25</v>
      </c>
      <c r="K21" s="207"/>
      <c r="L21" s="428">
        <f>+H21+I21+J21+K21</f>
        <v>0.88</v>
      </c>
      <c r="M21" s="428">
        <f>+L21*B21</f>
        <v>0.35200000000000004</v>
      </c>
      <c r="N21" s="207"/>
      <c r="O21" s="207"/>
      <c r="P21" s="207"/>
      <c r="Q21" s="207"/>
      <c r="R21" s="207"/>
    </row>
    <row r="22" spans="1:18" ht="47.25" customHeight="1">
      <c r="A22" s="223"/>
      <c r="B22" s="227"/>
      <c r="C22" s="208"/>
      <c r="D22" s="26" t="s">
        <v>39</v>
      </c>
      <c r="E22" s="208"/>
      <c r="F22" s="208"/>
      <c r="G22" s="208"/>
      <c r="H22" s="437"/>
      <c r="I22" s="208"/>
      <c r="J22" s="437"/>
      <c r="K22" s="208"/>
      <c r="L22" s="429"/>
      <c r="M22" s="429"/>
      <c r="N22" s="208"/>
      <c r="O22" s="208"/>
      <c r="P22" s="208"/>
      <c r="Q22" s="208"/>
      <c r="R22" s="208"/>
    </row>
    <row r="23" spans="1:18" ht="57" customHeight="1">
      <c r="A23" s="224"/>
      <c r="B23" s="228"/>
      <c r="C23" s="209"/>
      <c r="D23" s="26" t="s">
        <v>41</v>
      </c>
      <c r="E23" s="208"/>
      <c r="F23" s="209"/>
      <c r="G23" s="209"/>
      <c r="H23" s="438"/>
      <c r="I23" s="209"/>
      <c r="J23" s="438"/>
      <c r="K23" s="209"/>
      <c r="L23" s="430"/>
      <c r="M23" s="430"/>
      <c r="N23" s="209"/>
      <c r="O23" s="209"/>
      <c r="P23" s="209"/>
      <c r="Q23" s="209"/>
      <c r="R23" s="209"/>
    </row>
    <row r="24" spans="1:18" ht="55.5" customHeight="1">
      <c r="A24" s="222" t="s">
        <v>43</v>
      </c>
      <c r="B24" s="226">
        <v>0.3</v>
      </c>
      <c r="C24" s="207" t="s">
        <v>44</v>
      </c>
      <c r="D24" s="26" t="s">
        <v>45</v>
      </c>
      <c r="E24" s="207">
        <v>15</v>
      </c>
      <c r="F24" s="207" t="s">
        <v>29</v>
      </c>
      <c r="G24" s="207" t="s">
        <v>42</v>
      </c>
      <c r="H24" s="436">
        <f>3/30</f>
        <v>0.1</v>
      </c>
      <c r="I24" s="428">
        <f>+'Seguimiento 2'!I24:I26</f>
        <v>0.33333333333333331</v>
      </c>
      <c r="J24" s="436">
        <f>6/E24</f>
        <v>0.4</v>
      </c>
      <c r="K24" s="207"/>
      <c r="L24" s="428">
        <f>+H24+I24+J24+K24</f>
        <v>0.83333333333333337</v>
      </c>
      <c r="M24" s="428">
        <f>14*B24/E24</f>
        <v>0.28000000000000003</v>
      </c>
      <c r="N24" s="207"/>
      <c r="O24" s="207"/>
      <c r="P24" s="207"/>
      <c r="Q24" s="207"/>
      <c r="R24" s="207"/>
    </row>
    <row r="25" spans="1:18" ht="39.75" customHeight="1">
      <c r="A25" s="223"/>
      <c r="B25" s="227"/>
      <c r="C25" s="208"/>
      <c r="D25" s="26" t="s">
        <v>46</v>
      </c>
      <c r="E25" s="208"/>
      <c r="F25" s="208"/>
      <c r="G25" s="208"/>
      <c r="H25" s="437"/>
      <c r="I25" s="208"/>
      <c r="J25" s="437"/>
      <c r="K25" s="208"/>
      <c r="L25" s="429"/>
      <c r="M25" s="429"/>
      <c r="N25" s="208"/>
      <c r="O25" s="208"/>
      <c r="P25" s="208"/>
      <c r="Q25" s="208"/>
      <c r="R25" s="208"/>
    </row>
    <row r="26" spans="1:18" ht="39" customHeight="1">
      <c r="A26" s="224"/>
      <c r="B26" s="228"/>
      <c r="C26" s="209"/>
      <c r="D26" s="26" t="s">
        <v>47</v>
      </c>
      <c r="E26" s="209"/>
      <c r="F26" s="209"/>
      <c r="G26" s="209"/>
      <c r="H26" s="438"/>
      <c r="I26" s="209"/>
      <c r="J26" s="438"/>
      <c r="K26" s="209"/>
      <c r="L26" s="430"/>
      <c r="M26" s="430"/>
      <c r="N26" s="209"/>
      <c r="O26" s="209"/>
      <c r="P26" s="209"/>
      <c r="Q26" s="209"/>
      <c r="R26" s="209"/>
    </row>
    <row r="27" spans="1:18" ht="33.75" customHeight="1">
      <c r="A27" s="22" t="s">
        <v>48</v>
      </c>
      <c r="B27" s="23">
        <f>SUM(B17:B26)</f>
        <v>1</v>
      </c>
      <c r="C27" s="23"/>
      <c r="D27" s="27"/>
      <c r="E27" s="27"/>
      <c r="F27" s="27"/>
      <c r="G27" s="26"/>
      <c r="H27" s="23">
        <f>SUM(H18:H26)</f>
        <v>0.63</v>
      </c>
      <c r="I27" s="23">
        <f>SUM(I18:I26)</f>
        <v>0.93333333333333335</v>
      </c>
      <c r="J27" s="23">
        <f>SUM(J18:J26)</f>
        <v>1.1499999999999999</v>
      </c>
      <c r="K27" s="27"/>
      <c r="L27" s="30">
        <f>SUM(L18:L26)/3</f>
        <v>0.9044444444444445</v>
      </c>
      <c r="M27" s="30">
        <f>SUM(M18:M26)</f>
        <v>0.93200000000000005</v>
      </c>
      <c r="N27" s="27"/>
      <c r="O27" s="27"/>
      <c r="P27" s="27"/>
      <c r="Q27" s="27"/>
      <c r="R27" s="27"/>
    </row>
    <row r="28" spans="1:18" ht="29.25" customHeight="1">
      <c r="A28" s="28"/>
    </row>
    <row r="29" spans="1:18" ht="20.25" customHeight="1">
      <c r="A29" s="28"/>
      <c r="D29" s="215"/>
      <c r="E29" s="216"/>
      <c r="F29" s="439"/>
      <c r="G29" s="440"/>
      <c r="H29" s="441"/>
      <c r="I29" s="53"/>
      <c r="J29" s="53"/>
      <c r="K29" s="53"/>
      <c r="L29" s="53"/>
      <c r="M29" s="53"/>
      <c r="N29" s="53"/>
      <c r="O29" s="53"/>
      <c r="P29" s="53"/>
      <c r="Q29" s="53"/>
      <c r="R29" s="53"/>
    </row>
    <row r="30" spans="1:18">
      <c r="A30" s="28"/>
      <c r="D30" s="218" t="s">
        <v>49</v>
      </c>
      <c r="E30" s="219"/>
      <c r="F30" s="39"/>
      <c r="G30" s="219" t="s">
        <v>50</v>
      </c>
      <c r="H30" s="220"/>
      <c r="I30" s="54"/>
      <c r="J30" s="54"/>
      <c r="K30" s="54"/>
      <c r="L30" s="54"/>
      <c r="M30" s="54"/>
      <c r="N30" s="54"/>
      <c r="O30" s="54"/>
      <c r="P30" s="54"/>
      <c r="Q30" s="54"/>
      <c r="R30" s="54"/>
    </row>
    <row r="31" spans="1:18">
      <c r="A31" s="28"/>
    </row>
    <row r="32" spans="1:18">
      <c r="A32" s="28"/>
      <c r="B32" s="442" t="s">
        <v>228</v>
      </c>
      <c r="C32" s="443"/>
      <c r="D32" s="443"/>
      <c r="E32" s="443"/>
      <c r="F32" s="443"/>
      <c r="G32" s="443"/>
      <c r="H32" s="444"/>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2"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38"/>
  <sheetViews>
    <sheetView topLeftCell="E10" zoomScale="80" zoomScaleNormal="80" zoomScalePageLayoutView="80" workbookViewId="0">
      <selection activeCell="A15" sqref="A15:G15"/>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4" width="45.7109375" style="18" customWidth="1"/>
    <col min="15" max="18" width="35.7109375" style="18" customWidth="1"/>
    <col min="19" max="16384" width="10.85546875" style="18"/>
  </cols>
  <sheetData>
    <row r="2" spans="1:18">
      <c r="B2" s="229" t="s">
        <v>203</v>
      </c>
      <c r="C2" s="229"/>
      <c r="D2" s="229"/>
      <c r="E2" s="229"/>
      <c r="F2" s="445"/>
      <c r="G2" s="445"/>
      <c r="H2" s="445"/>
      <c r="I2" s="445"/>
      <c r="J2" s="445"/>
      <c r="K2" s="445"/>
      <c r="L2" s="445"/>
      <c r="M2" s="445"/>
      <c r="N2" s="445"/>
      <c r="O2" s="445"/>
      <c r="P2" s="445"/>
      <c r="Q2" s="445"/>
      <c r="R2" s="445"/>
    </row>
    <row r="3" spans="1:18">
      <c r="B3" s="230" t="s">
        <v>1</v>
      </c>
      <c r="C3" s="230"/>
      <c r="D3" s="230"/>
      <c r="E3" s="230"/>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39" t="s">
        <v>205</v>
      </c>
      <c r="D9" s="27" t="s">
        <v>206</v>
      </c>
      <c r="G9" s="35"/>
    </row>
    <row r="10" spans="1:18">
      <c r="C10" s="239"/>
      <c r="D10" s="27" t="s">
        <v>13</v>
      </c>
    </row>
    <row r="11" spans="1:18">
      <c r="C11" s="32" t="s">
        <v>207</v>
      </c>
      <c r="D11" s="27" t="s">
        <v>245</v>
      </c>
    </row>
    <row r="12" spans="1:18">
      <c r="C12" s="32"/>
      <c r="D12" s="27" t="s">
        <v>13</v>
      </c>
    </row>
    <row r="13" spans="1:18">
      <c r="D13" s="36"/>
    </row>
    <row r="15" spans="1:18">
      <c r="A15" s="446" t="s">
        <v>14</v>
      </c>
      <c r="B15" s="447"/>
      <c r="C15" s="447"/>
      <c r="D15" s="447"/>
      <c r="E15" s="447"/>
      <c r="F15" s="447"/>
      <c r="G15" s="447"/>
      <c r="H15" s="448" t="s">
        <v>209</v>
      </c>
      <c r="I15" s="443"/>
      <c r="J15" s="443"/>
      <c r="K15" s="443"/>
      <c r="L15" s="443"/>
      <c r="M15" s="443"/>
      <c r="N15" s="443"/>
      <c r="O15" s="443"/>
      <c r="P15" s="443"/>
      <c r="Q15" s="443"/>
      <c r="R15" s="444"/>
    </row>
    <row r="16" spans="1:18" ht="28.5" customHeight="1">
      <c r="A16" s="19" t="s">
        <v>17</v>
      </c>
      <c r="B16" s="19" t="s">
        <v>18</v>
      </c>
      <c r="C16" s="20" t="s">
        <v>19</v>
      </c>
      <c r="D16" s="19" t="s">
        <v>20</v>
      </c>
      <c r="E16" s="19" t="s">
        <v>210</v>
      </c>
      <c r="F16" s="19" t="s">
        <v>22</v>
      </c>
      <c r="G16" s="21" t="s">
        <v>23</v>
      </c>
      <c r="H16" s="449" t="s">
        <v>211</v>
      </c>
      <c r="I16" s="450"/>
      <c r="J16" s="450"/>
      <c r="K16" s="451"/>
      <c r="L16" s="19" t="s">
        <v>212</v>
      </c>
      <c r="M16" s="431" t="s">
        <v>213</v>
      </c>
      <c r="N16" s="223" t="s">
        <v>214</v>
      </c>
      <c r="O16" s="449" t="s">
        <v>215</v>
      </c>
      <c r="P16" s="451"/>
      <c r="Q16" s="449" t="s">
        <v>16</v>
      </c>
      <c r="R16" s="451"/>
    </row>
    <row r="17" spans="1:18" ht="30" customHeight="1">
      <c r="A17" s="221" t="s">
        <v>26</v>
      </c>
      <c r="B17" s="225">
        <v>0.3</v>
      </c>
      <c r="C17" s="207" t="s">
        <v>27</v>
      </c>
      <c r="D17" s="24" t="s">
        <v>28</v>
      </c>
      <c r="E17" s="207">
        <v>4</v>
      </c>
      <c r="F17" s="207" t="s">
        <v>29</v>
      </c>
      <c r="G17" s="214" t="s">
        <v>30</v>
      </c>
      <c r="H17" s="25" t="s">
        <v>216</v>
      </c>
      <c r="I17" s="25" t="s">
        <v>217</v>
      </c>
      <c r="J17" s="25" t="s">
        <v>218</v>
      </c>
      <c r="K17" s="25" t="s">
        <v>219</v>
      </c>
      <c r="L17" s="29" t="s">
        <v>220</v>
      </c>
      <c r="M17" s="432"/>
      <c r="N17" s="224"/>
      <c r="O17" s="22" t="s">
        <v>221</v>
      </c>
      <c r="P17" s="22" t="s">
        <v>98</v>
      </c>
      <c r="Q17" s="22" t="s">
        <v>24</v>
      </c>
      <c r="R17" s="22" t="s">
        <v>25</v>
      </c>
    </row>
    <row r="18" spans="1:18" ht="45" customHeight="1">
      <c r="A18" s="221"/>
      <c r="B18" s="221"/>
      <c r="C18" s="208"/>
      <c r="D18" s="26" t="s">
        <v>31</v>
      </c>
      <c r="E18" s="208"/>
      <c r="F18" s="208"/>
      <c r="G18" s="214"/>
      <c r="H18" s="436">
        <f>1/E17</f>
        <v>0.25</v>
      </c>
      <c r="I18" s="436">
        <f>+'Seguimiento 2'!I18:I20</f>
        <v>0.25</v>
      </c>
      <c r="J18" s="436">
        <f>+'Seguimiento 3'!J18:J20</f>
        <v>0.5</v>
      </c>
      <c r="K18" s="436">
        <v>0</v>
      </c>
      <c r="L18" s="433">
        <f>+H18+I18+J18+K18</f>
        <v>1</v>
      </c>
      <c r="M18" s="433">
        <f>4*B17/E17</f>
        <v>0.3</v>
      </c>
      <c r="N18" s="425" t="s">
        <v>222</v>
      </c>
      <c r="O18" s="425" t="s">
        <v>223</v>
      </c>
      <c r="P18" s="207" t="s">
        <v>224</v>
      </c>
      <c r="Q18" s="425" t="s">
        <v>225</v>
      </c>
      <c r="R18" s="207"/>
    </row>
    <row r="19" spans="1:18" ht="35.25" customHeight="1">
      <c r="A19" s="221"/>
      <c r="B19" s="221"/>
      <c r="C19" s="208"/>
      <c r="D19" s="26" t="s">
        <v>32</v>
      </c>
      <c r="E19" s="208"/>
      <c r="F19" s="208"/>
      <c r="G19" s="214"/>
      <c r="H19" s="437"/>
      <c r="I19" s="437"/>
      <c r="J19" s="437"/>
      <c r="K19" s="437"/>
      <c r="L19" s="434"/>
      <c r="M19" s="434"/>
      <c r="N19" s="426"/>
      <c r="O19" s="426"/>
      <c r="P19" s="208"/>
      <c r="Q19" s="426"/>
      <c r="R19" s="208"/>
    </row>
    <row r="20" spans="1:18" ht="39.75" customHeight="1">
      <c r="A20" s="221"/>
      <c r="B20" s="221"/>
      <c r="C20" s="209"/>
      <c r="D20" s="26" t="s">
        <v>33</v>
      </c>
      <c r="E20" s="209"/>
      <c r="F20" s="209"/>
      <c r="G20" s="214"/>
      <c r="H20" s="438"/>
      <c r="I20" s="438"/>
      <c r="J20" s="438"/>
      <c r="K20" s="438"/>
      <c r="L20" s="435"/>
      <c r="M20" s="435"/>
      <c r="N20" s="427"/>
      <c r="O20" s="427"/>
      <c r="P20" s="209"/>
      <c r="Q20" s="427"/>
      <c r="R20" s="209"/>
    </row>
    <row r="21" spans="1:18" ht="56.25" customHeight="1">
      <c r="A21" s="222" t="s">
        <v>34</v>
      </c>
      <c r="B21" s="226">
        <v>0.4</v>
      </c>
      <c r="C21" s="207" t="s">
        <v>35</v>
      </c>
      <c r="D21" s="26" t="s">
        <v>226</v>
      </c>
      <c r="E21" s="207">
        <v>20</v>
      </c>
      <c r="F21" s="207" t="s">
        <v>37</v>
      </c>
      <c r="G21" s="207" t="s">
        <v>227</v>
      </c>
      <c r="H21" s="436">
        <f>7/25</f>
        <v>0.28000000000000003</v>
      </c>
      <c r="I21" s="428">
        <f>+'Seguimiento 2'!I21:I23</f>
        <v>0.35</v>
      </c>
      <c r="J21" s="428">
        <f>+'Seguimiento 3'!J21:J23</f>
        <v>0.25</v>
      </c>
      <c r="K21" s="436">
        <f>8/E21</f>
        <v>0.4</v>
      </c>
      <c r="L21" s="428">
        <f>+H21+I21+J21+K21</f>
        <v>1.28</v>
      </c>
      <c r="M21" s="428">
        <f>22*B21/E21</f>
        <v>0.44000000000000006</v>
      </c>
      <c r="N21" s="207"/>
      <c r="O21" s="207"/>
      <c r="P21" s="207"/>
      <c r="Q21" s="207"/>
      <c r="R21" s="211"/>
    </row>
    <row r="22" spans="1:18" ht="47.25" customHeight="1">
      <c r="A22" s="223"/>
      <c r="B22" s="227"/>
      <c r="C22" s="208"/>
      <c r="D22" s="26" t="s">
        <v>39</v>
      </c>
      <c r="E22" s="208"/>
      <c r="F22" s="208"/>
      <c r="G22" s="208"/>
      <c r="H22" s="437"/>
      <c r="I22" s="208"/>
      <c r="J22" s="208"/>
      <c r="K22" s="437"/>
      <c r="L22" s="429"/>
      <c r="M22" s="429"/>
      <c r="N22" s="208"/>
      <c r="O22" s="208"/>
      <c r="P22" s="208"/>
      <c r="Q22" s="208"/>
      <c r="R22" s="212"/>
    </row>
    <row r="23" spans="1:18" ht="57" customHeight="1">
      <c r="A23" s="224"/>
      <c r="B23" s="228"/>
      <c r="C23" s="209"/>
      <c r="D23" s="26" t="s">
        <v>41</v>
      </c>
      <c r="E23" s="208"/>
      <c r="F23" s="209"/>
      <c r="G23" s="209"/>
      <c r="H23" s="438"/>
      <c r="I23" s="209"/>
      <c r="J23" s="209"/>
      <c r="K23" s="438"/>
      <c r="L23" s="430"/>
      <c r="M23" s="430"/>
      <c r="N23" s="209"/>
      <c r="O23" s="209"/>
      <c r="P23" s="209"/>
      <c r="Q23" s="209"/>
      <c r="R23" s="213"/>
    </row>
    <row r="24" spans="1:18" ht="55.5" customHeight="1">
      <c r="A24" s="222" t="s">
        <v>43</v>
      </c>
      <c r="B24" s="226">
        <v>0.3</v>
      </c>
      <c r="C24" s="207" t="s">
        <v>44</v>
      </c>
      <c r="D24" s="26" t="s">
        <v>45</v>
      </c>
      <c r="E24" s="207">
        <v>15</v>
      </c>
      <c r="F24" s="207" t="s">
        <v>29</v>
      </c>
      <c r="G24" s="207" t="s">
        <v>42</v>
      </c>
      <c r="H24" s="436">
        <f>3/30</f>
        <v>0.1</v>
      </c>
      <c r="I24" s="428">
        <f>+'Seguimiento 2'!I24:I26</f>
        <v>0.33333333333333331</v>
      </c>
      <c r="J24" s="428">
        <f>+'Seguimiento 3'!J24:J26</f>
        <v>0.4</v>
      </c>
      <c r="K24" s="436">
        <f>1/E24</f>
        <v>6.6666666666666666E-2</v>
      </c>
      <c r="L24" s="428">
        <f>+H24+I24+J24+K24</f>
        <v>0.9</v>
      </c>
      <c r="M24" s="428">
        <f>15*B24/E24</f>
        <v>0.3</v>
      </c>
      <c r="N24" s="207"/>
      <c r="O24" s="207"/>
      <c r="P24" s="207"/>
      <c r="Q24" s="207"/>
      <c r="R24" s="207"/>
    </row>
    <row r="25" spans="1:18" ht="39.75" customHeight="1">
      <c r="A25" s="223"/>
      <c r="B25" s="227"/>
      <c r="C25" s="208"/>
      <c r="D25" s="26" t="s">
        <v>46</v>
      </c>
      <c r="E25" s="208"/>
      <c r="F25" s="208"/>
      <c r="G25" s="208"/>
      <c r="H25" s="437"/>
      <c r="I25" s="208"/>
      <c r="J25" s="208"/>
      <c r="K25" s="437"/>
      <c r="L25" s="429"/>
      <c r="M25" s="429"/>
      <c r="N25" s="208"/>
      <c r="O25" s="208"/>
      <c r="P25" s="208"/>
      <c r="Q25" s="208"/>
      <c r="R25" s="208"/>
    </row>
    <row r="26" spans="1:18" ht="39" customHeight="1">
      <c r="A26" s="224"/>
      <c r="B26" s="228"/>
      <c r="C26" s="209"/>
      <c r="D26" s="26" t="s">
        <v>47</v>
      </c>
      <c r="E26" s="209"/>
      <c r="F26" s="209"/>
      <c r="G26" s="209"/>
      <c r="H26" s="438"/>
      <c r="I26" s="209"/>
      <c r="J26" s="209"/>
      <c r="K26" s="438"/>
      <c r="L26" s="430"/>
      <c r="M26" s="430"/>
      <c r="N26" s="209"/>
      <c r="O26" s="209"/>
      <c r="P26" s="209"/>
      <c r="Q26" s="209"/>
      <c r="R26" s="209"/>
    </row>
    <row r="27" spans="1:18" ht="33.75" customHeight="1">
      <c r="A27" s="22" t="s">
        <v>48</v>
      </c>
      <c r="B27" s="23">
        <f>SUM(B17:B26)</f>
        <v>1</v>
      </c>
      <c r="C27" s="23"/>
      <c r="D27" s="27"/>
      <c r="E27" s="27"/>
      <c r="F27" s="27"/>
      <c r="G27" s="26"/>
      <c r="H27" s="23">
        <f>SUM(H18:H26)</f>
        <v>0.63</v>
      </c>
      <c r="I27" s="23">
        <f>SUM(I18:I26)</f>
        <v>0.93333333333333335</v>
      </c>
      <c r="J27" s="23">
        <f>SUM(J18:J26)</f>
        <v>1.1499999999999999</v>
      </c>
      <c r="K27" s="23">
        <f>SUM(K18:K26)</f>
        <v>0.46666666666666667</v>
      </c>
      <c r="L27" s="30">
        <f>SUM(L18:L26)/3</f>
        <v>1.06</v>
      </c>
      <c r="M27" s="30">
        <f>SUM(M18:M26)</f>
        <v>1.04</v>
      </c>
      <c r="N27" s="27"/>
      <c r="O27" s="27"/>
      <c r="P27" s="27"/>
      <c r="Q27" s="27"/>
      <c r="R27" s="27"/>
    </row>
    <row r="28" spans="1:18" ht="29.25" customHeight="1">
      <c r="A28" s="28"/>
    </row>
    <row r="29" spans="1:18" ht="20.25" customHeight="1">
      <c r="A29" s="28"/>
      <c r="D29" s="215"/>
      <c r="E29" s="216"/>
      <c r="F29" s="439"/>
      <c r="G29" s="440"/>
      <c r="H29" s="441"/>
      <c r="I29" s="53"/>
      <c r="J29" s="53"/>
      <c r="K29" s="53"/>
      <c r="L29" s="53"/>
      <c r="M29" s="53"/>
      <c r="N29" s="53"/>
      <c r="O29" s="53"/>
      <c r="P29" s="53"/>
      <c r="Q29" s="53"/>
      <c r="R29" s="53"/>
    </row>
    <row r="30" spans="1:18">
      <c r="A30" s="28"/>
      <c r="D30" s="218" t="s">
        <v>49</v>
      </c>
      <c r="E30" s="219"/>
      <c r="F30" s="39"/>
      <c r="G30" s="219" t="s">
        <v>50</v>
      </c>
      <c r="H30" s="220"/>
      <c r="I30" s="54"/>
      <c r="J30" s="54"/>
      <c r="K30" s="54"/>
      <c r="L30" s="54"/>
      <c r="M30" s="54"/>
      <c r="N30" s="54"/>
      <c r="O30" s="54"/>
      <c r="P30" s="54"/>
      <c r="Q30" s="54"/>
      <c r="R30" s="54"/>
    </row>
    <row r="31" spans="1:18">
      <c r="A31" s="28"/>
    </row>
    <row r="32" spans="1:18">
      <c r="A32" s="28"/>
      <c r="B32" s="442" t="s">
        <v>228</v>
      </c>
      <c r="C32" s="443"/>
      <c r="D32" s="443"/>
      <c r="E32" s="443"/>
      <c r="F32" s="443"/>
      <c r="G32" s="443"/>
      <c r="H32" s="444"/>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1"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1" ma:contentTypeDescription="Crear nuevo documento." ma:contentTypeScope="" ma:versionID="90bcc038fac5bcb535342d9d90d74c18">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135230dc8f13cd608f581259e65a9b13"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C78106-F403-430B-B850-41F666563853}">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3a6ebed4-ca78-4498-ac91-6b1043cf37bf"/>
    <ds:schemaRef ds:uri="e005b361-1b45-4344-bcf3-bcf64b9ffc1f"/>
    <ds:schemaRef ds:uri="http://purl.org/dc/dcmitype/"/>
    <ds:schemaRef ds:uri="http://purl.org/dc/terms/"/>
  </ds:schemaRefs>
</ds:datastoreItem>
</file>

<file path=customXml/itemProps2.xml><?xml version="1.0" encoding="utf-8"?>
<ds:datastoreItem xmlns:ds="http://schemas.openxmlformats.org/officeDocument/2006/customXml" ds:itemID="{620DCF19-EACF-426F-9969-2CB170FF1E15}">
  <ds:schemaRefs/>
</ds:datastoreItem>
</file>

<file path=customXml/itemProps3.xml><?xml version="1.0" encoding="utf-8"?>
<ds:datastoreItem xmlns:ds="http://schemas.openxmlformats.org/officeDocument/2006/customXml" ds:itemID="{84EE9319-DB54-4F9B-A90A-949AA33C46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Instructivo de diligenciamiento</vt:lpstr>
      <vt:lpstr>ANEXO 1</vt:lpstr>
      <vt:lpstr>Instructivo Anexo 2</vt:lpstr>
      <vt:lpstr>ANEXO 2</vt:lpstr>
      <vt:lpstr>ANEXO 3</vt:lpstr>
      <vt:lpstr>Seguimiento 2</vt:lpstr>
      <vt:lpstr>Seguimiento 3</vt:lpstr>
      <vt:lpstr>Seguimiento 4</vt:lpstr>
      <vt:lpstr>Final</vt:lpstr>
      <vt:lpstr>Componente de Gestion Adicional</vt:lpstr>
      <vt:lpstr>Instructivo</vt:lpstr>
      <vt:lpstr>'ANEXO 1'!Área_de_impresión</vt:lpstr>
      <vt:lpstr>'ANEXO 2'!Área_de_impresión</vt:lpstr>
      <vt:lpstr>'ANEXO 3'!Área_de_impresión</vt:lpstr>
      <vt:lpstr>'Componente de Gestion Adicional'!Área_de_impresión</vt:lpstr>
      <vt:lpstr>'Instructivo Anexo 2'!Área_de_impresión</vt:lpstr>
      <vt:lpstr>'Instructivo de diligenciamiento'!Área_de_impresión</vt:lpstr>
    </vt:vector>
  </TitlesOfParts>
  <Company>Departamento Administrativo de la Función 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Anexo_1_Concertación_seguimiento_retroalimentación_y_evaluación_de_compromisos_gerenciales</dc:title>
  <dc:creator>Jeimy Paola Ortiz Gracia</dc:creator>
  <cp:keywords>servidores públicos,gerentes,gobierno</cp:keywords>
  <cp:lastModifiedBy>Laura Daniela Calderon Vela</cp:lastModifiedBy>
  <cp:lastPrinted>2025-04-02T20:10:37Z</cp:lastPrinted>
  <dcterms:created xsi:type="dcterms:W3CDTF">2014-03-17T17:12:00Z</dcterms:created>
  <dcterms:modified xsi:type="dcterms:W3CDTF">2026-02-26T16:22:48Z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y fmtid="{D5CDD505-2E9C-101B-9397-08002B2CF9AE}" pid="3" name="ICV">
    <vt:lpwstr>C3F407F3F98E4B65AAF69EC64BDAEFE6_13</vt:lpwstr>
  </property>
  <property fmtid="{D5CDD505-2E9C-101B-9397-08002B2CF9AE}" pid="4" name="KSOProductBuildVer">
    <vt:lpwstr>2058-12.2.0.20326</vt:lpwstr>
  </property>
</Properties>
</file>