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mc:AlternateContent xmlns:mc="http://schemas.openxmlformats.org/markup-compatibility/2006">
    <mc:Choice Requires="x15">
      <x15ac:absPath xmlns:x15ac="http://schemas.microsoft.com/office/spreadsheetml/2010/11/ac" url="C:\Users\LDCALDERON\Documents\"/>
    </mc:Choice>
  </mc:AlternateContent>
  <xr:revisionPtr revIDLastSave="0" documentId="8_{BC4CEC0B-A2DE-496B-9A78-4E3A1E24D8BF}" xr6:coauthVersionLast="36" xr6:coauthVersionMax="36" xr10:uidLastSave="{00000000-0000-0000-0000-000000000000}"/>
  <bookViews>
    <workbookView xWindow="0" yWindow="0" windowWidth="28800" windowHeight="12105" tabRatio="712" firstSheet="1" activeTab="1" xr2:uid="{00000000-000D-0000-FFFF-FFFF00000000}"/>
  </bookViews>
  <sheets>
    <sheet name="Concertacion " sheetId="1" state="hidden" r:id="rId1"/>
    <sheet name="Instructivo de diligenciamiento" sheetId="22" r:id="rId2"/>
    <sheet name="ANEXO 1" sheetId="12" r:id="rId3"/>
    <sheet name="Instructivo Anexo 2" sheetId="24" r:id="rId4"/>
    <sheet name="ANEXO 2" sheetId="25" r:id="rId5"/>
    <sheet name="ANEXO 3" sheetId="26" r:id="rId6"/>
    <sheet name="Seguimiento 2" sheetId="5" state="hidden" r:id="rId7"/>
    <sheet name="Seguimiento 3" sheetId="6" state="hidden" r:id="rId8"/>
    <sheet name="Seguimiento 4" sheetId="7" state="hidden" r:id="rId9"/>
    <sheet name="Final" sheetId="9" state="hidden" r:id="rId10"/>
    <sheet name="Componente de Gestion Adicional" sheetId="14" state="hidden" r:id="rId11"/>
    <sheet name="Instructivo" sheetId="3" state="hidden" r:id="rId12"/>
  </sheets>
  <definedNames>
    <definedName name="_xlnm.Print_Area" localSheetId="2">'ANEXO 1'!$A$1:$R$24</definedName>
    <definedName name="_xlnm.Print_Area" localSheetId="4">'ANEXO 2'!$A$1:$K$65</definedName>
    <definedName name="_xlnm.Print_Area" localSheetId="5">'ANEXO 3'!$A$2:$I$36</definedName>
    <definedName name="_xlnm.Print_Area" localSheetId="10">'Componente de Gestion Adicional'!$A$1:$O$20</definedName>
    <definedName name="_xlnm.Print_Area" localSheetId="3">'Instructivo Anexo 2'!$A$1:$J$28</definedName>
    <definedName name="_xlnm.Print_Area" localSheetId="1">'Instructivo de diligenciamiento'!$A$1:$J$41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E60" i="25" l="1"/>
  <c r="G59" i="25"/>
  <c r="G60" i="25" s="1"/>
  <c r="F59" i="25"/>
  <c r="F60" i="25" s="1"/>
  <c r="E59" i="25"/>
  <c r="G54" i="25"/>
  <c r="F54" i="25"/>
  <c r="E54" i="25"/>
  <c r="G48" i="25"/>
  <c r="F48" i="25"/>
  <c r="E48" i="25"/>
  <c r="G41" i="25"/>
  <c r="F41" i="25"/>
  <c r="E41" i="25"/>
  <c r="G34" i="25"/>
  <c r="F34" i="25"/>
  <c r="E34" i="25"/>
  <c r="G27" i="25"/>
  <c r="F27" i="25"/>
  <c r="E27" i="25"/>
  <c r="G21" i="25"/>
  <c r="F21" i="25"/>
  <c r="E21" i="25"/>
  <c r="O8" i="12"/>
  <c r="J16" i="9" l="1"/>
  <c r="I16" i="9"/>
  <c r="B16" i="9"/>
  <c r="M13" i="9"/>
  <c r="K13" i="9"/>
  <c r="L13" i="9" s="1"/>
  <c r="H13" i="9"/>
  <c r="M10" i="9"/>
  <c r="K10" i="9"/>
  <c r="K16" i="9" s="1"/>
  <c r="H10" i="9"/>
  <c r="M7" i="9"/>
  <c r="M16" i="9" s="1"/>
  <c r="H7" i="9"/>
  <c r="L7" i="9" s="1"/>
  <c r="B27" i="7"/>
  <c r="M24" i="7"/>
  <c r="K24" i="7"/>
  <c r="J24" i="7"/>
  <c r="H24" i="7"/>
  <c r="M21" i="7"/>
  <c r="K21" i="7"/>
  <c r="K27" i="7" s="1"/>
  <c r="H21" i="7"/>
  <c r="M18" i="7"/>
  <c r="H18" i="7"/>
  <c r="D7" i="7"/>
  <c r="D6" i="7"/>
  <c r="D5" i="7"/>
  <c r="D4" i="7"/>
  <c r="B27" i="6"/>
  <c r="M24" i="6"/>
  <c r="J24" i="6"/>
  <c r="I24" i="6"/>
  <c r="H24" i="6"/>
  <c r="L24" i="6" s="1"/>
  <c r="J21" i="6"/>
  <c r="J21" i="7" s="1"/>
  <c r="H21" i="6"/>
  <c r="M18" i="6"/>
  <c r="J18" i="6"/>
  <c r="I18" i="6"/>
  <c r="H18" i="6"/>
  <c r="H27" i="6" s="1"/>
  <c r="D7" i="6"/>
  <c r="D6" i="6"/>
  <c r="D5" i="6"/>
  <c r="D4" i="6"/>
  <c r="H27" i="5"/>
  <c r="B27" i="5"/>
  <c r="M24" i="5"/>
  <c r="L24" i="5"/>
  <c r="I24" i="5"/>
  <c r="I24" i="7" s="1"/>
  <c r="L24" i="7" s="1"/>
  <c r="M21" i="5"/>
  <c r="I21" i="5"/>
  <c r="L21" i="5" s="1"/>
  <c r="M18" i="5"/>
  <c r="I18" i="5"/>
  <c r="I18" i="7" s="1"/>
  <c r="D7" i="5"/>
  <c r="D6" i="5"/>
  <c r="D5" i="5"/>
  <c r="D4" i="5"/>
  <c r="E15" i="26"/>
  <c r="E13" i="26"/>
  <c r="I55" i="25"/>
  <c r="I49" i="25"/>
  <c r="I42" i="25"/>
  <c r="I35" i="25"/>
  <c r="I28" i="25"/>
  <c r="I22" i="25"/>
  <c r="I14" i="25"/>
  <c r="H17" i="12"/>
  <c r="O14" i="12"/>
  <c r="P14" i="12" s="1"/>
  <c r="O11" i="12"/>
  <c r="P11" i="12" s="1"/>
  <c r="P8" i="12"/>
  <c r="B26" i="1"/>
  <c r="I62" i="25" l="1"/>
  <c r="J62" i="25" s="1"/>
  <c r="J27" i="6"/>
  <c r="M27" i="7"/>
  <c r="M27" i="5"/>
  <c r="L21" i="6"/>
  <c r="M21" i="6" s="1"/>
  <c r="M27" i="6" s="1"/>
  <c r="E18" i="26"/>
  <c r="E23" i="26" s="1"/>
  <c r="I21" i="6"/>
  <c r="I27" i="6" s="1"/>
  <c r="H16" i="9"/>
  <c r="I27" i="5"/>
  <c r="L18" i="6"/>
  <c r="J18" i="7"/>
  <c r="J27" i="7" s="1"/>
  <c r="H27" i="7"/>
  <c r="L10" i="9"/>
  <c r="L16" i="9" s="1"/>
  <c r="L18" i="5"/>
  <c r="L27" i="5" s="1"/>
  <c r="I21" i="7"/>
  <c r="I27" i="7" s="1"/>
  <c r="P17" i="12"/>
  <c r="P19" i="12" s="1"/>
  <c r="L27" i="6" l="1"/>
  <c r="L21" i="7"/>
  <c r="L18" i="7"/>
  <c r="L27"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Leandry Luz Vargas Alvarez</author>
    <author>ana karina marin quiros marin quiros</author>
    <author>Ligia del Pilar Agudelo</author>
    <author>Cristian Camilo Angulo Escobar</author>
  </authors>
  <commentList>
    <comment ref="O5" authorId="0" shapeId="0" xr:uid="{00000000-0006-0000-0200-000001000000}">
      <text>
        <r>
          <rPr>
            <sz val="12"/>
            <rFont val="Tahoma"/>
            <family val="2"/>
          </rPr>
          <t xml:space="preserve">En esta fase se tomarán los resultados del acumulado y del peso y se someterán al analisis que el superior jerárquico considere pertienente, adicionalmente, se registrarán las evidencias del cumplimiento  
</t>
        </r>
      </text>
    </comment>
    <comment ref="C6" authorId="1" shapeId="0" xr:uid="{00000000-0006-0000-0200-000002000000}">
      <text>
        <r>
          <rPr>
            <sz val="18"/>
            <rFont val="Tahoma"/>
            <family val="2"/>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 Estos objetivos están listados  en el formato para que sean tenidos en cuenta al  momento de concertar los compromisos gerenciales.</t>
        </r>
      </text>
    </comment>
    <comment ref="D6" authorId="0" shapeId="0" xr:uid="{00000000-0006-0000-0200-000003000000}">
      <text>
        <r>
          <rPr>
            <sz val="12"/>
            <rFont val="Tahoma"/>
            <family val="2"/>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E6" authorId="0" shapeId="0" xr:uid="{00000000-0006-0000-0200-000004000000}">
      <text>
        <r>
          <rPr>
            <sz val="12"/>
            <rFont val="Tahoma"/>
            <family val="2"/>
          </rPr>
          <t>Representación cuantitativa en número o porcentaje que debe ser verificable objetivamente y mediante el cual se determina el cumplimiento de los compromisos gerenciales.</t>
        </r>
      </text>
    </comment>
    <comment ref="F6" authorId="0" shapeId="0" xr:uid="{00000000-0006-0000-0200-000005000000}">
      <text>
        <r>
          <rPr>
            <sz val="12"/>
            <rFont val="Tahoma"/>
            <family val="2"/>
          </rPr>
          <t>Lapso de ejecución del compromiso concertado en el cual deberán adelantarse las acciones necesarias para su cumplimiento.</t>
        </r>
      </text>
    </comment>
    <comment ref="G6" authorId="1" shapeId="0" xr:uid="{00000000-0006-0000-0200-000006000000}">
      <text>
        <r>
          <rPr>
            <sz val="12"/>
            <rFont val="Tahoma"/>
            <family val="2"/>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 ref="H6" authorId="1" shapeId="0" xr:uid="{00000000-0006-0000-0200-000007000000}">
      <text>
        <r>
          <rPr>
            <sz val="12"/>
            <rFont val="Tahoma"/>
            <family val="2"/>
          </rPr>
          <t>Porcentaje de cada compromiso concertado con el superior jerárquico, en función de las metas de la entidad. La asignación del peso porcentual por cada compromiso no podrá ser mayor de cuarenta por ciento (40%) ni menor a diez por ciento (10%)</t>
        </r>
      </text>
    </comment>
    <comment ref="O6" authorId="2" shapeId="0" xr:uid="{00000000-0006-0000-0200-000008000000}">
      <text>
        <r>
          <rPr>
            <sz val="12"/>
            <rFont val="Tahoma"/>
            <family val="2"/>
          </rPr>
          <t>Resultado final alcanzado, que se obtiene de la sumatoria entre el cumplimiento del primer y segundo semestre de acuerdo con lo concertado.</t>
        </r>
      </text>
    </comment>
    <comment ref="P6" authorId="0" shapeId="0" xr:uid="{00000000-0006-0000-0200-000009000000}">
      <text>
        <r>
          <rPr>
            <sz val="12"/>
            <rFont val="Tahoma"/>
            <family val="2"/>
          </rPr>
          <t>Porcentaje de cumplimiento de los compromisos gerenciales del año de acuerdo con el peso ponderado que se asignó al compromiso institucional.</t>
        </r>
      </text>
    </comment>
    <comment ref="Q6" authorId="0" shapeId="0" xr:uid="{00000000-0006-0000-0200-00000A000000}">
      <text>
        <r>
          <rPr>
            <sz val="12"/>
            <rFont val="Tahoma"/>
            <family val="2"/>
          </rPr>
          <t xml:space="preserve">Soportes que acompañan la ejecución de los compromisos gerenciales y que pueden encontrarse de forma física y/o virtual. </t>
        </r>
      </text>
    </comment>
    <comment ref="J7" authorId="3" shapeId="0" xr:uid="{00000000-0006-0000-0200-00000B000000}">
      <text>
        <r>
          <rPr>
            <sz val="12"/>
            <rFont val="Tahoma"/>
            <family val="2"/>
          </rPr>
          <t>Porcentaje programado de cumplimiento de cada compromiso gerencial para este periodo.</t>
        </r>
      </text>
    </comment>
    <comment ref="K7" authorId="1" shapeId="0" xr:uid="{00000000-0006-0000-0200-00000C000000}">
      <text>
        <r>
          <rPr>
            <sz val="12"/>
            <rFont val="Tahoma"/>
            <family val="2"/>
          </rPr>
          <t>Se verifica el avance de los compromisos e indicadores definidos en la etapa de concertación y se registra el resultado del indicador asociado al compromiso con corte al primer semestre del año</t>
        </r>
      </text>
    </comment>
    <comment ref="L7" authorId="1" shapeId="0" xr:uid="{00000000-0006-0000-0200-00000D000000}">
      <text>
        <r>
          <rPr>
            <sz val="12"/>
            <rFont val="Tahoma"/>
            <family val="2"/>
          </rPr>
          <t>Se registran los aspectos de mejora para el cumplimiento de los compromisos concertados que se encuentren retrasados conforme a lo programado</t>
        </r>
      </text>
    </comment>
    <comment ref="M7" authorId="3" shapeId="0" xr:uid="{00000000-0006-0000-0200-00000E000000}">
      <text>
        <r>
          <rPr>
            <sz val="12"/>
            <rFont val="Tahoma"/>
            <family val="2"/>
          </rPr>
          <t>Porcentaje programado de cumplimiento de cada compromiso gerencial durante este periodo.</t>
        </r>
      </text>
    </comment>
    <comment ref="N7" authorId="1" shapeId="0" xr:uid="{00000000-0006-0000-0200-00000F000000}">
      <text>
        <r>
          <rPr>
            <sz val="12"/>
            <rFont val="Tahoma"/>
            <family val="2"/>
          </rPr>
          <t>Se verifica el avance de los compromisos e indicadores definidos en la etapa de concertación y se registra el resultado del indicador asociado al compromiso con corte al segundo semestre del año (no acumulado)</t>
        </r>
      </text>
    </comment>
    <comment ref="Q7" authorId="0" shapeId="0" xr:uid="{00000000-0006-0000-0200-000010000000}">
      <text>
        <r>
          <rPr>
            <sz val="12"/>
            <rFont val="Tahoma"/>
            <family val="2"/>
          </rPr>
          <t>Breve descripción del producto o actividad indicada como evidencia.</t>
        </r>
      </text>
    </comment>
    <comment ref="R7" authorId="0" shapeId="0" xr:uid="{00000000-0006-0000-0200-000011000000}">
      <text>
        <r>
          <rPr>
            <sz val="12"/>
            <rFont val="Tahoma"/>
            <family val="2"/>
          </rPr>
          <t>Ubicación de la misma ya sea en medios físicos o electrónicos.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ana karina marin quiros marin quiros</author>
    <author>Ligia del Pilar Agudelo</author>
  </authors>
  <commentList>
    <comment ref="B2" authorId="0" shapeId="0" xr:uid="{00000000-0006-0000-0400-000001000000}">
      <text>
        <r>
          <rPr>
            <b/>
            <sz val="9"/>
            <rFont val="Tahoma"/>
            <family val="2"/>
          </rPr>
          <t>Se deben elegir 5 competencias para ser evaluadas</t>
        </r>
        <r>
          <rPr>
            <sz val="9"/>
            <rFont val="Tahoma"/>
            <family val="2"/>
          </rPr>
          <t xml:space="preserve">
</t>
        </r>
      </text>
    </comment>
    <comment ref="I62" authorId="1" shapeId="0" xr:uid="{00000000-0006-0000-0400-000002000000}">
      <text>
        <r>
          <rPr>
            <sz val="9"/>
            <rFont val="Tahoma"/>
            <family val="2"/>
          </rPr>
          <t xml:space="preserve">Sumatoria simple de la evaluación (previa conversión según pesos asignados por evaluador) dividido por el numero de competencias evaluadas
</t>
        </r>
      </text>
    </comment>
    <comment ref="J62" authorId="1" shapeId="0" xr:uid="{00000000-0006-0000-0400-000003000000}">
      <text>
        <r>
          <rPr>
            <b/>
            <sz val="9"/>
            <rFont val="Tahoma"/>
            <family val="2"/>
          </rPr>
          <t>Resultado porcentual de las competencias que pesan el 20% de la evaluación individual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Jeimy Paola Ortiz Gracia</author>
  </authors>
  <commentList>
    <comment ref="L18" authorId="0" shapeId="0" xr:uid="{00000000-0006-0000-0600-000001000000}">
      <text>
        <r>
          <rPr>
            <b/>
            <sz val="9"/>
            <rFont val="Tahoma"/>
            <family val="2"/>
          </rPr>
          <t>Jeimy Paola Ortiz Gracia:</t>
        </r>
        <r>
          <rPr>
            <sz val="9"/>
            <rFont val="Tahoma"/>
            <family val="2"/>
          </rPr>
          <t xml:space="preserve">
es necesario condicionarlo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Jeimy Paola Ortiz Gracia</author>
  </authors>
  <commentList>
    <comment ref="L18" authorId="0" shapeId="0" xr:uid="{00000000-0006-0000-0700-000001000000}">
      <text>
        <r>
          <rPr>
            <b/>
            <sz val="9"/>
            <rFont val="Tahoma"/>
            <family val="2"/>
          </rPr>
          <t>Jeimy Paola Ortiz Gracia:</t>
        </r>
        <r>
          <rPr>
            <sz val="9"/>
            <rFont val="Tahoma"/>
            <family val="2"/>
          </rPr>
          <t xml:space="preserve">
es necesario condicionarlo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Jeimy Paola Ortiz Gracia</author>
  </authors>
  <commentList>
    <comment ref="L18" authorId="0" shapeId="0" xr:uid="{00000000-0006-0000-0800-000001000000}">
      <text>
        <r>
          <rPr>
            <b/>
            <sz val="9"/>
            <rFont val="Tahoma"/>
            <family val="2"/>
          </rPr>
          <t>Jeimy Paola Ortiz Gracia:</t>
        </r>
        <r>
          <rPr>
            <sz val="9"/>
            <rFont val="Tahoma"/>
            <family val="2"/>
          </rPr>
          <t xml:space="preserve">
es necesario condicionarlo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Jeimy Paola Ortiz Gracia</author>
  </authors>
  <commentList>
    <comment ref="L7" authorId="0" shapeId="0" xr:uid="{00000000-0006-0000-0900-000001000000}">
      <text>
        <r>
          <rPr>
            <b/>
            <sz val="9"/>
            <rFont val="Tahoma"/>
            <family val="2"/>
          </rPr>
          <t>Jeimy Paola Ortiz Gracia:</t>
        </r>
        <r>
          <rPr>
            <sz val="9"/>
            <rFont val="Tahoma"/>
            <family val="2"/>
          </rPr>
          <t xml:space="preserve">
es necesario condicionarlo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Leandry Luz Vargas Alvarez</author>
  </authors>
  <commentList>
    <comment ref="B4" authorId="0" shapeId="0" xr:uid="{00000000-0006-0000-0A00-000001000000}">
      <text>
        <r>
          <rPr>
            <sz val="9"/>
            <rFont val="Tahoma"/>
            <family val="2"/>
          </rPr>
          <t>Adicione otros aportes concertados con el Gerente Público, que se susciten en relación a la naturaleza de su entidad.</t>
        </r>
      </text>
    </comment>
  </commentList>
</comments>
</file>

<file path=xl/sharedStrings.xml><?xml version="1.0" encoding="utf-8"?>
<sst xmlns="http://schemas.openxmlformats.org/spreadsheetml/2006/main" count="599" uniqueCount="317">
  <si>
    <r>
      <rPr>
        <b/>
        <sz val="11"/>
        <color theme="1"/>
        <rFont val="Times New Roman"/>
        <family val="1"/>
      </rPr>
      <t>CONCERTACION</t>
    </r>
    <r>
      <rPr>
        <b/>
        <sz val="11"/>
        <rFont val="Times New Roman"/>
        <family val="1"/>
      </rPr>
      <t xml:space="preserve"> COMPROMISOS ESTRATEGICOS Y/O INSTITUCIONALES </t>
    </r>
  </si>
  <si>
    <t>1. Identificacion</t>
  </si>
  <si>
    <t>1.1. Nombre de la Entidad:</t>
  </si>
  <si>
    <t xml:space="preserve">Departamento Administrativo de la Funcion Publica </t>
  </si>
  <si>
    <t xml:space="preserve">1.2. Dependencia </t>
  </si>
  <si>
    <t xml:space="preserve">Direccion de Empleo Publico </t>
  </si>
  <si>
    <t>1.3. Nombre Gerente Publico</t>
  </si>
  <si>
    <t>Alex Rios</t>
  </si>
  <si>
    <t xml:space="preserve">1.4. Nombre Superior Jerarquio </t>
  </si>
  <si>
    <t>Daniel Gomez</t>
  </si>
  <si>
    <t xml:space="preserve">1.5. Fecha Sucripcion Acuerdo de Gestion </t>
  </si>
  <si>
    <t xml:space="preserve">1.6.Vigencia del Acuerdo de Gestion </t>
  </si>
  <si>
    <t>desde: 17/01/2014</t>
  </si>
  <si>
    <t>hasta: 31/12/2014</t>
  </si>
  <si>
    <t xml:space="preserve">2. Concertacion </t>
  </si>
  <si>
    <t xml:space="preserve">Componentes </t>
  </si>
  <si>
    <t xml:space="preserve">2.7. Observaciones </t>
  </si>
  <si>
    <t xml:space="preserve">N° </t>
  </si>
  <si>
    <t xml:space="preserve">2.1. Peso </t>
  </si>
  <si>
    <t xml:space="preserve">2.2. Compromisos Estrategicos y/o Institucionales </t>
  </si>
  <si>
    <t>2.3. Actividades</t>
  </si>
  <si>
    <t xml:space="preserve">2.4. Meta </t>
  </si>
  <si>
    <t>2.5. Indicador</t>
  </si>
  <si>
    <t xml:space="preserve">2.6. Fecha inicio-fin </t>
  </si>
  <si>
    <t>Gerente Publico</t>
  </si>
  <si>
    <t xml:space="preserve">Superior Jerarquico </t>
  </si>
  <si>
    <t xml:space="preserve">1. </t>
  </si>
  <si>
    <t xml:space="preserve">Elaboracion de los componentes a incluir en el PND 2015-2018 en materia de Empleo Publico </t>
  </si>
  <si>
    <t>1. Evaluar los proyectos y metas establecidos en el PND 2010-2014</t>
  </si>
  <si>
    <t>N° de actividades realizadas en el periodo establecido/N° de actividades programadas en el periodo establecido</t>
  </si>
  <si>
    <t>01/03/2014 - 03/06/2014</t>
  </si>
  <si>
    <t>2. Realizar reuniones con los lideres de proyecto para definir metodologia y seguimiento a las propuestas</t>
  </si>
  <si>
    <t xml:space="preserve">3. Definir y evaluar las propuestas presentadas </t>
  </si>
  <si>
    <t xml:space="preserve">4. Elaborar el documento propuesta para presentar  la Direccion General </t>
  </si>
  <si>
    <t>2.</t>
  </si>
  <si>
    <t xml:space="preserve">Seguimiento al cumplimiento de las metas establecidas para la implementacion del SIGEP a nivel nacional y territorial  </t>
  </si>
  <si>
    <t xml:space="preserve">Definir las metas de capacitacion, asesoria y seguimiento para la vigencia 2014,  nivel ncional y territorial </t>
  </si>
  <si>
    <t xml:space="preserve">Porcentaje de cumplimiento de cronograma de actividades, proyecto SIGEP </t>
  </si>
  <si>
    <t>02/02/2014-02/03/2014</t>
  </si>
  <si>
    <t>realizar reuniones con los coordinadores asignados para el seguimiento al cronograma de actividades</t>
  </si>
  <si>
    <t>02/03/2014-28/11/2014</t>
  </si>
  <si>
    <t xml:space="preserve">seguimiento al indicador de crecimiento de hojas de vida y vinculacion de subsistema de recursos humanos </t>
  </si>
  <si>
    <t>02/03/2014- 28/11/2014</t>
  </si>
  <si>
    <t>3.</t>
  </si>
  <si>
    <t xml:space="preserve">Definicion del modelo estrategico de planeacion del recurso humano </t>
  </si>
  <si>
    <t>Seguimiento al diagnostico de aplicabilidad del modelo estrategico de planeacion del recurso humano</t>
  </si>
  <si>
    <t xml:space="preserve">reuniones periodicas con el equipo de trabajo para definir metodologia de revision </t>
  </si>
  <si>
    <t xml:space="preserve">acompañamiento y seguimiento a la prueba piloto de implementacion </t>
  </si>
  <si>
    <t xml:space="preserve">Total </t>
  </si>
  <si>
    <t xml:space="preserve">Firma del Superior Jerarquico </t>
  </si>
  <si>
    <t xml:space="preserve">Firma del Gerente Publico </t>
  </si>
  <si>
    <t>Instructivo de diligenciamiento</t>
  </si>
  <si>
    <t>ANEXO 1</t>
  </si>
  <si>
    <t xml:space="preserve"> Objetivos institucionales</t>
  </si>
  <si>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</si>
  <si>
    <t>Compromisos Gerenciales</t>
  </si>
  <si>
    <t>Comprenden los resultados a ser medidos, cuantificados y verificados que adelantará el gerente público para el cumplimiento efectivo de los objetivos de la entidad. Se sugiere que los compromisos acordados en el ejercicio de la concertación deban ser mínimo 3 y máximo 5 por cada Gerente público.</t>
  </si>
  <si>
    <t>Indicador</t>
  </si>
  <si>
    <t>Es la representación cuantitativa en número o porcentaje que debe ser verificable objetivamente y mediante el cual se determina el cumplimiento de los compromisos gerenciales.</t>
  </si>
  <si>
    <t>Fecha inicio – fin</t>
  </si>
  <si>
    <t>Corresponde al lapso de ejecución del compromiso concertado en el cual deberán adelantarse las acciones necesarias para el cumplimiento del mismo.</t>
  </si>
  <si>
    <t>Actividades</t>
  </si>
  <si>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</si>
  <si>
    <r>
      <rPr>
        <b/>
        <sz val="12"/>
        <color rgb="FF000000"/>
        <rFont val="Arial"/>
        <family val="2"/>
      </rPr>
      <t>Peso</t>
    </r>
    <r>
      <rPr>
        <sz val="12"/>
        <color rgb="FF000000"/>
        <rFont val="Arial"/>
        <family val="2"/>
      </rPr>
      <t xml:space="preserve"> </t>
    </r>
    <r>
      <rPr>
        <b/>
        <sz val="12"/>
        <color rgb="FF000000"/>
        <rFont val="Arial"/>
        <family val="2"/>
      </rPr>
      <t>ponderado</t>
    </r>
  </si>
  <si>
    <t xml:space="preserve">Corresponde al porcentaje de cada compromiso concertado con el superior jerárquico, en función de las metas de la entidad. La asignación del peso porcentual por cada compromiso no podrá ser mayor de 40% ni menor a 10%, obteniendo en la sumatoria del porcentaje de todos los compromisos un máximo de 105%. Los factores del 5% adicional al 100% serán acordados entre el gerente público y su superior jerárquico (por ejemplo, el cumplimiento de las metas concertadas en menor tiempo al programado, el logro de un mayor número de actividades de las pactadas, es decir, el 5% de factor adicional se otorga por el cumplimiento de más de lo esperado). En cualquier caso, un gerente público debe concertar como mínimo el cumplimiento del 100% de sus compromisos gerenciales.
Para la definición de los porcentajes se debe tener en cuenta la importancia estratégica de cada meta y compromiso concertado, otorgando así mayor ponderación a los compromisos que atiendan metas y/o resultados de mayor impacto para el cumplimiento de las metas institucionales.
</t>
  </si>
  <si>
    <t>Porcentaje de cumplimiento programado al primer semestre</t>
  </si>
  <si>
    <t>Se registra el porcentaje programado de cumplimiento de cada compromiso gerencial para este periodo.</t>
  </si>
  <si>
    <t>Porcentaje de cumplimiento de indicador primer semestre</t>
  </si>
  <si>
    <t>Se verifica el avance de los compromisos e indicadores definidos en la etapa de concertación y se registra el resultado del indicador asociado al compromiso con corte al primer semestre del año.</t>
  </si>
  <si>
    <t>Observaciones del avance y Oportunidades de mejora</t>
  </si>
  <si>
    <t>Se registran los aspectos de mejora para el cumplimiento de los compromisos concertados que se encuentren retrasados conforme a lo programado.</t>
  </si>
  <si>
    <t>Porcentaje de cumplimiento programado al segundo semestre:</t>
  </si>
  <si>
    <t>Se registra el porcentaje programado de cumplimiento de cada compromiso gerencial durante este periodo.</t>
  </si>
  <si>
    <t>Porcentaje de cumplimiento de indicador segundo semestre</t>
  </si>
  <si>
    <t>se verifica el avance de los compromisos e indicadores definidos en la etapa de concertación y se registra el resultado del indicador asociado al compromiso con corte al segundo semestre del año (no acumulado). Este deberá expresarse en términos porcentuales reflejando lo ejecutado frente a lo programado durante este periodo</t>
  </si>
  <si>
    <t>Porcentaje de cumplimiento del año</t>
  </si>
  <si>
    <t>Se refiere al resultado final alcanzado, que se obtiene de la sumatoria entre el cumplimiento del primer y segundo semestre de acuerdo con lo concertado.</t>
  </si>
  <si>
    <t>Resultado</t>
  </si>
  <si>
    <t xml:space="preserve">Será el porcentaje de cumplimiento de los compromisos gerenciales del año de acuerdo con el peso ponderado que se asignó al compromiso institucional. </t>
  </si>
  <si>
    <t>Evidencias</t>
  </si>
  <si>
    <t>Comprende los soportes que acompañan la ejecución de los compromisos gerenciales y que pueden encontrarse de forma física y/o virtual. Para ello se deberá consignar una breve descripción del producto o actividad indicada como evidencia, así como la ubicación de la misma ya sea en medios físicos o electrónicos.</t>
  </si>
  <si>
    <t>ANEXO 1: CONCERTACIÓN, SEGUIMIENTO,  RETROALIMENTACIÓN  Y EVALUACIÓN DE COMPROMISOS GERENCIALES</t>
  </si>
  <si>
    <t xml:space="preserve"> Concertación</t>
  </si>
  <si>
    <t>Evaluación</t>
  </si>
  <si>
    <t>Objetivos institucionales</t>
  </si>
  <si>
    <t>Compromisos gerenciales</t>
  </si>
  <si>
    <t xml:space="preserve"> Indicador</t>
  </si>
  <si>
    <t xml:space="preserve">Fecha inicio-fin dd/mm/aa </t>
  </si>
  <si>
    <t>Peso ponderado</t>
  </si>
  <si>
    <t xml:space="preserve">Avance </t>
  </si>
  <si>
    <t xml:space="preserve">% Cumplimiento año </t>
  </si>
  <si>
    <t xml:space="preserve">Resultado </t>
  </si>
  <si>
    <t>% cumplimiento programado a 1er semestre</t>
  </si>
  <si>
    <t>% cumplimiento de Indicador 1er Semestre</t>
  </si>
  <si>
    <t>Observaciones del avance y oportunidad de mejora</t>
  </si>
  <si>
    <t>% cumplimiento programado a 2° semestre</t>
  </si>
  <si>
    <t>% Cumplimiento de indicador 2° Semestre</t>
  </si>
  <si>
    <t xml:space="preserve">Descripción </t>
  </si>
  <si>
    <t xml:space="preserve">Ubicación </t>
  </si>
  <si>
    <t>Fortalecer la capacidad institucional en el marco de un Modelo Integrado de Planeación y Gestión eficiente, que propenda por una gestión pública inteligente, transparente y ágil en la respuesta a los requerimientos de la ciudadanía, promoviendo la participación y el control social.</t>
  </si>
  <si>
    <t>Gestionar y dar cumplimiento al Plan Anual de Adquisiciones de la vigencia, a cargo de la Subdirección de Gestión Corporativa.</t>
  </si>
  <si>
    <t xml:space="preserve">Número de procesos contractuales gestionados/ Número de procesos contractuales relacionados en los proyectos de funcionamiento e inversión a cargo de la Subdirección de Gestión Corporativa. </t>
  </si>
  <si>
    <t>08/05/2025
31/12/2025</t>
  </si>
  <si>
    <t>Gestionar los procesos de contratacion con recursos del proyecto de funcionamiento para el cumplimiento de las actividades a cargo de la Subdirección de Gestión Corporativa.</t>
  </si>
  <si>
    <t>Se gestionó la totalidad de procesos de contratacion (33) con recursos del proyecto de funcionamiento para el cumplimiento de las actividades a cargo de la Subdirección de Gestión Corporativa.</t>
  </si>
  <si>
    <t>https://dadepbta-my.sharepoint.com/my?id=%2Fpersonal%2Fdmacosta%5Fdadep%5Fgov%5Fco%2FDocuments%2FACUERDOS%20DE%20GESTI%C3%93N%20SGC%20DMA%202025%2FCompromiso%201%2FActividad%201&amp;viewid=0c49d95a%2D991b%2D427d%2D8892%2D4f7b7a545c51</t>
  </si>
  <si>
    <t>Gestionar los procesos de contratacion con recursos del proyecto de inversión para el cumplimiento de las actividades a cargo de la Subdirección de Gestión Corporativa.</t>
  </si>
  <si>
    <t>Se gestionó la totalidad de procesos de contratacion (74) con recursos del proyecto de inversión para el cumplimiento de las actividades a cargo de la Subdirección de Gestión Corporativa.</t>
  </si>
  <si>
    <t>https://dadepbta-my.sharepoint.com/my?id=%2Fpersonal%2Fdmacosta%5Fdadep%5Fgov%5Fco%2FDocuments%2FACUERDOS%20DE%20GESTI%C3%93N%20SGC%20DMA%202025%2FCompromiso%201%2FActividad%202&amp;viewid=0c49d95a%2D991b%2D427d%2D8892%2D4f7b7a545c51</t>
  </si>
  <si>
    <t xml:space="preserve">Solicitar las modificaciones al Plan Anual de Adquisiones para optimizar los recursos de los proyectos de funcionamiento e inversión a cargo de la Subdirección de Gestión Corporativa. </t>
  </si>
  <si>
    <t xml:space="preserve">Se realizaron 9 modificaciones al Plan Anual de Adquisiones  de los proyectos de funcionamiento e inversión a cargo de la Subdirección de Gestión Corporativa. </t>
  </si>
  <si>
    <t>https://dadepbta-my.sharepoint.com/my?id=%2Fpersonal%2Fdmacosta%5Fdadep%5Fgov%5Fco%2FDocuments%2FACUERDOS%20DE%20GESTI%C3%93N%20SGC%20DMA%202025%2FCompromiso%201%2FActividad%203&amp;viewid=0c49d95a%2D991b%2D427d%2D8892%2D4f7b7a545c51</t>
  </si>
  <si>
    <t>Dar cumplimiento a la normatividad ambiental para fomentar el cuidado de los recursos naturales en el DADEP.</t>
  </si>
  <si>
    <t>Número de reportes de cumplimiento normativo entregado/ número de reportes de cumplimiento normativo requeridos</t>
  </si>
  <si>
    <t>01/01/2025
31/12/2025</t>
  </si>
  <si>
    <t>Mantener actualizado el normograma de Gestión Ambiental en cada vigencia.</t>
  </si>
  <si>
    <t>Se verificó el cumplimento normativo para la actualización del normograma que se reporta a la Oficina Jurídica mediante la Matriz de requisitos normativos y legales - 127-FORDE-05, (Normograma gestión de recursos), el cual se presenta anualmente a la SDA como parte del informe de Planificación (402)  - 40_000000127_20251231.</t>
  </si>
  <si>
    <t>https://dadepbta-my.sharepoint.com/my?id=%2Fpersonal%2Fdmacosta%5Fdadep%5Fgov%5Fco%2FDocuments%2FACUERDOS%20DE%20GESTI%C3%93N%20SGC%20DMA%202025%2FCompromiso%202%2FActividad%201&amp;viewid=0c49d95a%2D991b%2D427d%2D8892%2D4f7b7a545c51</t>
  </si>
  <si>
    <t>Reportar el seguimiento y avance de la Gestión Ambiental a la Secretaría Distrital de Ambiente mediante la plataforma Storm.</t>
  </si>
  <si>
    <t xml:space="preserve">La entidad presentó 14 informes en la plataforma STORM, en atención a los informes que establece la Resolución 3179 de 2023. Se presentan las certificaciones correspondientes: </t>
  </si>
  <si>
    <t>https://dadepbta-my.sharepoint.com/my?id=%2Fpersonal%2Fdmacosta%5Fdadep%5Fgov%5Fco%2FDocuments%2FACUERDOS%20DE%20GESTI%C3%93N%20SGC%20DMA%202025%2FCompromiso%202%2FActividad%202&amp;viewid=0c49d95a%2D991b%2D427d%2D8892%2D4f7b7a545c51</t>
  </si>
  <si>
    <t>Reportar el avance de la implementación de los planes de gestión ambiental asociados al PIGA del DADEP.</t>
  </si>
  <si>
    <t>Se informa semestralmente a todos los colaboradores el avance de los Planes de Gestión Ambiental, por medios masivos de comunicación de la entidad</t>
  </si>
  <si>
    <t>https://dadepbta-my.sharepoint.com/my?id=%2Fpersonal%2Fdmacosta%5Fdadep%5Fgov%5Fco%2FDocuments%2FACUERDOS%20DE%20GESTI%C3%93N%20SGC%20DMA%202025%2FCompromiso%202%2FActividad%203&amp;viewid=0c49d95a%2D991b%2D427d%2D8892%2D4f7b7a545c51</t>
  </si>
  <si>
    <t>Implementar el Plan Estratégico de Talento Humano.</t>
  </si>
  <si>
    <t>Número de Planes desarrollados o ejecutados/ Número de Planes programados</t>
  </si>
  <si>
    <t>Realizar seguimiento trimestral del Plan Estratégico de Talento Humano.</t>
  </si>
  <si>
    <t>Seguimiento oportuno al plan estratégico de Talento Humano Publicado en la pagina WEB</t>
  </si>
  <si>
    <t>https://dadepbta-my.sharepoint.com/my?id=%2Fpersonal%2Fdmacosta%5Fdadep%5Fgov%5Fco%2FDocuments%2FACUERDOS%20DE%20GESTI%C3%93N%20SGC%20DMA%202025%2FCompromiso%203%2FActividad%201&amp;viewid=0c49d95a%2D991b%2D427d%2D8892%2D4f7b7a545c51</t>
  </si>
  <si>
    <t>Desarrollar o ejecutar actividades establecidas en los Planes de Bienestar, Capacitación, Vacantes, y Recursos.</t>
  </si>
  <si>
    <t>Las actividades se realizaron en un 100% como se evidencia en el seguimiento realizado con corte a 31-12-2025</t>
  </si>
  <si>
    <t>https://dadepbta-my.sharepoint.com/my?id=%2Fpersonal%2Fdmacosta%5Fdadep%5Fgov%5Fco%2FDocuments%2FACUERDOS%20DE%20GESTI%C3%93N%20SGC%20DMA%202025%2FCompromiso%203%2FActividad%202&amp;viewid=0c49d95a%2D991b%2D427d%2D8892%2D4f7b7a545c51</t>
  </si>
  <si>
    <t>Desarrollar o ejecutar actividades establecidas en el Sistema de Gestión de Seguridad y Salud en el Trabajo.</t>
  </si>
  <si>
    <t>Las actividades se desarrollaron en un 100%, cumpliendo con el plan propuesto para la vigencia 2025</t>
  </si>
  <si>
    <t>https://dadepbta-my.sharepoint.com/my?id=%2Fpersonal%2Fdmacosta%5Fdadep%5Fgov%5Fco%2FDocuments%2FACUERDOS%20DE%20GESTI%C3%93N%20SGC%20DMA%202025%2FCompromiso%203%2FActividad%203&amp;viewid=0c49d95a%2D991b%2D427d%2D8892%2D4f7b7a545c51</t>
  </si>
  <si>
    <t xml:space="preserve">Concertacion para el desempeño sobresaliente (5% adicional. Generar un ambiente de trabajo en equipo) </t>
  </si>
  <si>
    <t xml:space="preserve">FECHA </t>
  </si>
  <si>
    <t>VIGENCIA</t>
  </si>
  <si>
    <t xml:space="preserve">Firma del Superior Jerárquico </t>
  </si>
  <si>
    <t xml:space="preserve">Firma del Gerente Público </t>
  </si>
  <si>
    <t>ANEXO 2</t>
  </si>
  <si>
    <r>
      <rPr>
        <sz val="12"/>
        <color rgb="FF000000"/>
        <rFont val="Arial"/>
        <family val="2"/>
      </rPr>
      <t xml:space="preserve">Para llevar a cabo el ejercicio de valoración de las competencias se dispone del Anexo 2: </t>
    </r>
    <r>
      <rPr>
        <i/>
        <sz val="12"/>
        <color rgb="FF000000"/>
        <rFont val="Arial"/>
        <family val="2"/>
      </rPr>
      <t>Evaluación de competencias</t>
    </r>
    <r>
      <rPr>
        <sz val="12"/>
        <color rgb="FF000000"/>
        <rFont val="Arial"/>
        <family val="2"/>
      </rPr>
      <t>, se incluyen los campos cuyo alcance es el siguiente:
Las competencias se valorarán en una escala de 1 a 5 que mide el desarrollo de las conductas esperadas, de acuerdo a los siguientes criterios de valoración:</t>
    </r>
  </si>
  <si>
    <t>Criterio de valoración</t>
  </si>
  <si>
    <t>Puntaje</t>
  </si>
  <si>
    <t xml:space="preserve">Es consistente en su comportamiento, da ejemplo e influye en otros,  es un referente en su organización  y trasciende su entorno de gestión. </t>
  </si>
  <si>
    <t>Es consistente en su comportamiento y se destaca entre sus pares y en los entonos donde se desenvuelve.  Puede afianzar.</t>
  </si>
  <si>
    <t>Su comportamiento se evidencia de manera regular en los entornos en los que se desenvuelve. Puede mejorar.</t>
  </si>
  <si>
    <t xml:space="preserve">No es consistente en su comportamiento, requiere de acompañamiento. Puede mejorar.   </t>
  </si>
  <si>
    <t>Su comportamiento no se manifiesta, requiere de retroalimentación directa y acompañamiento. Puede mejorar.</t>
  </si>
  <si>
    <t>Esta valoración contempla la percepción que el superior jerárquico, el par y los subalternos tienen sobre las competencias comunes y directivas del Gerente Público.</t>
  </si>
  <si>
    <t>Competencias y conductas asociadas</t>
  </si>
  <si>
    <t>Son las establecidas en el Decreto 815 de 2018 que modifica el artículo 2.2.4.7 del Decreto 1083 de 2015.</t>
  </si>
  <si>
    <t>Evaluación anterior</t>
  </si>
  <si>
    <t>Se registra la información de la última evaluación disponible, resultado de la evaluación de competencias de la evaluación anterior. En caso de no contar con información se deja en blanco la casilla en mención.</t>
  </si>
  <si>
    <t>Evaluación actual</t>
  </si>
  <si>
    <t xml:space="preserve">Este resultado se obtiene de la valoración de cada una de las conductas asociadas a todas las competencias en una escala de 1 a 5, obteniendo por cada competencia un promedio simple. Este valor debe multiplicarse por el porcentaje previamente asignado a cada evaluador (superior jerárquico, 60%; par, 20%; subordinados, 20%, a quienes se le dará la opción de dar o no a conocer su identidad.) </t>
  </si>
  <si>
    <t>Comentarios para la retroalimentación</t>
  </si>
  <si>
    <t>El superior jerárquico visualiza la totalidad de la valoración integral de competencias e identifica  y registra las fortalezas y oportunidades de desarrollo del gerente público que acompañan su gestión.</t>
  </si>
  <si>
    <t>Evaluación final</t>
  </si>
  <si>
    <t>Es el resultado final de la valoración realizada por su superior jerárquico, el par y sus subalternos de las competencias comunes y directivas.</t>
  </si>
  <si>
    <t>ANEXO 2: VALORACION DE COMPETENCIAS</t>
  </si>
  <si>
    <t>Criterios de valoracion</t>
  </si>
  <si>
    <t>Es consistente en su comportamiento, da ejemplo e influye en otros,  es un referente en su organización  y trasciende su entorno de gestión.</t>
  </si>
  <si>
    <t>Es consistente en su comportamiento y se destaca entre sus pares y en los entornos donde se desenvuelve.  Puede afianzar.</t>
  </si>
  <si>
    <t xml:space="preserve">
Su comportamiento no se manifiesta, requiere de retroalimentación directa y acompañamiento. Puede mejorar.
</t>
  </si>
  <si>
    <t>Competencias comunes
y directivas</t>
  </si>
  <si>
    <t>Conductas asociadas</t>
  </si>
  <si>
    <t>valoracion de los servidores publicos  [1-5]</t>
  </si>
  <si>
    <t xml:space="preserve">Valoracion anterior </t>
  </si>
  <si>
    <t>Valoracion actual</t>
  </si>
  <si>
    <t xml:space="preserve">Comentarios para la retroalimentación </t>
  </si>
  <si>
    <t>Superior</t>
  </si>
  <si>
    <t>Par</t>
  </si>
  <si>
    <t>Subalterno</t>
  </si>
  <si>
    <t>Visión estratégica</t>
  </si>
  <si>
    <t>Articula objetivos, recursos y metas de forma tal
que los resultados generen valor</t>
  </si>
  <si>
    <t>Adopta alternativas si el contexto presenta
obstrucciones a la ejecución de la planeación anual,
involucrando al equipo, aliados y superiores para el
logro de los objetivos</t>
  </si>
  <si>
    <t>Vincula a los actores con incidencia potencial en
los resultados del área a su cargo, para articular
acciones o anticipar negociaciones necesarias</t>
  </si>
  <si>
    <t>Monitorea periódicamente los resultados
alcanzados e introduce cambios en la planeación
para alcanzarlos</t>
  </si>
  <si>
    <t>Presenta nuevas estrategias ante aliados y
superiores para contribuir al logro de los objetivos
institucionales</t>
  </si>
  <si>
    <t>Comunica de manera asertiva, clara y
contundente el objetivo o la meta, logrando la
motivación y compromiso de los equipos de trabajo</t>
  </si>
  <si>
    <t>Traduce la visión y logra que cada miembro del equipo se comprometa y aporte, en un entorno participativo y de toma de decisiones.</t>
  </si>
  <si>
    <t>Total Puntaje del valorador</t>
  </si>
  <si>
    <t>Liderazgo efectivo</t>
  </si>
  <si>
    <t>Forma equipos y les delega responsabilidades y tareas en función de las competencias, el potencial y los intereses de los miembros del equipo.</t>
  </si>
  <si>
    <t>Crea compromiso y moviliza a los miembros de su equipo a gestionar, aceptar retos, desafíos y directrices, superando intereses personales para alcanzar las metas.</t>
  </si>
  <si>
    <t>Brinda apoyo y motiva a su equipo en momentos de adversidad, a la vez que comparte las mejores prácticas y desempeños y celebra el éxito con su gente, incidiendo positivamente en la calidad de vida laboral.</t>
  </si>
  <si>
    <t>Propicia, favorece y acompaña las condiciones para generar y mantener un clima laboral positivo en un entorno de inclusión.</t>
  </si>
  <si>
    <t>Fomenta la comunicación clara y concreta en un entorno de respeto</t>
  </si>
  <si>
    <t>Total Puntaje Evaluador</t>
  </si>
  <si>
    <t>Planeación</t>
  </si>
  <si>
    <t>Prevé situaciones y escenarios futuros</t>
  </si>
  <si>
    <t>Establece los planes de acción necesarios para el desarrollo de los objetivos estratégicos, teniendo en cuenta actividades, responsables, plazos y recursos requeridos; promoviendo altos estándares de desempeño</t>
  </si>
  <si>
    <t>Hace seguimiento a la planeación institucional, con base en los indicadores y metas planeadas, verificando que se realicen los ajustes y retroalimentando el proceso.</t>
  </si>
  <si>
    <t>Orienta la planeación institucional con una visión estratégica, que tiene en cuenta las necesidades y expectativas de los usuarios y ciudadanos</t>
  </si>
  <si>
    <t>Optimiza el uso de los recursos.</t>
  </si>
  <si>
    <t>Concreta oportunidades que generan valor a corto, mediano y largo plazo.</t>
  </si>
  <si>
    <t>Toma de
decisiones</t>
  </si>
  <si>
    <t>Elige con oportunidad, entre las alternativas disponibles, los proyectos a realizar, estableciendo responsabilidades precisas con base en las prioridades de la entidad.</t>
  </si>
  <si>
    <t>Toma en cuenta la opinión técnica de los miembros de su equipo al analizar las alternativas existentes para tomar una decisión y desarrollarla.</t>
  </si>
  <si>
    <t>Decide en situaciones de alta complejidad e incertidumbre teniendo en consideración la consecución de logros y objetivos de la entidad.</t>
  </si>
  <si>
    <t>Efectúa los cambios que considera necesarios para solucionar los problemas detectados o atender situaciones particulares y se hace responsable de la decisión tomada.</t>
  </si>
  <si>
    <t>Detecta amenazas y oportunidades frente a posibles decisiones y elige de forma pertinente.</t>
  </si>
  <si>
    <t>Asume los riesgos de las decisiones tomadas</t>
  </si>
  <si>
    <t>Gestión del
desarrollo de las
personas</t>
  </si>
  <si>
    <t>Identifica las competencias de los miembros del equipo, las evalúa y las impulsa activamente para su desarrollo y aplicación a las tareas asignadas.</t>
  </si>
  <si>
    <t>Promueve la formación de equipos con interdependencias positivas y genera espacios de aprendizaje colaborativo, poniendo en común experiencias, hallazgos y problemas.</t>
  </si>
  <si>
    <t>Organiza los entornos de trabajo para fomentar la polivalencia profesional de los miembros del equipo, facilitando la rotación de puestos y de tareas.</t>
  </si>
  <si>
    <t>Asume una función orientadora para promover y afianzar las mejores prácticas y desempeños.</t>
  </si>
  <si>
    <t>Empodera a los miembros del equipo dándoles autonomía y poder de decisión, preservando la equidad interna y generando compromiso en su equipo de trabajo.</t>
  </si>
  <si>
    <t>Se capacita permanentemente y actualiza sus competencias y estrategias directivas</t>
  </si>
  <si>
    <t>Pensamiento
Sistémico</t>
  </si>
  <si>
    <t>Integra varias áreas de conocimiento para interpretar las interacciones del entorno.</t>
  </si>
  <si>
    <t>Comprende y gestiona las interrelaciones entre las causas y los efectos dentro de los diferentes procesos en los que participa.</t>
  </si>
  <si>
    <t>Identifica la dinámica de los sistemas en los que se ve inmerso y sus conexiones para afrontar los retos del entorno.</t>
  </si>
  <si>
    <t>Participa activamente en el equipo considerando su complejidad e interdependencia para impactar en los resultados esperados.</t>
  </si>
  <si>
    <t>Influye positivamente al equipo desde una perspectiva sistémica, generando una dinámica propia que integre diversos enfoques para interpretar el entorno</t>
  </si>
  <si>
    <t>Resolución de
conflictos</t>
  </si>
  <si>
    <t>Elige con oportunidad, entre muchas alternativas, los proyectos a realizar.</t>
  </si>
  <si>
    <t>Efectúa cambios complejos y comprometidos en sus actividades o en las funciones que tiene asignadas cuando detecta problemas o dificultades para su realización.</t>
  </si>
  <si>
    <t>Decide bajo presión.</t>
  </si>
  <si>
    <t>Decide en situaciones de alta complejidad e incertidumbre.</t>
  </si>
  <si>
    <t>TOTAL</t>
  </si>
  <si>
    <t xml:space="preserve">valoracion  final </t>
  </si>
  <si>
    <t>Firma Superior Jerárquico</t>
  </si>
  <si>
    <t>Anexo 3. Consolidado de evaluación del Acuerdo de Gestión</t>
  </si>
  <si>
    <t xml:space="preserve">Nombre del Gerente Público: </t>
  </si>
  <si>
    <t>Diana Marcela Acosta Albarracín</t>
  </si>
  <si>
    <t>Área en la que se desempeña:</t>
  </si>
  <si>
    <t>Subdirectora de Gestión Corporativa</t>
  </si>
  <si>
    <t>Fecha:</t>
  </si>
  <si>
    <t xml:space="preserve">ANEXO 3: CONSOLIDADO DE EVALUACION DEL ACUERDO DE GESTION </t>
  </si>
  <si>
    <t>CONCERTACIÓN, SEGUIMIENTO,  RETROALIMENTACIÓN  Y EVALUACIÓN DE COMPROMISOS GERENCIALES</t>
  </si>
  <si>
    <t>PONDERADO</t>
  </si>
  <si>
    <t xml:space="preserve">VALORACION DE COMPETENCIAS </t>
  </si>
  <si>
    <t xml:space="preserve">PONDERADO </t>
  </si>
  <si>
    <t xml:space="preserve">NOTA FINAL </t>
  </si>
  <si>
    <t>CONCERTACION</t>
  </si>
  <si>
    <t>CUMPLIMIENTO FINAL</t>
  </si>
  <si>
    <t>Firma del Gerente Publico.</t>
  </si>
  <si>
    <t>FECHA:</t>
  </si>
  <si>
    <t>VIGENCIA:</t>
  </si>
  <si>
    <t>SEGUIMIENTO COMPROMISOS ESTRATEGICOS Y/O INSTITUCIONALES</t>
  </si>
  <si>
    <t xml:space="preserve">1.5 Fecha Sucripcion Acuerdo de Gestion </t>
  </si>
  <si>
    <t xml:space="preserve">1.6. Vigencia del Acuerdo de Gestion </t>
  </si>
  <si>
    <t>desde: 17/03/2014</t>
  </si>
  <si>
    <r>
      <rPr>
        <b/>
        <sz val="11"/>
        <color theme="1"/>
        <rFont val="Times New Roman"/>
        <family val="1"/>
      </rPr>
      <t>1.7. Periodo</t>
    </r>
    <r>
      <rPr>
        <b/>
        <sz val="11"/>
        <color rgb="FFFF0000"/>
        <rFont val="Times New Roman"/>
        <family val="1"/>
      </rPr>
      <t xml:space="preserve"> </t>
    </r>
    <r>
      <rPr>
        <b/>
        <sz val="11"/>
        <rFont val="Times New Roman"/>
        <family val="1"/>
      </rPr>
      <t xml:space="preserve">de seguimiento </t>
    </r>
  </si>
  <si>
    <t>hasta: 17/06/2014</t>
  </si>
  <si>
    <t>3. Evaluacion</t>
  </si>
  <si>
    <t xml:space="preserve">2.4 Meta </t>
  </si>
  <si>
    <t xml:space="preserve">3.1. Resultado </t>
  </si>
  <si>
    <t xml:space="preserve">3.2. Acumulado </t>
  </si>
  <si>
    <t>3.3. Resultado peso POA</t>
  </si>
  <si>
    <t>3.4. Analisis</t>
  </si>
  <si>
    <t>3.5. Evidencias</t>
  </si>
  <si>
    <t>I trimestre</t>
  </si>
  <si>
    <t>II trimestre</t>
  </si>
  <si>
    <t>III trimestre</t>
  </si>
  <si>
    <t xml:space="preserve">IV trimestre </t>
  </si>
  <si>
    <t xml:space="preserve">% Avance </t>
  </si>
  <si>
    <t xml:space="preserve">Descripcion </t>
  </si>
  <si>
    <t xml:space="preserve">en los primeros tres meses de gestion se cumplieron todas las actividades propuestas, teniendo como producto final el documento de los programas y proyectos aprobado por la Direccion General para incluir en el PND 2015-2018  </t>
  </si>
  <si>
    <t xml:space="preserve">Listas de asistencia de reuniones y mesas de trabajo para definir programas y proyectos. Doumento de propuestas y aprobacion por la Direccion General   </t>
  </si>
  <si>
    <t>las evidencias se encuentran en la ruta dep_documentos_DEP2014_PND 2015-2018</t>
  </si>
  <si>
    <t xml:space="preserve">El compromiso estrategico se cumple al 100% en los primeros tres meses ya que es una actividad planeada para este periodo, por lo tanto no se tienen resultados de II a IV trimestre </t>
  </si>
  <si>
    <t xml:space="preserve">Definir las metas de capacitacion, asesoria y seguimiento para la vigencia 2014,  nivel nacional y territorial </t>
  </si>
  <si>
    <t>02/02/2014-28/11/2014</t>
  </si>
  <si>
    <t xml:space="preserve">4. Control de Cambios </t>
  </si>
  <si>
    <t>4.1. Componente</t>
  </si>
  <si>
    <t>4.2. Ajuste/Cambio</t>
  </si>
  <si>
    <t xml:space="preserve">4.3. Control de Cambios </t>
  </si>
  <si>
    <t xml:space="preserve">4.4. Fecha de Cambio </t>
  </si>
  <si>
    <t xml:space="preserve">4.5. Evidencia </t>
  </si>
  <si>
    <t xml:space="preserve">4.6. Firma del Superior Jerarquico </t>
  </si>
  <si>
    <t xml:space="preserve">4.7. Firma del Gerente Publico </t>
  </si>
  <si>
    <t xml:space="preserve">Peso </t>
  </si>
  <si>
    <t>el peso actual del proyeto SIGEP es de 30%, sin embargo se aumenta al 40%</t>
  </si>
  <si>
    <t xml:space="preserve">De acuerdo al peso establecido, es necesario aumentar el peso de el compromiso estrategico y/o institucional al proyecto SIGEP y disminuyendo el peso a la definicion del modelo estrategico de planeacion de recurso humano, debido a que el alcance del proyecto SIGEP tiene una cobertura mas amplia   </t>
  </si>
  <si>
    <t>la evidencia que soporta el cambio es el plan de proyecto de SIGEP, donde se especifica el alcance del mismo y se encuentra en la ruta xxx</t>
  </si>
  <si>
    <t>Compromiso Estrategico y/o Institucional</t>
  </si>
  <si>
    <t xml:space="preserve">Indicador </t>
  </si>
  <si>
    <t xml:space="preserve">Fecha de Inicio - fin </t>
  </si>
  <si>
    <t>desde: 17/06/2014</t>
  </si>
  <si>
    <t>hasta: 17/09/2014</t>
  </si>
  <si>
    <t>desde: 17/09/2014</t>
  </si>
  <si>
    <t>Compromisos administrativos</t>
  </si>
  <si>
    <t>Aportes adicionales</t>
  </si>
  <si>
    <t xml:space="preserve">Puntaje de aporte </t>
  </si>
  <si>
    <t>Acción de mejora</t>
  </si>
  <si>
    <t>MECI y Sistema de Gestión de Calidad</t>
  </si>
  <si>
    <t>Política de Salud y Seguridad en el Trabajo</t>
  </si>
  <si>
    <t>Plan Institucional de Capacitación.</t>
  </si>
  <si>
    <t xml:space="preserve">Sistema de Estimulos para servidores públicos </t>
  </si>
  <si>
    <t>Facilitar la Participación Ciudadana en la gestión</t>
  </si>
  <si>
    <t>Promover espacios de Rendición de Cuentas de su gestión a la ciudadanía</t>
  </si>
  <si>
    <t xml:space="preserve">Desarrollo y uso de tecnologías de la información </t>
  </si>
  <si>
    <t>Actualización permanente del Sistema de Información para la Gestión del Empleo Público-SIGEP</t>
  </si>
  <si>
    <t>Apropiación de los valores de la entidad</t>
  </si>
  <si>
    <t>El superior gerarquico evalúa una vez al final de cada vigencia.</t>
  </si>
  <si>
    <t xml:space="preserve">1. Identificacion </t>
  </si>
  <si>
    <t>1.2. Nombre Gerente Publico</t>
  </si>
  <si>
    <t xml:space="preserve">1.3. Nombre Superior Jerarquio </t>
  </si>
  <si>
    <t xml:space="preserve">1.3. Fecha Sucripcion Acuerdo de Gestion </t>
  </si>
  <si>
    <t xml:space="preserve">1.4.Vigencia del Acuerdo de Gestion </t>
  </si>
  <si>
    <t>Asigne el puntaje de importancia que se le da a cada compromiso respecto a los demás, teniendo en cuenta la planeación estratégica de la Entidad, si el compromiso es de mayor importancia, entonces su peso será mayor, siendo la totalidad de los mismos 100%.</t>
  </si>
  <si>
    <t xml:space="preserve">Se entienden por compromisos institucionales los adquiridos para llevar a cabo el cumplimiento de los objetivos y metas estratégicas. Todo ello se concreta en el “Plan Operativo de Acción” (POA) de cada entidad pública. </t>
  </si>
  <si>
    <t>son las acciones que se realizan para ejecutar el compromiso estratégico/institucional. Estas actividades coinciden con las establecidas en la planeación institucional.</t>
  </si>
  <si>
    <t>escriba el numero asignado para la meta a la que corresponde el compromiso en el “Plan Operativo de Acción” (POA).</t>
  </si>
  <si>
    <t>Son el mecanismo para valorar el cumplimiento de las metas establecidas y el progreso de los compromisos institucionales. Se recomienda que la definición de los indicadores se realice con el apoyo de la oficina de planeación.</t>
  </si>
  <si>
    <t>Se debe establecer el periodo en el que se ejecutará el compromiso institucional.</t>
  </si>
  <si>
    <t>2.7 Obervaciones /Gerente Publico</t>
  </si>
  <si>
    <t>2.7 Obervaciones /Superior Jerarquio</t>
  </si>
  <si>
    <t xml:space="preserve">3. Evaluacion </t>
  </si>
  <si>
    <t xml:space="preserve">3.2. Acumulado/ % Avance </t>
  </si>
  <si>
    <t xml:space="preserve">3.5. Evidencias/Descripcion </t>
  </si>
  <si>
    <t xml:space="preserve">3.5. Evidencias/Ubicación </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</si>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</sst>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Red]0.0"/>
    <numFmt numFmtId="166" formatCode="0.0%"/>
  </numFmts>
  <fonts count="66">
    <font>
      <sz val="11"/>
      <color theme="1"/>
      <name val="Calibri"/>
      <charset val="134"/>
      <scheme val="minor"/>
    </font>
    <font>
      <b/>
      <sz val="11"/>
      <color theme="1"/>
      <name val="Calibri"/>
      <family val="2"/>
      <scheme val="minor"/>
    </font>
    <font>
      <b/>
      <sz val="16"/>
      <color theme="0"/>
      <name val="Arial"/>
      <family val="2"/>
    </font>
    <font>
      <b/>
      <sz val="11"/>
      <color theme="1"/>
      <name val="Arial"/>
      <family val="2"/>
    </font>
    <font>
      <sz val="11"/>
      <name val="Arial"/>
      <family val="2"/>
    </font>
    <font>
      <sz val="10"/>
      <color theme="1"/>
      <name val="Arial"/>
      <family val="2"/>
    </font>
    <font>
      <sz val="11"/>
      <color theme="1"/>
      <name val="Arial"/>
      <family val="2"/>
    </font>
    <font>
      <sz val="10"/>
      <color rgb="FFFF0000"/>
      <name val="Arial"/>
      <family val="2"/>
    </font>
    <font>
      <sz val="11"/>
      <color theme="1"/>
      <name val="Times New Roman"/>
      <family val="1"/>
    </font>
    <font>
      <b/>
      <sz val="11"/>
      <color theme="1"/>
      <name val="Times New Roman"/>
      <family val="1"/>
    </font>
    <font>
      <sz val="11"/>
      <name val="Times New Roman"/>
      <family val="1"/>
    </font>
    <font>
      <sz val="14"/>
      <color theme="1"/>
      <name val="Arial"/>
      <family val="2"/>
    </font>
    <font>
      <b/>
      <sz val="20"/>
      <color theme="0"/>
      <name val="Arial"/>
      <family val="2"/>
    </font>
    <font>
      <b/>
      <sz val="14"/>
      <color theme="0"/>
      <name val="Arial"/>
      <family val="2"/>
    </font>
    <font>
      <b/>
      <sz val="14"/>
      <color theme="1"/>
      <name val="Arial"/>
      <family val="2"/>
    </font>
    <font>
      <sz val="14"/>
      <name val="Arial"/>
      <family val="2"/>
    </font>
    <font>
      <sz val="11"/>
      <color theme="1"/>
      <name val="Arial Narrow"/>
      <family val="2"/>
    </font>
    <font>
      <b/>
      <sz val="18"/>
      <color theme="0"/>
      <name val="Arial"/>
      <family val="2"/>
    </font>
    <font>
      <sz val="11"/>
      <color rgb="FF000000"/>
      <name val="Arial"/>
      <family val="2"/>
    </font>
    <font>
      <i/>
      <sz val="8"/>
      <color theme="1"/>
      <name val="Arial"/>
      <family val="2"/>
    </font>
    <font>
      <b/>
      <sz val="12"/>
      <color theme="0"/>
      <name val="Arial"/>
      <family val="2"/>
    </font>
    <font>
      <sz val="8"/>
      <color theme="1"/>
      <name val="Arial"/>
      <family val="2"/>
    </font>
    <font>
      <sz val="9"/>
      <color theme="1"/>
      <name val="Arial"/>
      <family val="2"/>
    </font>
    <font>
      <b/>
      <sz val="10"/>
      <color theme="0"/>
      <name val="Arial"/>
      <family val="2"/>
    </font>
    <font>
      <sz val="11"/>
      <color theme="5"/>
      <name val="Arial"/>
      <family val="2"/>
    </font>
    <font>
      <sz val="10"/>
      <color theme="0"/>
      <name val="Arial"/>
      <family val="2"/>
    </font>
    <font>
      <b/>
      <sz val="9"/>
      <color theme="1"/>
      <name val="Arial"/>
      <family val="2"/>
    </font>
    <font>
      <u/>
      <sz val="11"/>
      <color theme="1"/>
      <name val="Arial"/>
      <family val="2"/>
    </font>
    <font>
      <sz val="12"/>
      <color theme="1"/>
      <name val="Calibri"/>
      <family val="2"/>
      <scheme val="minor"/>
    </font>
    <font>
      <sz val="14"/>
      <color theme="1"/>
      <name val="Calibri"/>
      <family val="2"/>
      <scheme val="minor"/>
    </font>
    <font>
      <sz val="12"/>
      <color theme="1"/>
      <name val="Arial"/>
      <family val="2"/>
    </font>
    <font>
      <sz val="12"/>
      <color rgb="FF000000"/>
      <name val="Arial"/>
      <family val="2"/>
    </font>
    <font>
      <b/>
      <sz val="12"/>
      <color theme="1"/>
      <name val="Arial"/>
      <family val="2"/>
    </font>
    <font>
      <sz val="12"/>
      <color rgb="FF000000"/>
      <name val="Calibri"/>
      <family val="2"/>
      <scheme val="minor"/>
    </font>
    <font>
      <b/>
      <sz val="22"/>
      <color theme="1"/>
      <name val="Calibri"/>
      <family val="2"/>
      <scheme val="minor"/>
    </font>
    <font>
      <sz val="14"/>
      <color theme="1"/>
      <name val="Times New Roman"/>
      <family val="1"/>
    </font>
    <font>
      <sz val="26"/>
      <color theme="1"/>
      <name val="Arial"/>
      <family val="2"/>
    </font>
    <font>
      <sz val="16"/>
      <color theme="1"/>
      <name val="Arial"/>
      <family val="2"/>
    </font>
    <font>
      <b/>
      <sz val="20"/>
      <color theme="1"/>
      <name val="Arial"/>
      <family val="2"/>
    </font>
    <font>
      <b/>
      <sz val="22"/>
      <color theme="1"/>
      <name val="Arial"/>
      <family val="2"/>
    </font>
    <font>
      <b/>
      <sz val="16"/>
      <color theme="1"/>
      <name val="Arial"/>
      <family val="2"/>
    </font>
    <font>
      <b/>
      <sz val="28"/>
      <color theme="1"/>
      <name val="Arial"/>
      <family val="2"/>
    </font>
    <font>
      <b/>
      <sz val="18"/>
      <color theme="1"/>
      <name val="Arial"/>
      <family val="2"/>
    </font>
    <font>
      <sz val="16"/>
      <name val="Arial"/>
      <family val="2"/>
    </font>
    <font>
      <b/>
      <sz val="18"/>
      <name val="Arial"/>
      <family val="2"/>
    </font>
    <font>
      <b/>
      <sz val="24"/>
      <color rgb="FF000000"/>
      <name val="Arial"/>
      <family val="2"/>
    </font>
    <font>
      <b/>
      <sz val="24"/>
      <color theme="1"/>
      <name val="Arial"/>
      <family val="2"/>
    </font>
    <font>
      <b/>
      <sz val="12"/>
      <color rgb="FF000000"/>
      <name val="Arial"/>
      <family val="2"/>
    </font>
    <font>
      <sz val="11"/>
      <color theme="1"/>
      <name val="Calibri"/>
      <family val="2"/>
      <scheme val="minor"/>
    </font>
    <font>
      <sz val="10"/>
      <name val="Arial"/>
      <family val="2"/>
    </font>
    <font>
      <b/>
      <sz val="11"/>
      <name val="Times New Roman"/>
      <family val="1"/>
    </font>
    <font>
      <i/>
      <sz val="12"/>
      <color rgb="FF000000"/>
      <name val="Arial"/>
      <family val="2"/>
    </font>
    <font>
      <b/>
      <sz val="11"/>
      <color rgb="FFFF0000"/>
      <name val="Times New Roman"/>
      <family val="1"/>
    </font>
    <font>
      <sz val="18"/>
      <name val="Tahoma"/>
      <family val="2"/>
    </font>
    <font>
      <sz val="12"/>
      <name val="Tahoma"/>
      <family val="2"/>
    </font>
    <font>
      <b/>
      <sz val="9"/>
      <name val="Tahoma"/>
      <family val="2"/>
    </font>
    <font>
      <sz val="9"/>
      <name val="Tahoma"/>
      <family val="2"/>
    </font>
    <font>
      <sz val="16"/>
      <color theme="1"/>
      <name val="Arial"/>
      <family val="2"/>
    </font>
    <font>
      <sz val="18"/>
      <color theme="1"/>
      <name val="Arial"/>
      <family val="2"/>
    </font>
    <font>
      <sz val="20"/>
      <color theme="1"/>
      <name val="Arial"/>
      <family val="2"/>
    </font>
    <font>
      <b/>
      <sz val="16"/>
      <color rgb="FF00B050"/>
      <name val="Arial"/>
      <family val="2"/>
    </font>
    <font>
      <sz val="14"/>
      <color theme="1"/>
      <name val="Arial"/>
      <family val="2"/>
    </font>
    <font>
      <b/>
      <sz val="16"/>
      <name val="Arial"/>
      <family val="2"/>
    </font>
    <font>
      <sz val="16"/>
      <name val="Arial"/>
      <family val="2"/>
    </font>
    <font>
      <sz val="16"/>
      <color rgb="FF000000"/>
      <name val="Arial"/>
      <family val="2"/>
    </font>
    <font>
      <u/>
      <sz val="11"/>
      <color theme="10"/>
      <name val="Calibri"/>
      <family val="2"/>
      <scheme val="minor"/>
    </font>
  </fonts>
  <fills count="15">
    <fill>
      <patternFill patternType="none"/>
    </fill>
    <fill>
      <patternFill patternType="gray125"/>
    </fill>
    <fill>
      <patternFill patternType="solid">
        <fgColor rgb="FF1CAF94"/>
        <bgColor indexed="64"/>
      </patternFill>
    </fill>
    <fill>
      <patternFill patternType="solid">
        <fgColor rgb="FFE5E5E5"/>
        <bgColor indexed="64"/>
      </patternFill>
    </fill>
    <fill>
      <patternFill patternType="solid">
        <fgColor rgb="FFD6EBF1"/>
        <bgColor indexed="64"/>
      </patternFill>
    </fill>
    <fill>
      <patternFill patternType="solid">
        <fgColor theme="8" tint="0.79995117038483843"/>
        <bgColor indexed="64"/>
      </patternFill>
    </fill>
    <fill>
      <patternFill patternType="solid">
        <fgColor theme="8" tint="0.59999389629810485"/>
        <bgColor indexed="64"/>
      </patternFill>
    </fill>
    <fill>
      <patternFill patternType="solid">
        <fgColor theme="0"/>
        <bgColor indexed="64"/>
      </patternFill>
    </fill>
    <fill>
      <patternFill patternType="solid">
        <fgColor rgb="FF3067CC"/>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rgb="FFFFFFFF"/>
        <bgColor rgb="FF000000"/>
      </patternFill>
    </fill>
    <fill>
      <patternFill patternType="solid">
        <fgColor theme="0" tint="-0.499984740745262"/>
        <bgColor indexed="64"/>
      </patternFill>
    </fill>
    <fill>
      <patternFill patternType="solid">
        <fgColor theme="0"/>
        <bgColor rgb="FF000000"/>
      </patternFill>
    </fill>
    <fill>
      <patternFill patternType="solid">
        <fgColor rgb="FF3772FF"/>
        <bgColor indexed="64"/>
      </patternFill>
    </fill>
  </fills>
  <borders count="69">
    <border>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style="thin">
        <color auto="1"/>
      </left>
      <right/>
      <top style="medium">
        <color auto="1"/>
      </top>
      <bottom style="medium">
        <color auto="1"/>
      </bottom>
      <diagonal/>
    </border>
    <border>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right/>
      <top style="thin">
        <color auto="1"/>
      </top>
      <bottom style="thin">
        <color auto="1"/>
      </bottom>
      <diagonal/>
    </border>
    <border>
      <left style="thin">
        <color auto="1"/>
      </left>
      <right style="thin">
        <color auto="1"/>
      </right>
      <top style="medium">
        <color auto="1"/>
      </top>
      <bottom/>
      <diagonal/>
    </border>
    <border>
      <left style="medium">
        <color auto="1"/>
      </left>
      <right style="thin">
        <color auto="1"/>
      </right>
      <top style="thin">
        <color auto="1"/>
      </top>
      <bottom/>
      <diagonal/>
    </border>
    <border>
      <left/>
      <right style="thin">
        <color auto="1"/>
      </right>
      <top style="medium">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bottom style="thin">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thin">
        <color auto="1"/>
      </left>
      <right/>
      <top/>
      <bottom style="medium">
        <color auto="1"/>
      </bottom>
      <diagonal/>
    </border>
    <border>
      <left/>
      <right style="medium">
        <color auto="1"/>
      </right>
      <top/>
      <bottom style="thin">
        <color auto="1"/>
      </bottom>
      <diagonal/>
    </border>
    <border>
      <left/>
      <right style="medium">
        <color auto="1"/>
      </right>
      <top style="thin">
        <color auto="1"/>
      </top>
      <bottom/>
      <diagonal/>
    </border>
    <border>
      <left/>
      <right style="medium">
        <color auto="1"/>
      </right>
      <top style="thin">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bottom/>
      <diagonal/>
    </border>
    <border>
      <left style="medium">
        <color auto="1"/>
      </left>
      <right/>
      <top style="thin">
        <color auto="1"/>
      </top>
      <bottom style="medium">
        <color auto="1"/>
      </bottom>
      <diagonal/>
    </border>
    <border>
      <left style="thin">
        <color auto="1"/>
      </left>
      <right style="medium">
        <color indexed="64"/>
      </right>
      <top style="medium">
        <color indexed="64"/>
      </top>
      <bottom/>
      <diagonal/>
    </border>
    <border>
      <left style="thin">
        <color auto="1"/>
      </left>
      <right style="medium">
        <color indexed="64"/>
      </right>
      <top/>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s>
  <cellStyleXfs count="4">
    <xf numFmtId="0" fontId="0" fillId="0" borderId="0"/>
    <xf numFmtId="9" fontId="48" fillId="0" borderId="0" applyFont="0" applyFill="0" applyBorder="0" applyAlignment="0" applyProtection="0"/>
    <xf numFmtId="0" fontId="49" fillId="0" borderId="0"/>
    <xf numFmtId="0" fontId="65" fillId="0" borderId="0" applyNumberFormat="0" applyFill="0" applyBorder="0" applyAlignment="0" applyProtection="0"/>
  </cellStyleXfs>
  <cellXfs count="499">
    <xf numFmtId="0" fontId="0" fillId="0" borderId="0" xfId="0"/>
    <xf numFmtId="0" fontId="1" fillId="0" borderId="2" xfId="0" applyFont="1" applyBorder="1"/>
    <xf numFmtId="0" fontId="1" fillId="0" borderId="3" xfId="0" applyFont="1" applyBorder="1"/>
    <xf numFmtId="0" fontId="1" fillId="0" borderId="3" xfId="0" applyFont="1" applyBorder="1" applyAlignment="1">
      <alignment horizontal="center" vertical="center"/>
    </xf>
    <xf numFmtId="0" fontId="0" fillId="0" borderId="6" xfId="0" applyBorder="1" applyAlignment="1">
      <alignment horizontal="justify" vertical="center" wrapText="1"/>
    </xf>
    <xf numFmtId="0" fontId="1" fillId="0" borderId="3" xfId="0" applyFont="1" applyBorder="1" applyAlignment="1">
      <alignment horizontal="center" vertical="center" wrapText="1"/>
    </xf>
    <xf numFmtId="0" fontId="0" fillId="0" borderId="1" xfId="0" applyBorder="1" applyAlignment="1">
      <alignment horizontal="justify" vertical="center" wrapText="1"/>
    </xf>
    <xf numFmtId="0" fontId="0" fillId="0" borderId="1" xfId="0" applyBorder="1" applyAlignment="1">
      <alignment horizontal="justify" vertical="center"/>
    </xf>
    <xf numFmtId="0" fontId="0" fillId="0" borderId="7" xfId="0" applyBorder="1" applyAlignment="1">
      <alignment horizontal="justify" vertical="center"/>
    </xf>
    <xf numFmtId="0" fontId="1" fillId="0" borderId="0" xfId="0" applyFont="1" applyAlignment="1">
      <alignment horizontal="center"/>
    </xf>
    <xf numFmtId="0" fontId="1" fillId="0" borderId="0" xfId="0" applyFont="1" applyAlignment="1">
      <alignment horizontal="center" vertical="center"/>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5" fillId="4" borderId="18" xfId="0" applyFont="1" applyFill="1" applyBorder="1" applyAlignment="1">
      <alignment horizontal="center" vertical="center"/>
    </xf>
    <xf numFmtId="0" fontId="6" fillId="0" borderId="7" xfId="0" applyFont="1" applyBorder="1" applyAlignment="1">
      <alignment vertical="center" wrapText="1"/>
    </xf>
    <xf numFmtId="0" fontId="5" fillId="4" borderId="20" xfId="0" applyFont="1" applyFill="1" applyBorder="1" applyAlignment="1">
      <alignment horizontal="center" vertical="center"/>
    </xf>
    <xf numFmtId="0" fontId="6" fillId="0" borderId="21" xfId="0" applyFont="1" applyBorder="1" applyAlignment="1">
      <alignment vertical="center" wrapText="1"/>
    </xf>
    <xf numFmtId="0" fontId="6" fillId="0" borderId="21" xfId="0" applyFont="1" applyBorder="1" applyAlignment="1">
      <alignment vertical="center"/>
    </xf>
    <xf numFmtId="0" fontId="8" fillId="0" borderId="0" xfId="0" applyFont="1"/>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0" fontId="9" fillId="0" borderId="2" xfId="0" applyFont="1" applyBorder="1" applyAlignment="1">
      <alignment horizontal="center" vertical="justify" wrapText="1"/>
    </xf>
    <xf numFmtId="0" fontId="9" fillId="0" borderId="3" xfId="0" applyFont="1" applyBorder="1" applyAlignment="1">
      <alignment horizontal="center" vertical="center"/>
    </xf>
    <xf numFmtId="9" fontId="9" fillId="0" borderId="3" xfId="0" applyNumberFormat="1" applyFont="1" applyBorder="1" applyAlignment="1">
      <alignment horizontal="center" vertical="center"/>
    </xf>
    <xf numFmtId="0" fontId="8" fillId="0" borderId="3" xfId="0" applyFont="1" applyBorder="1" applyAlignment="1">
      <alignment horizontal="justify" vertical="justify" wrapText="1"/>
    </xf>
    <xf numFmtId="0" fontId="8" fillId="0" borderId="3" xfId="0" applyFont="1" applyBorder="1" applyAlignment="1">
      <alignment horizontal="center" vertical="center" wrapText="1"/>
    </xf>
    <xf numFmtId="0" fontId="8" fillId="0" borderId="3" xfId="0" applyFont="1" applyBorder="1" applyAlignment="1">
      <alignment horizontal="justify" vertical="center" wrapText="1"/>
    </xf>
    <xf numFmtId="0" fontId="8" fillId="0" borderId="3" xfId="0" applyFont="1" applyBorder="1"/>
    <xf numFmtId="0" fontId="9" fillId="0" borderId="0" xfId="0" applyFont="1" applyAlignment="1">
      <alignment horizontal="center" vertical="center"/>
    </xf>
    <xf numFmtId="0" fontId="9" fillId="0" borderId="3" xfId="0" applyFont="1" applyBorder="1" applyAlignment="1">
      <alignment horizontal="center" vertical="center" wrapText="1"/>
    </xf>
    <xf numFmtId="9" fontId="9" fillId="0" borderId="3" xfId="1" applyFont="1" applyBorder="1" applyAlignment="1">
      <alignment horizontal="center" vertical="center"/>
    </xf>
    <xf numFmtId="0" fontId="9" fillId="0" borderId="0" xfId="0" applyFont="1"/>
    <xf numFmtId="0" fontId="9" fillId="0" borderId="2" xfId="0" applyFont="1" applyBorder="1"/>
    <xf numFmtId="0" fontId="9" fillId="0" borderId="3" xfId="0" applyFont="1" applyBorder="1"/>
    <xf numFmtId="14" fontId="8" fillId="0" borderId="3" xfId="0" applyNumberFormat="1" applyFont="1" applyBorder="1" applyAlignment="1">
      <alignment horizontal="left"/>
    </xf>
    <xf numFmtId="14" fontId="8" fillId="0" borderId="0" xfId="0" applyNumberFormat="1" applyFont="1" applyAlignment="1">
      <alignment horizontal="left"/>
    </xf>
    <xf numFmtId="0" fontId="9" fillId="0" borderId="0" xfId="0" applyFont="1" applyAlignment="1">
      <alignment vertical="center"/>
    </xf>
    <xf numFmtId="0" fontId="8" fillId="0" borderId="29" xfId="0" applyFont="1" applyBorder="1" applyAlignment="1">
      <alignment horizontal="center"/>
    </xf>
    <xf numFmtId="0" fontId="9" fillId="0" borderId="33" xfId="0" applyFont="1" applyBorder="1" applyAlignment="1">
      <alignment horizontal="center"/>
    </xf>
    <xf numFmtId="0" fontId="9" fillId="0" borderId="34" xfId="0" applyFont="1" applyBorder="1" applyAlignment="1">
      <alignment horizontal="center"/>
    </xf>
    <xf numFmtId="0" fontId="9" fillId="0" borderId="18" xfId="0" applyFont="1" applyBorder="1" applyAlignment="1">
      <alignment horizontal="center"/>
    </xf>
    <xf numFmtId="0" fontId="9" fillId="0" borderId="7" xfId="0" applyFont="1" applyBorder="1" applyAlignment="1">
      <alignment horizontal="center"/>
    </xf>
    <xf numFmtId="0" fontId="9" fillId="0" borderId="2" xfId="0" applyFont="1" applyBorder="1" applyAlignment="1">
      <alignment horizontal="center"/>
    </xf>
    <xf numFmtId="0" fontId="9" fillId="0" borderId="20" xfId="0" applyFont="1" applyBorder="1" applyAlignment="1">
      <alignment horizontal="center" vertical="center"/>
    </xf>
    <xf numFmtId="14" fontId="8" fillId="0" borderId="3" xfId="0" applyNumberFormat="1" applyFont="1" applyBorder="1" applyAlignment="1">
      <alignment horizontal="center" vertical="center"/>
    </xf>
    <xf numFmtId="0" fontId="8" fillId="0" borderId="36" xfId="0" applyFont="1" applyBorder="1"/>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0" xfId="0" applyFont="1" applyBorder="1" applyAlignment="1">
      <alignment horizontal="center"/>
    </xf>
    <xf numFmtId="0" fontId="9" fillId="0" borderId="21" xfId="0" applyFont="1" applyBorder="1" applyAlignment="1">
      <alignment horizontal="center"/>
    </xf>
    <xf numFmtId="0" fontId="9" fillId="0" borderId="37" xfId="0" applyFont="1" applyBorder="1" applyAlignment="1">
      <alignment horizontal="center"/>
    </xf>
    <xf numFmtId="0" fontId="8" fillId="0" borderId="34" xfId="0" applyFont="1" applyBorder="1"/>
    <xf numFmtId="0" fontId="8" fillId="0" borderId="35" xfId="0" applyFont="1" applyBorder="1"/>
    <xf numFmtId="0" fontId="8" fillId="0" borderId="0" xfId="0" applyFont="1" applyAlignment="1">
      <alignment horizontal="center"/>
    </xf>
    <xf numFmtId="0" fontId="9" fillId="0" borderId="0" xfId="0" applyFont="1" applyAlignment="1">
      <alignment horizontal="center"/>
    </xf>
    <xf numFmtId="0" fontId="11" fillId="0" borderId="0" xfId="0" applyFont="1"/>
    <xf numFmtId="0" fontId="11" fillId="7" borderId="0" xfId="0" applyFont="1" applyFill="1"/>
    <xf numFmtId="0" fontId="11" fillId="7" borderId="38" xfId="0" applyFont="1" applyFill="1" applyBorder="1"/>
    <xf numFmtId="0" fontId="11" fillId="7" borderId="0" xfId="0" applyFont="1" applyFill="1" applyAlignment="1">
      <alignment horizontal="right"/>
    </xf>
    <xf numFmtId="0" fontId="11" fillId="7" borderId="0" xfId="0" applyFont="1" applyFill="1" applyAlignment="1">
      <alignment horizontal="center"/>
    </xf>
    <xf numFmtId="0" fontId="11" fillId="7" borderId="39" xfId="0" applyFont="1" applyFill="1" applyBorder="1"/>
    <xf numFmtId="0" fontId="13" fillId="8" borderId="9" xfId="0" applyFont="1" applyFill="1" applyBorder="1" applyAlignment="1" applyProtection="1">
      <alignment horizontal="center" vertical="center"/>
      <protection locked="0"/>
    </xf>
    <xf numFmtId="0" fontId="11" fillId="7" borderId="3" xfId="0" applyFont="1" applyFill="1" applyBorder="1"/>
    <xf numFmtId="9" fontId="11" fillId="9" borderId="3" xfId="1" applyFont="1" applyFill="1" applyBorder="1" applyAlignment="1">
      <alignment horizontal="center" vertical="center"/>
    </xf>
    <xf numFmtId="9" fontId="11" fillId="7" borderId="3" xfId="0" applyNumberFormat="1" applyFont="1" applyFill="1" applyBorder="1"/>
    <xf numFmtId="9" fontId="11" fillId="7" borderId="3" xfId="0" applyNumberFormat="1" applyFont="1" applyFill="1" applyBorder="1" applyAlignment="1">
      <alignment horizontal="center"/>
    </xf>
    <xf numFmtId="164" fontId="11" fillId="9" borderId="3" xfId="0" applyNumberFormat="1" applyFont="1" applyFill="1" applyBorder="1" applyAlignment="1">
      <alignment horizontal="center"/>
    </xf>
    <xf numFmtId="0" fontId="11" fillId="7" borderId="3" xfId="0" applyFont="1" applyFill="1" applyBorder="1" applyAlignment="1">
      <alignment horizontal="center" vertical="center"/>
    </xf>
    <xf numFmtId="0" fontId="14" fillId="7" borderId="0" xfId="0" applyFont="1" applyFill="1" applyAlignment="1" applyProtection="1">
      <alignment vertical="center"/>
      <protection locked="0"/>
    </xf>
    <xf numFmtId="0" fontId="14" fillId="7" borderId="39" xfId="0" applyFont="1" applyFill="1" applyBorder="1" applyAlignment="1" applyProtection="1">
      <alignment vertical="center"/>
      <protection locked="0"/>
    </xf>
    <xf numFmtId="9" fontId="14" fillId="9" borderId="13" xfId="1" applyFont="1" applyFill="1" applyBorder="1" applyAlignment="1" applyProtection="1">
      <alignment horizontal="center" vertical="center"/>
      <protection locked="0"/>
    </xf>
    <xf numFmtId="0" fontId="11" fillId="7" borderId="0" xfId="0" applyFont="1" applyFill="1" applyProtection="1">
      <protection locked="0"/>
    </xf>
    <xf numFmtId="0" fontId="15" fillId="7" borderId="0" xfId="0" applyFont="1" applyFill="1" applyAlignment="1" applyProtection="1">
      <alignment horizontal="center"/>
      <protection locked="0"/>
    </xf>
    <xf numFmtId="0" fontId="14" fillId="7" borderId="0" xfId="0" applyFont="1" applyFill="1" applyAlignment="1" applyProtection="1">
      <alignment horizontal="right" vertical="center"/>
      <protection locked="0"/>
    </xf>
    <xf numFmtId="0" fontId="11" fillId="7" borderId="14" xfId="0" applyFont="1" applyFill="1" applyBorder="1"/>
    <xf numFmtId="0" fontId="11" fillId="7" borderId="15" xfId="0" applyFont="1" applyFill="1" applyBorder="1"/>
    <xf numFmtId="0" fontId="11" fillId="7" borderId="25" xfId="0" applyFont="1" applyFill="1" applyBorder="1"/>
    <xf numFmtId="0" fontId="16" fillId="0" borderId="0" xfId="0" applyFont="1"/>
    <xf numFmtId="0" fontId="8" fillId="7" borderId="0" xfId="0" applyFont="1" applyFill="1"/>
    <xf numFmtId="0" fontId="8" fillId="0" borderId="0" xfId="0" applyFont="1" applyAlignment="1">
      <alignment horizontal="left"/>
    </xf>
    <xf numFmtId="0" fontId="6" fillId="7" borderId="0" xfId="0" applyFont="1" applyFill="1"/>
    <xf numFmtId="0" fontId="6" fillId="0" borderId="0" xfId="0" applyFont="1"/>
    <xf numFmtId="0" fontId="6" fillId="0" borderId="0" xfId="0" applyFont="1" applyAlignment="1">
      <alignment horizontal="left"/>
    </xf>
    <xf numFmtId="0" fontId="6" fillId="0" borderId="11" xfId="0" applyFont="1" applyBorder="1"/>
    <xf numFmtId="0" fontId="6" fillId="0" borderId="38" xfId="0" applyFont="1" applyBorder="1"/>
    <xf numFmtId="0" fontId="6" fillId="0" borderId="14" xfId="0" applyFont="1" applyBorder="1"/>
    <xf numFmtId="0" fontId="18" fillId="7" borderId="0" xfId="0" applyFont="1" applyFill="1" applyAlignment="1">
      <alignment horizontal="left" vertical="center" wrapText="1"/>
    </xf>
    <xf numFmtId="0" fontId="3" fillId="3" borderId="4" xfId="0" applyFont="1" applyFill="1" applyBorder="1" applyAlignment="1">
      <alignment horizontal="center" vertical="center" wrapText="1"/>
    </xf>
    <xf numFmtId="9" fontId="19" fillId="3" borderId="4" xfId="0" applyNumberFormat="1" applyFont="1" applyFill="1" applyBorder="1" applyAlignment="1">
      <alignment horizontal="center" vertical="center" wrapText="1"/>
    </xf>
    <xf numFmtId="0" fontId="21" fillId="0" borderId="3" xfId="0" applyFont="1" applyBorder="1" applyAlignment="1">
      <alignment horizontal="justify" vertical="center" wrapText="1"/>
    </xf>
    <xf numFmtId="0" fontId="22" fillId="0" borderId="3" xfId="0" applyFont="1" applyBorder="1" applyAlignment="1">
      <alignment horizontal="center" vertical="center"/>
    </xf>
    <xf numFmtId="164" fontId="22" fillId="9" borderId="3" xfId="0" applyNumberFormat="1" applyFont="1" applyFill="1" applyBorder="1" applyAlignment="1" applyProtection="1">
      <alignment horizontal="center" vertical="center" wrapText="1"/>
      <protection locked="0"/>
    </xf>
    <xf numFmtId="164" fontId="22" fillId="9" borderId="3" xfId="0" applyNumberFormat="1" applyFont="1" applyFill="1" applyBorder="1" applyAlignment="1">
      <alignment horizontal="center" vertical="center" wrapText="1"/>
    </xf>
    <xf numFmtId="0" fontId="21" fillId="0" borderId="3" xfId="0" applyFont="1" applyBorder="1" applyAlignment="1">
      <alignment horizontal="left" vertical="center" wrapText="1"/>
    </xf>
    <xf numFmtId="164" fontId="24" fillId="7" borderId="3" xfId="0" applyNumberFormat="1" applyFont="1" applyFill="1" applyBorder="1" applyAlignment="1">
      <alignment horizontal="center" vertical="center"/>
    </xf>
    <xf numFmtId="0" fontId="6" fillId="7" borderId="0" xfId="0" applyFont="1" applyFill="1" applyAlignment="1">
      <alignment vertical="center"/>
    </xf>
    <xf numFmtId="0" fontId="6" fillId="7" borderId="0" xfId="0" applyFont="1" applyFill="1" applyAlignment="1">
      <alignment horizontal="left" vertical="center"/>
    </xf>
    <xf numFmtId="164" fontId="6" fillId="7" borderId="0" xfId="0" applyNumberFormat="1" applyFont="1" applyFill="1" applyAlignment="1">
      <alignment horizontal="center" vertical="center"/>
    </xf>
    <xf numFmtId="0" fontId="7" fillId="7" borderId="0" xfId="0" applyFont="1" applyFill="1" applyAlignment="1">
      <alignment vertical="top" wrapText="1"/>
    </xf>
    <xf numFmtId="0" fontId="25" fillId="8" borderId="23" xfId="0" applyFont="1" applyFill="1" applyBorder="1" applyAlignment="1">
      <alignment vertical="center" wrapText="1"/>
    </xf>
    <xf numFmtId="0" fontId="6" fillId="7" borderId="0" xfId="0" applyFont="1" applyFill="1" applyAlignment="1">
      <alignment horizontal="left"/>
    </xf>
    <xf numFmtId="0" fontId="26" fillId="7" borderId="3" xfId="0" applyFont="1" applyFill="1" applyBorder="1" applyAlignment="1">
      <alignment horizontal="center" vertical="center"/>
    </xf>
    <xf numFmtId="0" fontId="6" fillId="0" borderId="24" xfId="0" applyFont="1" applyBorder="1" applyAlignment="1">
      <alignment horizontal="center"/>
    </xf>
    <xf numFmtId="0" fontId="6" fillId="0" borderId="39" xfId="0" applyFont="1" applyBorder="1" applyAlignment="1">
      <alignment horizontal="center"/>
    </xf>
    <xf numFmtId="0" fontId="6" fillId="0" borderId="25" xfId="0" applyFont="1" applyBorder="1" applyAlignment="1">
      <alignment horizontal="center" vertical="center"/>
    </xf>
    <xf numFmtId="0" fontId="6" fillId="7" borderId="0" xfId="0" applyFont="1" applyFill="1" applyAlignment="1">
      <alignment horizontal="center"/>
    </xf>
    <xf numFmtId="165" fontId="23" fillId="8" borderId="23" xfId="0" applyNumberFormat="1" applyFont="1" applyFill="1" applyBorder="1" applyAlignment="1">
      <alignment horizontal="center" vertical="center" wrapText="1"/>
    </xf>
    <xf numFmtId="9" fontId="25" fillId="8" borderId="23" xfId="1" applyFont="1" applyFill="1" applyBorder="1" applyAlignment="1" applyProtection="1">
      <alignment vertical="center" wrapText="1"/>
    </xf>
    <xf numFmtId="0" fontId="6" fillId="7" borderId="3" xfId="0" applyFont="1" applyFill="1" applyBorder="1" applyAlignment="1">
      <alignment vertical="center"/>
    </xf>
    <xf numFmtId="0" fontId="28" fillId="0" borderId="0" xfId="0" applyFont="1"/>
    <xf numFmtId="0" fontId="28" fillId="7" borderId="0" xfId="0" applyFont="1" applyFill="1"/>
    <xf numFmtId="0" fontId="30" fillId="7" borderId="0" xfId="0" applyFont="1" applyFill="1"/>
    <xf numFmtId="0" fontId="31" fillId="7" borderId="0" xfId="0" applyFont="1" applyFill="1" applyAlignment="1">
      <alignment horizontal="center" vertical="center" wrapText="1"/>
    </xf>
    <xf numFmtId="0" fontId="30" fillId="7" borderId="38" xfId="0" applyFont="1" applyFill="1" applyBorder="1"/>
    <xf numFmtId="0" fontId="32" fillId="7" borderId="23" xfId="0" applyFont="1" applyFill="1" applyBorder="1" applyAlignment="1">
      <alignment horizontal="center" vertical="center"/>
    </xf>
    <xf numFmtId="0" fontId="30" fillId="7" borderId="23" xfId="0" applyFont="1" applyFill="1" applyBorder="1" applyAlignment="1">
      <alignment horizontal="center" vertical="center"/>
    </xf>
    <xf numFmtId="0" fontId="30" fillId="0" borderId="38" xfId="0" applyFont="1" applyBorder="1"/>
    <xf numFmtId="0" fontId="32" fillId="7" borderId="42" xfId="0" applyFont="1" applyFill="1" applyBorder="1" applyAlignment="1">
      <alignment horizontal="center" wrapText="1"/>
    </xf>
    <xf numFmtId="0" fontId="32" fillId="7" borderId="18" xfId="0" applyFont="1" applyFill="1" applyBorder="1" applyAlignment="1">
      <alignment horizontal="center" wrapText="1"/>
    </xf>
    <xf numFmtId="0" fontId="32" fillId="7" borderId="42" xfId="0" applyFont="1" applyFill="1" applyBorder="1" applyAlignment="1">
      <alignment horizontal="center" vertical="center" wrapText="1"/>
    </xf>
    <xf numFmtId="0" fontId="32" fillId="7" borderId="18" xfId="0" applyFont="1" applyFill="1" applyBorder="1" applyAlignment="1">
      <alignment horizontal="center" vertical="center" wrapText="1"/>
    </xf>
    <xf numFmtId="0" fontId="32" fillId="7" borderId="20" xfId="0" applyFont="1" applyFill="1" applyBorder="1" applyAlignment="1">
      <alignment horizontal="center" vertical="center" wrapText="1"/>
    </xf>
    <xf numFmtId="0" fontId="32" fillId="7" borderId="50" xfId="0" applyFont="1" applyFill="1" applyBorder="1" applyAlignment="1">
      <alignment horizontal="center" vertical="center" wrapText="1"/>
    </xf>
    <xf numFmtId="0" fontId="31" fillId="11" borderId="0" xfId="0" applyFont="1" applyFill="1"/>
    <xf numFmtId="0" fontId="33" fillId="11" borderId="0" xfId="0" applyFont="1" applyFill="1"/>
    <xf numFmtId="0" fontId="31" fillId="7" borderId="39" xfId="0" applyFont="1" applyFill="1" applyBorder="1" applyAlignment="1">
      <alignment horizontal="center" vertical="center" wrapText="1"/>
    </xf>
    <xf numFmtId="0" fontId="30" fillId="7" borderId="39" xfId="0" applyFont="1" applyFill="1" applyBorder="1"/>
    <xf numFmtId="0" fontId="34" fillId="0" borderId="0" xfId="0" applyFont="1" applyAlignment="1" applyProtection="1">
      <alignment wrapText="1"/>
      <protection locked="0"/>
    </xf>
    <xf numFmtId="0" fontId="34" fillId="0" borderId="0" xfId="0" applyFont="1" applyProtection="1">
      <protection locked="0"/>
    </xf>
    <xf numFmtId="0" fontId="8" fillId="0" borderId="0" xfId="0" applyFont="1" applyProtection="1">
      <protection locked="0"/>
    </xf>
    <xf numFmtId="0" fontId="35" fillId="0" borderId="0" xfId="0" applyFont="1" applyProtection="1">
      <protection locked="0"/>
    </xf>
    <xf numFmtId="2" fontId="8" fillId="0" borderId="0" xfId="0" applyNumberFormat="1" applyFont="1" applyProtection="1">
      <protection locked="0"/>
    </xf>
    <xf numFmtId="0" fontId="12" fillId="7" borderId="0" xfId="0" applyFont="1" applyFill="1" applyAlignment="1" applyProtection="1">
      <alignment vertical="center"/>
      <protection locked="0"/>
    </xf>
    <xf numFmtId="0" fontId="11" fillId="0" borderId="0" xfId="0" applyFont="1" applyProtection="1">
      <protection locked="0"/>
    </xf>
    <xf numFmtId="0" fontId="6" fillId="0" borderId="0" xfId="0" applyFont="1" applyProtection="1">
      <protection locked="0"/>
    </xf>
    <xf numFmtId="0" fontId="36" fillId="0" borderId="0" xfId="0" applyFont="1" applyAlignment="1" applyProtection="1">
      <alignment horizontal="center"/>
      <protection locked="0"/>
    </xf>
    <xf numFmtId="0" fontId="6" fillId="0" borderId="0" xfId="0" applyFont="1" applyAlignment="1" applyProtection="1">
      <alignment horizontal="center"/>
      <protection locked="0"/>
    </xf>
    <xf numFmtId="0" fontId="17" fillId="8" borderId="15" xfId="0" applyFont="1" applyFill="1" applyBorder="1" applyAlignment="1">
      <alignment horizontal="center" vertical="center"/>
    </xf>
    <xf numFmtId="0" fontId="39" fillId="9" borderId="23" xfId="0" applyFont="1" applyFill="1" applyBorder="1" applyAlignment="1">
      <alignment horizontal="center" vertical="center" wrapText="1"/>
    </xf>
    <xf numFmtId="0" fontId="38" fillId="10" borderId="9" xfId="0" applyFont="1" applyFill="1" applyBorder="1" applyAlignment="1" applyProtection="1">
      <alignment horizontal="center" vertical="center"/>
      <protection locked="0"/>
    </xf>
    <xf numFmtId="0" fontId="40" fillId="10" borderId="9" xfId="0" applyFont="1" applyFill="1" applyBorder="1" applyAlignment="1" applyProtection="1">
      <alignment horizontal="center" vertical="center"/>
      <protection locked="0"/>
    </xf>
    <xf numFmtId="9" fontId="40" fillId="10" borderId="10" xfId="0" applyNumberFormat="1" applyFont="1" applyFill="1" applyBorder="1" applyAlignment="1" applyProtection="1">
      <alignment vertical="center"/>
      <protection locked="0"/>
    </xf>
    <xf numFmtId="9" fontId="40" fillId="10" borderId="57" xfId="0" applyNumberFormat="1" applyFont="1" applyFill="1" applyBorder="1" applyAlignment="1">
      <alignment horizontal="center" vertical="center"/>
    </xf>
    <xf numFmtId="0" fontId="14" fillId="7" borderId="38" xfId="0" applyFont="1" applyFill="1" applyBorder="1" applyAlignment="1" applyProtection="1">
      <alignment vertical="center"/>
      <protection locked="0"/>
    </xf>
    <xf numFmtId="0" fontId="14" fillId="7" borderId="38" xfId="0" applyFont="1" applyFill="1" applyBorder="1" applyAlignment="1" applyProtection="1">
      <alignment horizontal="center" vertical="center" wrapText="1"/>
      <protection locked="0"/>
    </xf>
    <xf numFmtId="0" fontId="14" fillId="7" borderId="0" xfId="0" applyFont="1" applyFill="1" applyAlignment="1" applyProtection="1">
      <alignment horizontal="center" vertical="center" wrapText="1"/>
      <protection locked="0"/>
    </xf>
    <xf numFmtId="0" fontId="14" fillId="7" borderId="0" xfId="0" applyFont="1" applyFill="1" applyAlignment="1" applyProtection="1">
      <alignment vertical="center" wrapText="1"/>
      <protection locked="0"/>
    </xf>
    <xf numFmtId="0" fontId="14" fillId="7" borderId="38" xfId="0" applyFont="1" applyFill="1" applyBorder="1" applyAlignment="1" applyProtection="1">
      <alignment horizontal="center" vertical="center"/>
      <protection locked="0"/>
    </xf>
    <xf numFmtId="0" fontId="3" fillId="7" borderId="0" xfId="0" applyFont="1" applyFill="1" applyAlignment="1" applyProtection="1">
      <alignment horizontal="center" vertical="center"/>
      <protection locked="0"/>
    </xf>
    <xf numFmtId="0" fontId="6" fillId="7" borderId="0" xfId="0" applyFont="1" applyFill="1" applyProtection="1">
      <protection locked="0"/>
    </xf>
    <xf numFmtId="0" fontId="42" fillId="7" borderId="0" xfId="0" applyFont="1" applyFill="1" applyAlignment="1" applyProtection="1">
      <alignment horizontal="center" vertical="center"/>
      <protection locked="0"/>
    </xf>
    <xf numFmtId="0" fontId="14" fillId="7" borderId="14" xfId="0" applyFont="1" applyFill="1" applyBorder="1" applyAlignment="1" applyProtection="1">
      <alignment horizontal="center" vertical="center"/>
      <protection locked="0"/>
    </xf>
    <xf numFmtId="0" fontId="3" fillId="7" borderId="15" xfId="0" applyFont="1" applyFill="1" applyBorder="1" applyAlignment="1" applyProtection="1">
      <alignment horizontal="center" vertical="center"/>
      <protection locked="0"/>
    </xf>
    <xf numFmtId="0" fontId="6" fillId="7" borderId="15" xfId="0" applyFont="1" applyFill="1" applyBorder="1" applyProtection="1">
      <protection locked="0"/>
    </xf>
    <xf numFmtId="2" fontId="6" fillId="0" borderId="0" xfId="0" applyNumberFormat="1" applyFont="1" applyProtection="1">
      <protection locked="0"/>
    </xf>
    <xf numFmtId="1" fontId="40" fillId="10" borderId="23" xfId="0" applyNumberFormat="1" applyFont="1" applyFill="1" applyBorder="1" applyAlignment="1">
      <alignment horizontal="center" vertical="center"/>
    </xf>
    <xf numFmtId="9" fontId="40" fillId="10" borderId="23" xfId="0" applyNumberFormat="1" applyFont="1" applyFill="1" applyBorder="1" applyAlignment="1">
      <alignment horizontal="center" vertical="center"/>
    </xf>
    <xf numFmtId="9" fontId="40" fillId="10" borderId="23" xfId="1" applyFont="1" applyFill="1" applyBorder="1" applyAlignment="1" applyProtection="1">
      <alignment horizontal="center" vertical="center"/>
    </xf>
    <xf numFmtId="9" fontId="40" fillId="7" borderId="2" xfId="1" applyFont="1" applyFill="1" applyBorder="1" applyAlignment="1" applyProtection="1">
      <alignment horizontal="center" vertical="center" wrapText="1"/>
      <protection locked="0"/>
    </xf>
    <xf numFmtId="9" fontId="40" fillId="12" borderId="3" xfId="0" applyNumberFormat="1" applyFont="1" applyFill="1" applyBorder="1" applyAlignment="1" applyProtection="1">
      <alignment horizontal="center" vertical="center" wrapText="1"/>
      <protection locked="0"/>
    </xf>
    <xf numFmtId="2" fontId="6" fillId="7" borderId="0" xfId="0" applyNumberFormat="1" applyFont="1" applyFill="1" applyProtection="1">
      <protection locked="0"/>
    </xf>
    <xf numFmtId="0" fontId="6" fillId="0" borderId="1" xfId="0" applyFont="1" applyBorder="1" applyProtection="1">
      <protection locked="0"/>
    </xf>
    <xf numFmtId="2" fontId="6" fillId="7" borderId="0" xfId="0" applyNumberFormat="1" applyFont="1" applyFill="1" applyAlignment="1" applyProtection="1">
      <alignment horizontal="center"/>
      <protection locked="0"/>
    </xf>
    <xf numFmtId="2" fontId="3" fillId="7" borderId="0" xfId="0" applyNumberFormat="1" applyFont="1" applyFill="1" applyAlignment="1" applyProtection="1">
      <alignment horizontal="center"/>
      <protection locked="0"/>
    </xf>
    <xf numFmtId="2" fontId="6" fillId="7" borderId="15" xfId="0" applyNumberFormat="1" applyFont="1" applyFill="1" applyBorder="1" applyProtection="1">
      <protection locked="0"/>
    </xf>
    <xf numFmtId="0" fontId="39" fillId="9" borderId="23" xfId="0" applyFont="1" applyFill="1" applyBorder="1" applyAlignment="1">
      <alignment horizontal="center" vertical="center"/>
    </xf>
    <xf numFmtId="0" fontId="37" fillId="0" borderId="15" xfId="0" applyFont="1" applyBorder="1" applyProtection="1">
      <protection locked="0"/>
    </xf>
    <xf numFmtId="0" fontId="37" fillId="0" borderId="25" xfId="0" applyFont="1" applyBorder="1" applyProtection="1">
      <protection locked="0"/>
    </xf>
    <xf numFmtId="0" fontId="6" fillId="7" borderId="39" xfId="0" applyFont="1" applyFill="1" applyBorder="1" applyProtection="1">
      <protection locked="0"/>
    </xf>
    <xf numFmtId="0" fontId="6" fillId="7" borderId="39" xfId="0" applyFont="1" applyFill="1" applyBorder="1" applyAlignment="1" applyProtection="1">
      <alignment horizontal="center"/>
      <protection locked="0"/>
    </xf>
    <xf numFmtId="0" fontId="3" fillId="7" borderId="0" xfId="0" applyFont="1" applyFill="1" applyAlignment="1" applyProtection="1">
      <alignment horizontal="center"/>
      <protection locked="0"/>
    </xf>
    <xf numFmtId="0" fontId="3" fillId="7" borderId="39" xfId="0" applyFont="1" applyFill="1" applyBorder="1" applyAlignment="1" applyProtection="1">
      <alignment horizontal="center"/>
      <protection locked="0"/>
    </xf>
    <xf numFmtId="0" fontId="6" fillId="7" borderId="25" xfId="0" applyFont="1" applyFill="1" applyBorder="1" applyProtection="1">
      <protection locked="0"/>
    </xf>
    <xf numFmtId="0" fontId="33" fillId="13" borderId="0" xfId="0" applyFont="1" applyFill="1"/>
    <xf numFmtId="0" fontId="45" fillId="7" borderId="0" xfId="0" applyFont="1" applyFill="1" applyAlignment="1">
      <alignment horizontal="center" vertical="center" wrapText="1"/>
    </xf>
    <xf numFmtId="0" fontId="46" fillId="7" borderId="0" xfId="0" applyFont="1" applyFill="1" applyAlignment="1">
      <alignment horizontal="center"/>
    </xf>
    <xf numFmtId="0" fontId="30" fillId="7" borderId="0" xfId="0" applyFont="1" applyFill="1" applyAlignment="1">
      <alignment horizontal="center"/>
    </xf>
    <xf numFmtId="0" fontId="31" fillId="7" borderId="0" xfId="0" applyFont="1" applyFill="1" applyAlignment="1">
      <alignment horizontal="left" vertical="center" wrapText="1"/>
    </xf>
    <xf numFmtId="0" fontId="47" fillId="7" borderId="23" xfId="0" applyFont="1" applyFill="1" applyBorder="1" applyAlignment="1">
      <alignment horizontal="center" vertical="center"/>
    </xf>
    <xf numFmtId="0" fontId="47" fillId="7" borderId="23" xfId="0" applyFont="1" applyFill="1" applyBorder="1" applyAlignment="1">
      <alignment horizontal="center" vertical="center" wrapText="1"/>
    </xf>
    <xf numFmtId="0" fontId="13" fillId="7" borderId="0" xfId="0" applyFont="1" applyFill="1" applyAlignment="1">
      <alignment horizontal="center" vertical="center"/>
    </xf>
    <xf numFmtId="0" fontId="8" fillId="0" borderId="2" xfId="0" applyFont="1" applyBorder="1"/>
    <xf numFmtId="0" fontId="9" fillId="0" borderId="3" xfId="0" applyFont="1" applyBorder="1" applyAlignment="1">
      <alignment horizontal="center" vertical="justify" wrapText="1"/>
    </xf>
    <xf numFmtId="9" fontId="9" fillId="0" borderId="3" xfId="0" applyNumberFormat="1" applyFont="1" applyBorder="1" applyAlignment="1">
      <alignment horizontal="center"/>
    </xf>
    <xf numFmtId="0" fontId="57" fillId="0" borderId="29" xfId="0" applyFont="1" applyBorder="1" applyAlignment="1" applyProtection="1">
      <alignment vertical="center" wrapText="1"/>
      <protection locked="0"/>
    </xf>
    <xf numFmtId="0" fontId="57" fillId="0" borderId="3" xfId="0" applyFont="1" applyBorder="1" applyAlignment="1" applyProtection="1">
      <alignment vertical="center" wrapText="1"/>
      <protection locked="0"/>
    </xf>
    <xf numFmtId="10" fontId="40" fillId="10" borderId="23" xfId="1" applyNumberFormat="1" applyFont="1" applyFill="1" applyBorder="1" applyAlignment="1">
      <alignment horizontal="center" vertical="center"/>
    </xf>
    <xf numFmtId="9" fontId="37" fillId="0" borderId="21" xfId="1" applyFont="1" applyBorder="1" applyAlignment="1" applyProtection="1">
      <alignment horizontal="center" vertical="center" wrapText="1"/>
      <protection locked="0"/>
    </xf>
    <xf numFmtId="9" fontId="37" fillId="0" borderId="6" xfId="1" applyFont="1" applyBorder="1" applyAlignment="1" applyProtection="1">
      <alignment horizontal="center" vertical="center" wrapText="1"/>
      <protection locked="0"/>
    </xf>
    <xf numFmtId="0" fontId="62" fillId="0" borderId="44" xfId="0" applyFont="1" applyBorder="1" applyAlignment="1" applyProtection="1">
      <alignment vertical="center" wrapText="1"/>
      <protection locked="0"/>
    </xf>
    <xf numFmtId="0" fontId="62" fillId="0" borderId="36" xfId="0" applyFont="1" applyBorder="1" applyAlignment="1" applyProtection="1">
      <alignment vertical="center" wrapText="1"/>
      <protection locked="0"/>
    </xf>
    <xf numFmtId="0" fontId="62" fillId="0" borderId="35" xfId="0" applyFont="1" applyBorder="1" applyAlignment="1" applyProtection="1">
      <alignment vertical="center" wrapText="1"/>
      <protection locked="0"/>
    </xf>
    <xf numFmtId="0" fontId="62" fillId="0" borderId="29" xfId="0" applyFont="1" applyBorder="1" applyAlignment="1" applyProtection="1">
      <alignment vertical="center" wrapText="1"/>
      <protection locked="0"/>
    </xf>
    <xf numFmtId="0" fontId="62" fillId="0" borderId="3" xfId="0" applyFont="1" applyBorder="1" applyAlignment="1" applyProtection="1">
      <alignment vertical="center" wrapText="1"/>
      <protection locked="0"/>
    </xf>
    <xf numFmtId="0" fontId="62" fillId="0" borderId="34" xfId="0" applyFont="1" applyBorder="1" applyAlignment="1" applyProtection="1">
      <alignment vertical="center" wrapText="1"/>
      <protection locked="0"/>
    </xf>
    <xf numFmtId="0" fontId="63" fillId="0" borderId="36" xfId="0" applyFont="1" applyBorder="1" applyAlignment="1" applyProtection="1">
      <alignment vertical="center" wrapText="1"/>
      <protection locked="0"/>
    </xf>
    <xf numFmtId="0" fontId="63" fillId="0" borderId="44" xfId="0" applyFont="1" applyBorder="1" applyAlignment="1" applyProtection="1">
      <alignment vertical="center" wrapText="1"/>
      <protection locked="0"/>
    </xf>
    <xf numFmtId="0" fontId="65" fillId="0" borderId="0" xfId="3" applyAlignment="1">
      <alignment horizontal="center" vertical="center" wrapText="1"/>
    </xf>
    <xf numFmtId="0" fontId="64" fillId="0" borderId="3" xfId="0" applyFont="1" applyBorder="1" applyAlignment="1">
      <alignment vertical="center" wrapText="1"/>
    </xf>
    <xf numFmtId="0" fontId="64" fillId="0" borderId="0" xfId="0" applyFont="1" applyAlignment="1">
      <alignment vertical="center" wrapText="1"/>
    </xf>
    <xf numFmtId="0" fontId="65" fillId="0" borderId="58" xfId="3" applyBorder="1" applyAlignment="1">
      <alignment horizontal="center" vertical="center" wrapText="1"/>
    </xf>
    <xf numFmtId="0" fontId="64" fillId="0" borderId="3" xfId="0" applyFont="1" applyBorder="1" applyAlignment="1">
      <alignment horizontal="center" vertical="center" wrapText="1"/>
    </xf>
    <xf numFmtId="0" fontId="65" fillId="0" borderId="3" xfId="3" applyBorder="1" applyAlignment="1" applyProtection="1">
      <alignment horizontal="center" vertical="center" wrapText="1"/>
      <protection locked="0"/>
    </xf>
    <xf numFmtId="0" fontId="65" fillId="0" borderId="22" xfId="3" applyBorder="1" applyAlignment="1">
      <alignment horizontal="center" vertical="center" wrapText="1"/>
    </xf>
    <xf numFmtId="0" fontId="9" fillId="0" borderId="3" xfId="0" applyFont="1" applyBorder="1" applyAlignment="1">
      <alignment horizontal="center"/>
    </xf>
    <xf numFmtId="0" fontId="9" fillId="6" borderId="3" xfId="0" applyFont="1" applyFill="1" applyBorder="1" applyAlignment="1">
      <alignment horizontal="center"/>
    </xf>
    <xf numFmtId="0" fontId="9" fillId="6" borderId="22" xfId="0" applyFont="1" applyFill="1" applyBorder="1" applyAlignment="1">
      <alignment horizontal="center"/>
    </xf>
    <xf numFmtId="0" fontId="9" fillId="6" borderId="40" xfId="0" applyFont="1" applyFill="1" applyBorder="1" applyAlignment="1">
      <alignment horizontal="center"/>
    </xf>
    <xf numFmtId="0" fontId="9" fillId="6" borderId="21" xfId="0" applyFont="1" applyFill="1" applyBorder="1" applyAlignment="1">
      <alignment horizontal="center"/>
    </xf>
    <xf numFmtId="0" fontId="8" fillId="0" borderId="22" xfId="0" applyFont="1" applyBorder="1" applyAlignment="1">
      <alignment horizontal="center"/>
    </xf>
    <xf numFmtId="0" fontId="8" fillId="0" borderId="40" xfId="0" applyFont="1" applyBorder="1" applyAlignment="1">
      <alignment horizontal="center"/>
    </xf>
    <xf numFmtId="0" fontId="8" fillId="0" borderId="21" xfId="0" applyFont="1" applyBorder="1" applyAlignment="1">
      <alignment horizontal="center"/>
    </xf>
    <xf numFmtId="0" fontId="9" fillId="0" borderId="22" xfId="0" applyFont="1" applyBorder="1" applyAlignment="1">
      <alignment horizontal="center" vertical="center"/>
    </xf>
    <xf numFmtId="0" fontId="9" fillId="0" borderId="21" xfId="0" applyFont="1" applyBorder="1" applyAlignment="1">
      <alignment horizontal="center" vertical="center"/>
    </xf>
    <xf numFmtId="0" fontId="9" fillId="0" borderId="3" xfId="0" applyFont="1" applyBorder="1" applyAlignment="1">
      <alignment horizontal="left" vertical="center"/>
    </xf>
    <xf numFmtId="0" fontId="8" fillId="0" borderId="28" xfId="0" applyFont="1" applyBorder="1" applyAlignment="1">
      <alignment horizontal="center"/>
    </xf>
    <xf numFmtId="0" fontId="8" fillId="0" borderId="29" xfId="0" applyFont="1" applyBorder="1" applyAlignment="1">
      <alignment horizontal="center"/>
    </xf>
    <xf numFmtId="0" fontId="8" fillId="0" borderId="44" xfId="0" applyFont="1" applyBorder="1" applyAlignment="1">
      <alignment horizontal="center"/>
    </xf>
    <xf numFmtId="0" fontId="9" fillId="0" borderId="33" xfId="0" applyFont="1" applyBorder="1" applyAlignment="1">
      <alignment horizontal="center"/>
    </xf>
    <xf numFmtId="0" fontId="9" fillId="0" borderId="34" xfId="0" applyFont="1" applyBorder="1" applyAlignment="1">
      <alignment horizontal="center"/>
    </xf>
    <xf numFmtId="0" fontId="9" fillId="0" borderId="35" xfId="0" applyFont="1" applyBorder="1" applyAlignment="1">
      <alignment horizont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2" xfId="0" applyFont="1" applyBorder="1" applyAlignment="1">
      <alignment horizontal="center" vertical="center"/>
    </xf>
    <xf numFmtId="9" fontId="9" fillId="0" borderId="3" xfId="0" applyNumberFormat="1" applyFont="1" applyBorder="1" applyAlignment="1">
      <alignment horizontal="center" vertical="center"/>
    </xf>
    <xf numFmtId="9" fontId="9" fillId="0" borderId="4" xfId="0" applyNumberFormat="1" applyFont="1" applyBorder="1" applyAlignment="1">
      <alignment horizontal="center" vertical="center"/>
    </xf>
    <xf numFmtId="9" fontId="9" fillId="0" borderId="5" xfId="0" applyNumberFormat="1" applyFont="1" applyBorder="1" applyAlignment="1">
      <alignment horizontal="center" vertical="center"/>
    </xf>
    <xf numFmtId="9" fontId="9" fillId="0" borderId="2" xfId="0" applyNumberFormat="1" applyFont="1" applyBorder="1" applyAlignment="1">
      <alignment horizontal="center"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xf>
    <xf numFmtId="0" fontId="8" fillId="0" borderId="4" xfId="0" applyFont="1" applyBorder="1" applyAlignment="1">
      <alignment horizontal="center"/>
    </xf>
    <xf numFmtId="0" fontId="8" fillId="0" borderId="5" xfId="0" applyFont="1" applyBorder="1" applyAlignment="1">
      <alignment horizontal="center"/>
    </xf>
    <xf numFmtId="0" fontId="8" fillId="0" borderId="2" xfId="0" applyFont="1" applyBorder="1" applyAlignment="1">
      <alignment horizontal="center"/>
    </xf>
    <xf numFmtId="0" fontId="31" fillId="7" borderId="11" xfId="0" applyFont="1" applyFill="1" applyBorder="1" applyAlignment="1">
      <alignment horizontal="left" vertical="center" wrapText="1"/>
    </xf>
    <xf numFmtId="0" fontId="31" fillId="7" borderId="12" xfId="0" applyFont="1" applyFill="1" applyBorder="1" applyAlignment="1">
      <alignment horizontal="left" vertical="center" wrapText="1"/>
    </xf>
    <xf numFmtId="0" fontId="31" fillId="7" borderId="24" xfId="0" applyFont="1" applyFill="1" applyBorder="1" applyAlignment="1">
      <alignment horizontal="left" vertical="center" wrapText="1"/>
    </xf>
    <xf numFmtId="0" fontId="31" fillId="7" borderId="38" xfId="0" applyFont="1" applyFill="1" applyBorder="1" applyAlignment="1">
      <alignment horizontal="left" vertical="center" wrapText="1"/>
    </xf>
    <xf numFmtId="0" fontId="31" fillId="7" borderId="0" xfId="0" applyFont="1" applyFill="1" applyAlignment="1">
      <alignment horizontal="left" vertical="center" wrapText="1"/>
    </xf>
    <xf numFmtId="0" fontId="31" fillId="7" borderId="39" xfId="0" applyFont="1" applyFill="1" applyBorder="1" applyAlignment="1">
      <alignment horizontal="left" vertical="center" wrapText="1"/>
    </xf>
    <xf numFmtId="0" fontId="31" fillId="7" borderId="14" xfId="0" applyFont="1" applyFill="1" applyBorder="1" applyAlignment="1">
      <alignment horizontal="left" vertical="center" wrapText="1"/>
    </xf>
    <xf numFmtId="0" fontId="31" fillId="7" borderId="15" xfId="0" applyFont="1" applyFill="1" applyBorder="1" applyAlignment="1">
      <alignment horizontal="left" vertical="center" wrapText="1"/>
    </xf>
    <xf numFmtId="0" fontId="31" fillId="7" borderId="25" xfId="0" applyFont="1" applyFill="1" applyBorder="1" applyAlignment="1">
      <alignment horizontal="left" vertical="center" wrapText="1"/>
    </xf>
    <xf numFmtId="0" fontId="46" fillId="7" borderId="0" xfId="0" applyFont="1" applyFill="1" applyAlignment="1">
      <alignment horizontal="center"/>
    </xf>
    <xf numFmtId="0" fontId="13" fillId="14" borderId="0" xfId="0" applyFont="1" applyFill="1" applyAlignment="1">
      <alignment horizontal="center" vertical="center"/>
    </xf>
    <xf numFmtId="0" fontId="31" fillId="7" borderId="9" xfId="0" applyFont="1" applyFill="1" applyBorder="1" applyAlignment="1">
      <alignment horizontal="left" vertical="center" wrapText="1"/>
    </xf>
    <xf numFmtId="0" fontId="31" fillId="7" borderId="10" xfId="0" applyFont="1" applyFill="1" applyBorder="1" applyAlignment="1">
      <alignment horizontal="left" vertical="center" wrapText="1"/>
    </xf>
    <xf numFmtId="0" fontId="31" fillId="7" borderId="13" xfId="0" applyFont="1" applyFill="1" applyBorder="1" applyAlignment="1">
      <alignment horizontal="left" vertical="center" wrapText="1"/>
    </xf>
    <xf numFmtId="0" fontId="47" fillId="7" borderId="46" xfId="0" applyFont="1" applyFill="1" applyBorder="1" applyAlignment="1">
      <alignment horizontal="center" vertical="center" wrapText="1"/>
    </xf>
    <xf numFmtId="0" fontId="47" fillId="7" borderId="63" xfId="0" applyFont="1" applyFill="1" applyBorder="1" applyAlignment="1">
      <alignment horizontal="center" vertical="center" wrapText="1"/>
    </xf>
    <xf numFmtId="0" fontId="47" fillId="7" borderId="47" xfId="0" applyFont="1" applyFill="1" applyBorder="1" applyAlignment="1">
      <alignment horizontal="center" vertical="center" wrapText="1"/>
    </xf>
    <xf numFmtId="0" fontId="37" fillId="0" borderId="41" xfId="0" applyFont="1" applyBorder="1" applyAlignment="1" applyProtection="1">
      <alignment horizontal="center" vertical="center" wrapText="1"/>
      <protection locked="0"/>
    </xf>
    <xf numFmtId="0" fontId="37" fillId="0" borderId="5" xfId="0" applyFont="1" applyBorder="1" applyAlignment="1" applyProtection="1">
      <alignment horizontal="center" vertical="center" wrapText="1"/>
      <protection locked="0"/>
    </xf>
    <xf numFmtId="0" fontId="59" fillId="0" borderId="40" xfId="0" applyFont="1" applyBorder="1" applyAlignment="1" applyProtection="1">
      <alignment horizontal="center"/>
      <protection locked="0"/>
    </xf>
    <xf numFmtId="0" fontId="42" fillId="7" borderId="64" xfId="0" applyFont="1" applyFill="1" applyBorder="1" applyAlignment="1" applyProtection="1">
      <alignment horizontal="center" vertical="center"/>
      <protection locked="0"/>
    </xf>
    <xf numFmtId="0" fontId="42" fillId="7" borderId="61" xfId="0" applyFont="1" applyFill="1" applyBorder="1" applyAlignment="1" applyProtection="1">
      <alignment horizontal="center" vertical="center"/>
      <protection locked="0"/>
    </xf>
    <xf numFmtId="0" fontId="42" fillId="7" borderId="62" xfId="0" applyFont="1" applyFill="1" applyBorder="1" applyAlignment="1" applyProtection="1">
      <alignment horizontal="center" vertical="center"/>
      <protection locked="0"/>
    </xf>
    <xf numFmtId="0" fontId="44" fillId="7" borderId="60" xfId="0" applyFont="1" applyFill="1" applyBorder="1" applyAlignment="1" applyProtection="1">
      <alignment horizontal="center" vertical="center"/>
      <protection locked="0"/>
    </xf>
    <xf numFmtId="0" fontId="44" fillId="7" borderId="61" xfId="0" applyFont="1" applyFill="1" applyBorder="1" applyAlignment="1" applyProtection="1">
      <alignment horizontal="center" vertical="center"/>
      <protection locked="0"/>
    </xf>
    <xf numFmtId="0" fontId="44" fillId="7" borderId="62" xfId="0" applyFont="1" applyFill="1" applyBorder="1" applyAlignment="1" applyProtection="1">
      <alignment horizontal="center" vertical="center"/>
      <protection locked="0"/>
    </xf>
    <xf numFmtId="0" fontId="60" fillId="0" borderId="4" xfId="0" applyFont="1" applyBorder="1" applyAlignment="1" applyProtection="1">
      <alignment horizontal="center" vertical="center" wrapText="1"/>
      <protection locked="0"/>
    </xf>
    <xf numFmtId="0" fontId="60" fillId="0" borderId="5" xfId="0" applyFont="1" applyBorder="1" applyAlignment="1" applyProtection="1">
      <alignment horizontal="center" vertical="center" wrapText="1"/>
      <protection locked="0"/>
    </xf>
    <xf numFmtId="0" fontId="40" fillId="0" borderId="4" xfId="0" applyFont="1" applyBorder="1" applyAlignment="1" applyProtection="1">
      <alignment horizontal="center" vertical="center" wrapText="1"/>
      <protection locked="0"/>
    </xf>
    <xf numFmtId="0" fontId="40" fillId="0" borderId="5" xfId="0" applyFont="1" applyBorder="1" applyAlignment="1" applyProtection="1">
      <alignment horizontal="center" vertical="center" wrapText="1"/>
      <protection locked="0"/>
    </xf>
    <xf numFmtId="14" fontId="62" fillId="0" borderId="41" xfId="0" applyNumberFormat="1" applyFont="1" applyBorder="1" applyAlignment="1" applyProtection="1">
      <alignment horizontal="center" vertical="center" wrapText="1"/>
      <protection locked="0"/>
    </xf>
    <xf numFmtId="14" fontId="62" fillId="0" borderId="5" xfId="0" applyNumberFormat="1" applyFont="1" applyBorder="1" applyAlignment="1" applyProtection="1">
      <alignment horizontal="center" vertical="center" wrapText="1"/>
      <protection locked="0"/>
    </xf>
    <xf numFmtId="0" fontId="62" fillId="0" borderId="67" xfId="0" applyFont="1" applyBorder="1" applyAlignment="1" applyProtection="1">
      <alignment horizontal="center" vertical="center" wrapText="1"/>
      <protection locked="0"/>
    </xf>
    <xf numFmtId="9" fontId="37" fillId="0" borderId="4" xfId="1" applyFont="1" applyFill="1" applyBorder="1" applyAlignment="1" applyProtection="1">
      <alignment horizontal="center" vertical="center" wrapText="1"/>
      <protection locked="0"/>
    </xf>
    <xf numFmtId="9" fontId="37" fillId="0" borderId="5" xfId="1" applyFont="1" applyFill="1" applyBorder="1" applyAlignment="1" applyProtection="1">
      <alignment horizontal="center" vertical="center" wrapText="1"/>
      <protection locked="0"/>
    </xf>
    <xf numFmtId="0" fontId="39" fillId="9" borderId="23" xfId="0" applyFont="1" applyFill="1" applyBorder="1" applyAlignment="1">
      <alignment horizontal="center" vertical="center" wrapText="1"/>
    </xf>
    <xf numFmtId="14" fontId="58" fillId="0" borderId="27" xfId="0" applyNumberFormat="1" applyFont="1" applyBorder="1" applyAlignment="1" applyProtection="1">
      <alignment horizontal="center"/>
      <protection locked="0"/>
    </xf>
    <xf numFmtId="0" fontId="58" fillId="0" borderId="27" xfId="0" applyFont="1" applyBorder="1" applyAlignment="1" applyProtection="1">
      <alignment horizontal="center"/>
      <protection locked="0"/>
    </xf>
    <xf numFmtId="0" fontId="6" fillId="7" borderId="58" xfId="0" applyFont="1" applyFill="1" applyBorder="1" applyAlignment="1" applyProtection="1">
      <alignment horizontal="center"/>
      <protection locked="0"/>
    </xf>
    <xf numFmtId="0" fontId="6" fillId="7" borderId="31" xfId="0" applyFont="1" applyFill="1" applyBorder="1" applyAlignment="1" applyProtection="1">
      <alignment horizontal="center"/>
      <protection locked="0"/>
    </xf>
    <xf numFmtId="0" fontId="6" fillId="7" borderId="32" xfId="0" applyFont="1" applyFill="1" applyBorder="1" applyAlignment="1" applyProtection="1">
      <alignment horizontal="center"/>
      <protection locked="0"/>
    </xf>
    <xf numFmtId="0" fontId="4" fillId="7" borderId="30" xfId="0" applyFont="1" applyFill="1" applyBorder="1" applyAlignment="1" applyProtection="1">
      <alignment horizontal="center"/>
      <protection locked="0"/>
    </xf>
    <xf numFmtId="0" fontId="4" fillId="7" borderId="31" xfId="0" applyFont="1" applyFill="1" applyBorder="1" applyAlignment="1" applyProtection="1">
      <alignment horizontal="center"/>
      <protection locked="0"/>
    </xf>
    <xf numFmtId="0" fontId="4" fillId="7" borderId="32" xfId="0" applyFont="1" applyFill="1" applyBorder="1" applyAlignment="1" applyProtection="1">
      <alignment horizontal="center"/>
      <protection locked="0"/>
    </xf>
    <xf numFmtId="0" fontId="62" fillId="0" borderId="41" xfId="0" applyFont="1" applyBorder="1" applyAlignment="1" applyProtection="1">
      <alignment horizontal="center" vertical="center" wrapText="1"/>
      <protection locked="0"/>
    </xf>
    <xf numFmtId="0" fontId="62" fillId="0" borderId="5" xfId="0" applyFont="1" applyBorder="1" applyAlignment="1" applyProtection="1">
      <alignment horizontal="center" vertical="center" wrapText="1"/>
      <protection locked="0"/>
    </xf>
    <xf numFmtId="9" fontId="37" fillId="0" borderId="2" xfId="1" applyFont="1" applyBorder="1" applyAlignment="1" applyProtection="1">
      <alignment horizontal="center" vertical="center" wrapText="1"/>
      <protection locked="0"/>
    </xf>
    <xf numFmtId="9" fontId="37" fillId="0" borderId="3" xfId="1" applyFont="1" applyBorder="1" applyAlignment="1" applyProtection="1">
      <alignment horizontal="center" vertical="center" wrapText="1"/>
      <protection locked="0"/>
    </xf>
    <xf numFmtId="9" fontId="37" fillId="0" borderId="2" xfId="0" applyNumberFormat="1" applyFont="1" applyBorder="1" applyAlignment="1" applyProtection="1">
      <alignment horizontal="center" vertical="center" wrapText="1"/>
      <protection locked="0"/>
    </xf>
    <xf numFmtId="0" fontId="37" fillId="0" borderId="3" xfId="0" applyFont="1" applyBorder="1" applyAlignment="1" applyProtection="1">
      <alignment horizontal="center" vertical="center" wrapText="1"/>
      <protection locked="0"/>
    </xf>
    <xf numFmtId="9" fontId="37" fillId="0" borderId="3" xfId="0" applyNumberFormat="1" applyFont="1" applyBorder="1" applyAlignment="1" applyProtection="1">
      <alignment horizontal="center" vertical="center" wrapText="1"/>
      <protection locked="0"/>
    </xf>
    <xf numFmtId="9" fontId="37" fillId="0" borderId="41" xfId="0" applyNumberFormat="1" applyFont="1" applyBorder="1" applyAlignment="1" applyProtection="1">
      <alignment horizontal="center" vertical="center" wrapText="1"/>
      <protection locked="0"/>
    </xf>
    <xf numFmtId="9" fontId="37" fillId="0" borderId="5" xfId="0" applyNumberFormat="1" applyFont="1" applyBorder="1" applyAlignment="1" applyProtection="1">
      <alignment horizontal="center" vertical="center" wrapText="1"/>
      <protection locked="0"/>
    </xf>
    <xf numFmtId="0" fontId="62" fillId="0" borderId="41" xfId="0" applyFont="1" applyBorder="1" applyAlignment="1" applyProtection="1">
      <alignment horizontal="justify" vertical="center" wrapText="1"/>
      <protection locked="0"/>
    </xf>
    <xf numFmtId="0" fontId="62" fillId="0" borderId="5" xfId="0" applyFont="1" applyBorder="1" applyAlignment="1" applyProtection="1">
      <alignment horizontal="justify" vertical="center" wrapText="1"/>
      <protection locked="0"/>
    </xf>
    <xf numFmtId="0" fontId="62" fillId="0" borderId="67" xfId="0" applyFont="1" applyBorder="1" applyAlignment="1" applyProtection="1">
      <alignment horizontal="justify" vertical="center" wrapText="1"/>
      <protection locked="0"/>
    </xf>
    <xf numFmtId="14" fontId="63" fillId="0" borderId="41" xfId="0" applyNumberFormat="1" applyFont="1" applyBorder="1" applyAlignment="1" applyProtection="1">
      <alignment horizontal="center" vertical="center" wrapText="1"/>
      <protection locked="0"/>
    </xf>
    <xf numFmtId="0" fontId="63" fillId="0" borderId="5" xfId="0" applyFont="1" applyBorder="1" applyAlignment="1" applyProtection="1">
      <alignment horizontal="center" vertical="center" wrapText="1"/>
      <protection locked="0"/>
    </xf>
    <xf numFmtId="0" fontId="63" fillId="0" borderId="67" xfId="0" applyFont="1" applyBorder="1" applyAlignment="1" applyProtection="1">
      <alignment horizontal="center" vertical="center" wrapText="1"/>
      <protection locked="0"/>
    </xf>
    <xf numFmtId="0" fontId="38" fillId="9" borderId="23" xfId="0" applyFont="1" applyFill="1" applyBorder="1" applyAlignment="1">
      <alignment horizontal="center" vertical="center"/>
    </xf>
    <xf numFmtId="0" fontId="38" fillId="9" borderId="55" xfId="0" applyFont="1" applyFill="1" applyBorder="1" applyAlignment="1" applyProtection="1">
      <alignment horizontal="center" vertical="center" wrapText="1"/>
      <protection locked="0"/>
    </xf>
    <xf numFmtId="0" fontId="38" fillId="9" borderId="56" xfId="0" applyFont="1" applyFill="1" applyBorder="1" applyAlignment="1" applyProtection="1">
      <alignment horizontal="center" vertical="center" wrapText="1"/>
      <protection locked="0"/>
    </xf>
    <xf numFmtId="0" fontId="38" fillId="9" borderId="50" xfId="0" applyFont="1" applyFill="1" applyBorder="1" applyAlignment="1" applyProtection="1">
      <alignment horizontal="center" vertical="center" wrapText="1"/>
      <protection locked="0"/>
    </xf>
    <xf numFmtId="0" fontId="39" fillId="9" borderId="46" xfId="0" applyFont="1" applyFill="1" applyBorder="1" applyAlignment="1">
      <alignment horizontal="center" vertical="center" wrapText="1"/>
    </xf>
    <xf numFmtId="0" fontId="39" fillId="9" borderId="47" xfId="0" applyFont="1" applyFill="1" applyBorder="1" applyAlignment="1">
      <alignment horizontal="center" vertical="center" wrapText="1"/>
    </xf>
    <xf numFmtId="0" fontId="57" fillId="0" borderId="41" xfId="0" applyFont="1" applyBorder="1" applyAlignment="1" applyProtection="1">
      <alignment horizontal="center" vertical="center" wrapText="1"/>
      <protection locked="0"/>
    </xf>
    <xf numFmtId="0" fontId="57" fillId="0" borderId="5" xfId="0" applyFont="1" applyBorder="1" applyAlignment="1" applyProtection="1">
      <alignment horizontal="center" vertical="center" wrapText="1"/>
      <protection locked="0"/>
    </xf>
    <xf numFmtId="0" fontId="37" fillId="0" borderId="67" xfId="0" applyFont="1" applyBorder="1" applyAlignment="1" applyProtection="1">
      <alignment horizontal="center" vertical="center" wrapText="1"/>
      <protection locked="0"/>
    </xf>
    <xf numFmtId="166" fontId="37" fillId="0" borderId="0" xfId="1" applyNumberFormat="1" applyFont="1" applyBorder="1" applyAlignment="1" applyProtection="1">
      <alignment horizontal="center" vertical="center" wrapText="1"/>
      <protection locked="0"/>
    </xf>
    <xf numFmtId="9" fontId="37" fillId="0" borderId="43" xfId="0" applyNumberFormat="1" applyFont="1" applyBorder="1" applyAlignment="1" applyProtection="1">
      <alignment horizontal="center" vertical="center" wrapText="1"/>
      <protection locked="0"/>
    </xf>
    <xf numFmtId="9" fontId="37" fillId="0" borderId="1" xfId="0" applyNumberFormat="1" applyFont="1" applyBorder="1" applyAlignment="1" applyProtection="1">
      <alignment horizontal="center" vertical="center" wrapText="1"/>
      <protection locked="0"/>
    </xf>
    <xf numFmtId="0" fontId="37" fillId="0" borderId="1" xfId="0" applyFont="1" applyBorder="1" applyAlignment="1" applyProtection="1">
      <alignment horizontal="center" vertical="center" wrapText="1"/>
      <protection locked="0"/>
    </xf>
    <xf numFmtId="9" fontId="37" fillId="0" borderId="65" xfId="1" applyFont="1" applyFill="1" applyBorder="1" applyAlignment="1" applyProtection="1">
      <alignment horizontal="center" vertical="center" wrapText="1"/>
      <protection locked="0"/>
    </xf>
    <xf numFmtId="9" fontId="37" fillId="0" borderId="66" xfId="1" applyFont="1" applyFill="1" applyBorder="1" applyAlignment="1" applyProtection="1">
      <alignment horizontal="center" vertical="center" wrapText="1"/>
      <protection locked="0"/>
    </xf>
    <xf numFmtId="9" fontId="37" fillId="0" borderId="68" xfId="1" applyFont="1" applyFill="1" applyBorder="1" applyAlignment="1" applyProtection="1">
      <alignment horizontal="center" vertical="center" wrapText="1"/>
      <protection locked="0"/>
    </xf>
    <xf numFmtId="0" fontId="39" fillId="9" borderId="11" xfId="0" applyFont="1" applyFill="1" applyBorder="1" applyAlignment="1">
      <alignment horizontal="center" vertical="center" wrapText="1"/>
    </xf>
    <xf numFmtId="0" fontId="39" fillId="9" borderId="24" xfId="0" applyFont="1" applyFill="1" applyBorder="1" applyAlignment="1">
      <alignment horizontal="center" vertical="center" wrapText="1"/>
    </xf>
    <xf numFmtId="0" fontId="39" fillId="9" borderId="14" xfId="0" applyFont="1" applyFill="1" applyBorder="1" applyAlignment="1">
      <alignment horizontal="center" vertical="center" wrapText="1"/>
    </xf>
    <xf numFmtId="0" fontId="39" fillId="9" borderId="25" xfId="0" applyFont="1" applyFill="1" applyBorder="1" applyAlignment="1">
      <alignment horizontal="center" vertical="center" wrapText="1"/>
    </xf>
    <xf numFmtId="0" fontId="12" fillId="8" borderId="9" xfId="0" applyFont="1" applyFill="1" applyBorder="1" applyAlignment="1">
      <alignment horizontal="center" vertical="center"/>
    </xf>
    <xf numFmtId="0" fontId="12" fillId="8" borderId="10" xfId="0" applyFont="1" applyFill="1" applyBorder="1" applyAlignment="1">
      <alignment horizontal="center" vertical="center"/>
    </xf>
    <xf numFmtId="0" fontId="12" fillId="8" borderId="13" xfId="0" applyFont="1" applyFill="1" applyBorder="1" applyAlignment="1">
      <alignment horizontal="center" vertical="center"/>
    </xf>
    <xf numFmtId="0" fontId="17" fillId="8" borderId="14" xfId="0" applyFont="1" applyFill="1" applyBorder="1" applyAlignment="1">
      <alignment horizontal="center" vertical="center"/>
    </xf>
    <xf numFmtId="0" fontId="17" fillId="8" borderId="15" xfId="0" applyFont="1" applyFill="1" applyBorder="1" applyAlignment="1">
      <alignment horizontal="center" vertical="center"/>
    </xf>
    <xf numFmtId="0" fontId="17" fillId="8" borderId="25" xfId="0" applyFont="1" applyFill="1" applyBorder="1" applyAlignment="1">
      <alignment horizontal="center" vertical="center"/>
    </xf>
    <xf numFmtId="0" fontId="42" fillId="8" borderId="15" xfId="0" applyFont="1" applyFill="1" applyBorder="1" applyAlignment="1">
      <alignment horizontal="center" vertical="center"/>
    </xf>
    <xf numFmtId="0" fontId="42" fillId="8" borderId="25" xfId="0" applyFont="1" applyFill="1" applyBorder="1" applyAlignment="1">
      <alignment horizontal="center" vertical="center"/>
    </xf>
    <xf numFmtId="0" fontId="39" fillId="9" borderId="9" xfId="0" applyFont="1" applyFill="1" applyBorder="1" applyAlignment="1">
      <alignment horizontal="center" vertical="center" wrapText="1"/>
    </xf>
    <xf numFmtId="0" fontId="39" fillId="9" borderId="10" xfId="0" applyFont="1" applyFill="1" applyBorder="1" applyAlignment="1">
      <alignment horizontal="center" vertical="center" wrapText="1"/>
    </xf>
    <xf numFmtId="0" fontId="39" fillId="9" borderId="13" xfId="0" applyFont="1" applyFill="1" applyBorder="1" applyAlignment="1">
      <alignment horizontal="center" vertical="center" wrapText="1"/>
    </xf>
    <xf numFmtId="0" fontId="36" fillId="0" borderId="0" xfId="0" applyFont="1" applyAlignment="1" applyProtection="1">
      <alignment horizontal="center"/>
      <protection locked="0"/>
    </xf>
    <xf numFmtId="0" fontId="6" fillId="0" borderId="0" xfId="0" applyFont="1" applyAlignment="1" applyProtection="1">
      <alignment horizontal="center"/>
      <protection locked="0"/>
    </xf>
    <xf numFmtId="14" fontId="63" fillId="0" borderId="5" xfId="0" applyNumberFormat="1" applyFont="1" applyBorder="1" applyAlignment="1" applyProtection="1">
      <alignment horizontal="center" vertical="center" wrapText="1"/>
      <protection locked="0"/>
    </xf>
    <xf numFmtId="0" fontId="37" fillId="0" borderId="12" xfId="0" applyFont="1" applyBorder="1" applyAlignment="1" applyProtection="1">
      <alignment horizontal="center"/>
      <protection locked="0"/>
    </xf>
    <xf numFmtId="0" fontId="37" fillId="0" borderId="24" xfId="0" applyFont="1" applyBorder="1" applyAlignment="1" applyProtection="1">
      <alignment horizontal="center"/>
      <protection locked="0"/>
    </xf>
    <xf numFmtId="0" fontId="37" fillId="0" borderId="0" xfId="0" applyFont="1" applyAlignment="1" applyProtection="1">
      <alignment horizontal="center"/>
      <protection locked="0"/>
    </xf>
    <xf numFmtId="0" fontId="37" fillId="0" borderId="39" xfId="0" applyFont="1" applyBorder="1" applyAlignment="1" applyProtection="1">
      <alignment horizontal="center"/>
      <protection locked="0"/>
    </xf>
    <xf numFmtId="9" fontId="43" fillId="0" borderId="41" xfId="1" applyFont="1" applyFill="1" applyBorder="1" applyAlignment="1" applyProtection="1">
      <alignment horizontal="center" vertical="center" wrapText="1"/>
    </xf>
    <xf numFmtId="9" fontId="43" fillId="0" borderId="5" xfId="1" applyFont="1" applyFill="1" applyBorder="1" applyAlignment="1" applyProtection="1">
      <alignment horizontal="center" vertical="center" wrapText="1"/>
    </xf>
    <xf numFmtId="9" fontId="43" fillId="0" borderId="3" xfId="1" applyFont="1" applyFill="1" applyBorder="1" applyAlignment="1" applyProtection="1">
      <alignment horizontal="center" vertical="center" wrapText="1"/>
    </xf>
    <xf numFmtId="2" fontId="39" fillId="9" borderId="23" xfId="0" applyNumberFormat="1" applyFont="1" applyFill="1" applyBorder="1" applyAlignment="1">
      <alignment horizontal="center" vertical="center" wrapText="1"/>
    </xf>
    <xf numFmtId="9" fontId="37" fillId="0" borderId="41" xfId="1" applyFont="1" applyBorder="1" applyAlignment="1" applyProtection="1">
      <alignment horizontal="center" vertical="center" wrapText="1"/>
    </xf>
    <xf numFmtId="9" fontId="37" fillId="0" borderId="5" xfId="1" applyFont="1" applyBorder="1" applyAlignment="1" applyProtection="1">
      <alignment horizontal="center" vertical="center" wrapText="1"/>
    </xf>
    <xf numFmtId="9" fontId="37" fillId="0" borderId="3" xfId="1" applyFont="1" applyBorder="1" applyAlignment="1" applyProtection="1">
      <alignment horizontal="center" vertical="center" wrapText="1"/>
    </xf>
    <xf numFmtId="0" fontId="41" fillId="7" borderId="58" xfId="0" applyFont="1" applyFill="1" applyBorder="1" applyAlignment="1" applyProtection="1">
      <alignment horizontal="left" vertical="center" wrapText="1"/>
      <protection locked="0"/>
    </xf>
    <xf numFmtId="0" fontId="41" fillId="7" borderId="31" xfId="0" applyFont="1" applyFill="1" applyBorder="1" applyAlignment="1" applyProtection="1">
      <alignment horizontal="left" vertical="center" wrapText="1"/>
      <protection locked="0"/>
    </xf>
    <xf numFmtId="0" fontId="41" fillId="7" borderId="59" xfId="0" applyFont="1" applyFill="1" applyBorder="1" applyAlignment="1" applyProtection="1">
      <alignment horizontal="left" vertical="center" wrapText="1"/>
      <protection locked="0"/>
    </xf>
    <xf numFmtId="9" fontId="37" fillId="0" borderId="41" xfId="1" applyFont="1" applyBorder="1" applyAlignment="1" applyProtection="1">
      <alignment horizontal="center" vertical="center" wrapText="1"/>
      <protection locked="0"/>
    </xf>
    <xf numFmtId="9" fontId="37" fillId="0" borderId="5" xfId="1" applyFont="1" applyBorder="1" applyAlignment="1" applyProtection="1">
      <alignment horizontal="center" vertical="center" wrapText="1"/>
      <protection locked="0"/>
    </xf>
    <xf numFmtId="0" fontId="29" fillId="7" borderId="0" xfId="0" applyFont="1" applyFill="1" applyAlignment="1">
      <alignment horizontal="center"/>
    </xf>
    <xf numFmtId="0" fontId="13" fillId="8" borderId="0" xfId="0" applyFont="1" applyFill="1" applyAlignment="1">
      <alignment horizontal="center" vertical="center"/>
    </xf>
    <xf numFmtId="0" fontId="32" fillId="7" borderId="9" xfId="0" applyFont="1" applyFill="1" applyBorder="1" applyAlignment="1">
      <alignment horizontal="center" vertical="center" wrapText="1"/>
    </xf>
    <xf numFmtId="0" fontId="32" fillId="7" borderId="10" xfId="0" applyFont="1" applyFill="1" applyBorder="1" applyAlignment="1">
      <alignment horizontal="center" vertical="center" wrapText="1"/>
    </xf>
    <xf numFmtId="0" fontId="32" fillId="7" borderId="13" xfId="0" applyFont="1" applyFill="1" applyBorder="1" applyAlignment="1">
      <alignment horizontal="center" vertical="center" wrapText="1"/>
    </xf>
    <xf numFmtId="0" fontId="30" fillId="7" borderId="49" xfId="0" applyFont="1" applyFill="1" applyBorder="1" applyAlignment="1">
      <alignment horizontal="left" vertical="center" wrapText="1"/>
    </xf>
    <xf numFmtId="0" fontId="30" fillId="7" borderId="8" xfId="0" applyFont="1" applyFill="1" applyBorder="1" applyAlignment="1">
      <alignment horizontal="left" vertical="center" wrapText="1"/>
    </xf>
    <xf numFmtId="0" fontId="30" fillId="7" borderId="53" xfId="0" applyFont="1" applyFill="1" applyBorder="1" applyAlignment="1">
      <alignment horizontal="left" vertical="center" wrapText="1"/>
    </xf>
    <xf numFmtId="0" fontId="30" fillId="7" borderId="19" xfId="0" applyFont="1" applyFill="1" applyBorder="1" applyAlignment="1">
      <alignment horizontal="left" vertical="center" wrapText="1"/>
    </xf>
    <xf numFmtId="0" fontId="30" fillId="7" borderId="27" xfId="0" applyFont="1" applyFill="1" applyBorder="1" applyAlignment="1">
      <alignment horizontal="left" vertical="center" wrapText="1"/>
    </xf>
    <xf numFmtId="0" fontId="30" fillId="7" borderId="52" xfId="0" applyFont="1" applyFill="1" applyBorder="1" applyAlignment="1">
      <alignment horizontal="left" vertical="center" wrapText="1"/>
    </xf>
    <xf numFmtId="0" fontId="30" fillId="7" borderId="51" xfId="0" applyFont="1" applyFill="1" applyBorder="1" applyAlignment="1">
      <alignment horizontal="left" vertical="center" wrapText="1"/>
    </xf>
    <xf numFmtId="0" fontId="30" fillId="7" borderId="15" xfId="0" applyFont="1" applyFill="1" applyBorder="1" applyAlignment="1">
      <alignment horizontal="left" vertical="center" wrapText="1"/>
    </xf>
    <xf numFmtId="0" fontId="30" fillId="7" borderId="25" xfId="0" applyFont="1" applyFill="1" applyBorder="1" applyAlignment="1">
      <alignment horizontal="left" vertical="center" wrapText="1"/>
    </xf>
    <xf numFmtId="0" fontId="31" fillId="7" borderId="11" xfId="0" applyFont="1" applyFill="1" applyBorder="1" applyAlignment="1">
      <alignment horizontal="center" vertical="center" wrapText="1"/>
    </xf>
    <xf numFmtId="0" fontId="31" fillId="7" borderId="12" xfId="0" applyFont="1" applyFill="1" applyBorder="1" applyAlignment="1">
      <alignment horizontal="center" vertical="center" wrapText="1"/>
    </xf>
    <xf numFmtId="0" fontId="31" fillId="7" borderId="24" xfId="0" applyFont="1" applyFill="1" applyBorder="1" applyAlignment="1">
      <alignment horizontal="center" vertical="center" wrapText="1"/>
    </xf>
    <xf numFmtId="0" fontId="31" fillId="7" borderId="38" xfId="0" applyFont="1" applyFill="1" applyBorder="1" applyAlignment="1">
      <alignment horizontal="center" vertical="center" wrapText="1"/>
    </xf>
    <xf numFmtId="0" fontId="31" fillId="7" borderId="0" xfId="0" applyFont="1" applyFill="1" applyAlignment="1">
      <alignment horizontal="center" vertical="center" wrapText="1"/>
    </xf>
    <xf numFmtId="0" fontId="31" fillId="7" borderId="39" xfId="0" applyFont="1" applyFill="1" applyBorder="1" applyAlignment="1">
      <alignment horizontal="center" vertical="center" wrapText="1"/>
    </xf>
    <xf numFmtId="0" fontId="31" fillId="7" borderId="48" xfId="0" applyFont="1" applyFill="1" applyBorder="1" applyAlignment="1">
      <alignment horizontal="center" vertical="center" wrapText="1"/>
    </xf>
    <xf numFmtId="0" fontId="31" fillId="7" borderId="27" xfId="0" applyFont="1" applyFill="1" applyBorder="1" applyAlignment="1">
      <alignment horizontal="center" vertical="center" wrapText="1"/>
    </xf>
    <xf numFmtId="0" fontId="31" fillId="7" borderId="52" xfId="0" applyFont="1" applyFill="1" applyBorder="1" applyAlignment="1">
      <alignment horizontal="center" vertical="center" wrapText="1"/>
    </xf>
    <xf numFmtId="0" fontId="30" fillId="7" borderId="22" xfId="0" applyFont="1" applyFill="1" applyBorder="1" applyAlignment="1">
      <alignment horizontal="left" vertical="center" wrapText="1"/>
    </xf>
    <xf numFmtId="0" fontId="30" fillId="7" borderId="40" xfId="0" applyFont="1" applyFill="1" applyBorder="1" applyAlignment="1">
      <alignment horizontal="left" vertical="center" wrapText="1"/>
    </xf>
    <xf numFmtId="0" fontId="30" fillId="7" borderId="54" xfId="0" applyFont="1" applyFill="1" applyBorder="1" applyAlignment="1">
      <alignment horizontal="left" vertical="center" wrapText="1"/>
    </xf>
    <xf numFmtId="0" fontId="32" fillId="7" borderId="42" xfId="0" applyFont="1" applyFill="1" applyBorder="1" applyAlignment="1">
      <alignment horizontal="center" vertical="center" wrapText="1"/>
    </xf>
    <xf numFmtId="0" fontId="32" fillId="7" borderId="18" xfId="0" applyFont="1" applyFill="1" applyBorder="1" applyAlignment="1">
      <alignment horizontal="center" vertical="center" wrapText="1"/>
    </xf>
    <xf numFmtId="0" fontId="30" fillId="7" borderId="46" xfId="0" applyFont="1" applyFill="1" applyBorder="1" applyAlignment="1">
      <alignment horizontal="center" vertical="center"/>
    </xf>
    <xf numFmtId="0" fontId="30" fillId="7" borderId="47" xfId="0" applyFont="1" applyFill="1" applyBorder="1" applyAlignment="1">
      <alignment horizontal="center" vertical="center"/>
    </xf>
    <xf numFmtId="0" fontId="17" fillId="8" borderId="9" xfId="0" applyFont="1" applyFill="1" applyBorder="1" applyAlignment="1">
      <alignment horizontal="center" vertical="center" wrapText="1"/>
    </xf>
    <xf numFmtId="0" fontId="17" fillId="8" borderId="10" xfId="0" applyFont="1" applyFill="1" applyBorder="1" applyAlignment="1">
      <alignment horizontal="center" vertical="center" wrapText="1"/>
    </xf>
    <xf numFmtId="0" fontId="17" fillId="8" borderId="13" xfId="0" applyFont="1" applyFill="1" applyBorder="1" applyAlignment="1">
      <alignment horizontal="center" vertical="center" wrapText="1"/>
    </xf>
    <xf numFmtId="0" fontId="13" fillId="8" borderId="9" xfId="0" applyFont="1" applyFill="1" applyBorder="1" applyAlignment="1">
      <alignment horizontal="center" vertical="top" wrapText="1"/>
    </xf>
    <xf numFmtId="0" fontId="13" fillId="8" borderId="10" xfId="0" applyFont="1" applyFill="1" applyBorder="1" applyAlignment="1">
      <alignment horizontal="center" vertical="top" wrapText="1"/>
    </xf>
    <xf numFmtId="0" fontId="13" fillId="8" borderId="13" xfId="0" applyFont="1" applyFill="1" applyBorder="1" applyAlignment="1">
      <alignment horizontal="center" vertical="top" wrapText="1"/>
    </xf>
    <xf numFmtId="0" fontId="6" fillId="0" borderId="12" xfId="0" applyFont="1" applyBorder="1" applyAlignment="1">
      <alignment horizontal="left" vertical="center" wrapText="1"/>
    </xf>
    <xf numFmtId="0" fontId="6" fillId="0" borderId="0" xfId="0" applyFont="1" applyAlignment="1">
      <alignment horizontal="left"/>
    </xf>
    <xf numFmtId="0" fontId="23" fillId="8" borderId="3" xfId="0" applyFont="1" applyFill="1" applyBorder="1" applyAlignment="1">
      <alignment horizontal="center" vertical="center" wrapText="1"/>
    </xf>
    <xf numFmtId="0" fontId="6" fillId="0" borderId="15" xfId="0" applyFont="1" applyBorder="1" applyAlignment="1">
      <alignment horizontal="left" vertical="center" wrapText="1"/>
    </xf>
    <xf numFmtId="0" fontId="6" fillId="0" borderId="15" xfId="0" applyFont="1" applyBorder="1" applyAlignment="1">
      <alignment horizontal="left" vertical="center"/>
    </xf>
    <xf numFmtId="0" fontId="3" fillId="3" borderId="2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2" xfId="0" applyFont="1" applyFill="1" applyBorder="1" applyAlignment="1">
      <alignment horizontal="center" vertical="center" wrapText="1"/>
    </xf>
    <xf numFmtId="165" fontId="3" fillId="0" borderId="3" xfId="0" applyNumberFormat="1" applyFont="1" applyBorder="1" applyAlignment="1">
      <alignment horizontal="center" vertical="center"/>
    </xf>
    <xf numFmtId="0" fontId="3" fillId="3" borderId="43" xfId="0" applyFont="1" applyFill="1" applyBorder="1" applyAlignment="1">
      <alignment horizontal="center" vertical="center" wrapText="1"/>
    </xf>
    <xf numFmtId="0" fontId="3" fillId="3" borderId="1" xfId="0" applyFont="1" applyFill="1" applyBorder="1" applyAlignment="1">
      <alignment horizontal="center" vertical="center" wrapText="1"/>
    </xf>
    <xf numFmtId="9" fontId="19" fillId="0" borderId="4" xfId="0" applyNumberFormat="1" applyFont="1" applyBorder="1" applyAlignment="1">
      <alignment horizontal="center" vertical="center" wrapText="1"/>
    </xf>
    <xf numFmtId="9" fontId="19" fillId="0" borderId="5" xfId="0" applyNumberFormat="1" applyFont="1" applyBorder="1" applyAlignment="1">
      <alignment horizontal="center" vertical="center" wrapText="1"/>
    </xf>
    <xf numFmtId="9" fontId="19" fillId="0" borderId="2" xfId="0" applyNumberFormat="1" applyFont="1" applyBorder="1" applyAlignment="1">
      <alignment horizontal="center" vertical="center" wrapText="1"/>
    </xf>
    <xf numFmtId="0" fontId="22" fillId="0" borderId="3" xfId="0" applyFont="1" applyBorder="1" applyAlignment="1">
      <alignment horizontal="center" vertical="center" wrapText="1"/>
    </xf>
    <xf numFmtId="0" fontId="20" fillId="8" borderId="3" xfId="0" applyFont="1" applyFill="1" applyBorder="1" applyAlignment="1">
      <alignment horizontal="center" vertical="center" wrapText="1"/>
    </xf>
    <xf numFmtId="0" fontId="3" fillId="0" borderId="3" xfId="0" applyFont="1" applyBorder="1" applyAlignment="1">
      <alignment horizontal="center" vertical="center" wrapText="1"/>
    </xf>
    <xf numFmtId="165" fontId="3" fillId="0" borderId="4" xfId="0" applyNumberFormat="1" applyFont="1" applyBorder="1" applyAlignment="1">
      <alignment horizontal="center" vertical="center"/>
    </xf>
    <xf numFmtId="165" fontId="3" fillId="0" borderId="5" xfId="0" applyNumberFormat="1" applyFont="1" applyBorder="1" applyAlignment="1">
      <alignment horizontal="center" vertical="center"/>
    </xf>
    <xf numFmtId="165" fontId="3" fillId="0" borderId="2" xfId="0" applyNumberFormat="1" applyFont="1" applyBorder="1" applyAlignment="1">
      <alignment horizontal="center" vertical="center"/>
    </xf>
    <xf numFmtId="0" fontId="3" fillId="3" borderId="28"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6" fillId="0" borderId="3" xfId="0" applyFont="1" applyBorder="1" applyAlignment="1">
      <alignment horizontal="center"/>
    </xf>
    <xf numFmtId="0" fontId="6" fillId="0" borderId="3" xfId="0" applyFont="1" applyBorder="1" applyAlignment="1">
      <alignment horizontal="center" vertical="center"/>
    </xf>
    <xf numFmtId="14" fontId="21" fillId="0" borderId="27" xfId="0" applyNumberFormat="1" applyFont="1" applyBorder="1" applyAlignment="1" applyProtection="1">
      <alignment horizontal="center"/>
      <protection locked="0"/>
    </xf>
    <xf numFmtId="0" fontId="21" fillId="0" borderId="27" xfId="0" applyFont="1" applyBorder="1" applyAlignment="1" applyProtection="1">
      <alignment horizontal="center"/>
      <protection locked="0"/>
    </xf>
    <xf numFmtId="0" fontId="21" fillId="0" borderId="40" xfId="0" applyFont="1" applyBorder="1" applyAlignment="1" applyProtection="1">
      <alignment horizontal="center"/>
      <protection locked="0"/>
    </xf>
    <xf numFmtId="0" fontId="25" fillId="8" borderId="9" xfId="0" applyFont="1" applyFill="1" applyBorder="1" applyAlignment="1">
      <alignment horizontal="center" vertical="center" wrapText="1"/>
    </xf>
    <xf numFmtId="0" fontId="25" fillId="8" borderId="10" xfId="0" applyFont="1" applyFill="1" applyBorder="1" applyAlignment="1">
      <alignment horizontal="center" vertical="center" wrapText="1"/>
    </xf>
    <xf numFmtId="0" fontId="25" fillId="8" borderId="13" xfId="0" applyFont="1" applyFill="1" applyBorder="1" applyAlignment="1">
      <alignment horizontal="center" vertical="center" wrapText="1"/>
    </xf>
    <xf numFmtId="0" fontId="27" fillId="7" borderId="3" xfId="0" applyFont="1" applyFill="1" applyBorder="1" applyAlignment="1">
      <alignment horizontal="center" vertical="center"/>
    </xf>
    <xf numFmtId="0" fontId="26" fillId="7" borderId="3" xfId="0" applyFont="1" applyFill="1" applyBorder="1" applyAlignment="1">
      <alignment horizontal="center" vertical="center"/>
    </xf>
    <xf numFmtId="0" fontId="11" fillId="7" borderId="0" xfId="0" applyFont="1" applyFill="1" applyAlignment="1">
      <alignment horizontal="center"/>
    </xf>
    <xf numFmtId="0" fontId="61" fillId="7" borderId="27" xfId="0" applyFont="1" applyFill="1" applyBorder="1" applyAlignment="1">
      <alignment horizontal="center"/>
    </xf>
    <xf numFmtId="0" fontId="11" fillId="7" borderId="27" xfId="0" applyFont="1" applyFill="1" applyBorder="1" applyAlignment="1">
      <alignment horizontal="center"/>
    </xf>
    <xf numFmtId="0" fontId="61" fillId="7" borderId="40" xfId="0" applyFont="1" applyFill="1" applyBorder="1" applyAlignment="1">
      <alignment horizontal="center"/>
    </xf>
    <xf numFmtId="0" fontId="11" fillId="7" borderId="40" xfId="0" applyFont="1" applyFill="1" applyBorder="1" applyAlignment="1">
      <alignment horizontal="center"/>
    </xf>
    <xf numFmtId="14" fontId="11" fillId="7" borderId="40" xfId="0" applyNumberFormat="1" applyFont="1" applyFill="1" applyBorder="1" applyAlignment="1">
      <alignment horizontal="center"/>
    </xf>
    <xf numFmtId="0" fontId="13" fillId="8" borderId="9" xfId="0" applyFont="1" applyFill="1" applyBorder="1" applyAlignment="1" applyProtection="1">
      <alignment horizontal="center" vertical="center"/>
      <protection locked="0"/>
    </xf>
    <xf numFmtId="0" fontId="13" fillId="8" borderId="10" xfId="0" applyFont="1" applyFill="1" applyBorder="1" applyAlignment="1" applyProtection="1">
      <alignment horizontal="center" vertical="center"/>
      <protection locked="0"/>
    </xf>
    <xf numFmtId="0" fontId="13" fillId="8" borderId="13" xfId="0" applyFont="1" applyFill="1" applyBorder="1" applyAlignment="1" applyProtection="1">
      <alignment horizontal="center" vertical="center"/>
      <protection locked="0"/>
    </xf>
    <xf numFmtId="0" fontId="14" fillId="7" borderId="8" xfId="0" applyFont="1" applyFill="1" applyBorder="1" applyAlignment="1" applyProtection="1">
      <alignment horizontal="center" vertical="center"/>
      <protection locked="0"/>
    </xf>
    <xf numFmtId="0" fontId="11" fillId="7" borderId="3" xfId="0" applyFont="1" applyFill="1" applyBorder="1" applyAlignment="1">
      <alignment horizontal="left" vertical="center" wrapText="1"/>
    </xf>
    <xf numFmtId="0" fontId="11" fillId="0" borderId="4" xfId="0" applyFont="1" applyBorder="1" applyAlignment="1">
      <alignment horizontal="left" vertical="center"/>
    </xf>
    <xf numFmtId="0" fontId="11" fillId="0" borderId="2" xfId="0" applyFont="1" applyBorder="1" applyAlignment="1">
      <alignment horizontal="left" vertical="center"/>
    </xf>
    <xf numFmtId="9" fontId="11" fillId="0" borderId="4" xfId="0" applyNumberFormat="1" applyFont="1" applyBorder="1" applyAlignment="1">
      <alignment horizontal="center" vertical="center"/>
    </xf>
    <xf numFmtId="9" fontId="11" fillId="0" borderId="2" xfId="0" applyNumberFormat="1" applyFont="1" applyBorder="1" applyAlignment="1">
      <alignment horizontal="center" vertical="center"/>
    </xf>
    <xf numFmtId="9" fontId="11" fillId="10" borderId="3" xfId="1" applyFont="1" applyFill="1" applyBorder="1" applyAlignment="1">
      <alignment horizontal="center" vertical="center"/>
    </xf>
    <xf numFmtId="9" fontId="11" fillId="10" borderId="4" xfId="0" applyNumberFormat="1" applyFont="1" applyFill="1" applyBorder="1" applyAlignment="1">
      <alignment horizontal="center" vertical="center"/>
    </xf>
    <xf numFmtId="0" fontId="11" fillId="10" borderId="2" xfId="0" applyFont="1" applyFill="1" applyBorder="1" applyAlignment="1">
      <alignment horizontal="center" vertical="center"/>
    </xf>
    <xf numFmtId="0" fontId="11" fillId="7" borderId="39" xfId="0" applyFont="1" applyFill="1" applyBorder="1" applyAlignment="1">
      <alignment horizontal="center"/>
    </xf>
    <xf numFmtId="0" fontId="11" fillId="7" borderId="27" xfId="0" applyFont="1" applyFill="1" applyBorder="1" applyAlignment="1" applyProtection="1">
      <alignment horizontal="center"/>
      <protection locked="0"/>
    </xf>
    <xf numFmtId="0" fontId="9" fillId="0" borderId="4" xfId="0" applyFont="1" applyBorder="1" applyAlignment="1">
      <alignment horizontal="center"/>
    </xf>
    <xf numFmtId="0" fontId="9" fillId="6" borderId="16" xfId="0" applyFont="1" applyFill="1" applyBorder="1" applyAlignment="1">
      <alignment horizontal="center"/>
    </xf>
    <xf numFmtId="0" fontId="9" fillId="6" borderId="17" xfId="0" applyFont="1" applyFill="1" applyBorder="1" applyAlignment="1">
      <alignment horizontal="center"/>
    </xf>
    <xf numFmtId="0" fontId="9" fillId="6" borderId="26" xfId="0" applyFont="1" applyFill="1" applyBorder="1" applyAlignment="1">
      <alignment horizontal="center"/>
    </xf>
    <xf numFmtId="0" fontId="9" fillId="6" borderId="10" xfId="0" applyFont="1" applyFill="1" applyBorder="1" applyAlignment="1">
      <alignment horizontal="center"/>
    </xf>
    <xf numFmtId="0" fontId="9" fillId="6" borderId="13" xfId="0" applyFont="1" applyFill="1" applyBorder="1" applyAlignment="1">
      <alignment horizontal="center"/>
    </xf>
    <xf numFmtId="0" fontId="9" fillId="0" borderId="19" xfId="0" applyFont="1" applyBorder="1" applyAlignment="1">
      <alignment horizontal="center" vertical="center"/>
    </xf>
    <xf numFmtId="0" fontId="9" fillId="0" borderId="27" xfId="0" applyFont="1" applyBorder="1" applyAlignment="1">
      <alignment horizontal="center" vertical="center"/>
    </xf>
    <xf numFmtId="0" fontId="9" fillId="0" borderId="7" xfId="0" applyFont="1" applyBorder="1" applyAlignment="1">
      <alignment horizontal="center" vertical="center"/>
    </xf>
    <xf numFmtId="9" fontId="8" fillId="0" borderId="4" xfId="1" applyFont="1" applyBorder="1" applyAlignment="1">
      <alignment horizontal="center" vertical="center" wrapText="1"/>
    </xf>
    <xf numFmtId="0" fontId="8" fillId="0" borderId="5" xfId="1" applyNumberFormat="1" applyFont="1" applyBorder="1" applyAlignment="1">
      <alignment horizontal="center" vertical="center" wrapText="1"/>
    </xf>
    <xf numFmtId="0" fontId="8" fillId="0" borderId="2" xfId="1" applyNumberFormat="1" applyFont="1" applyBorder="1" applyAlignment="1">
      <alignment horizontal="center" vertical="center" wrapText="1"/>
    </xf>
    <xf numFmtId="9" fontId="8" fillId="0" borderId="5" xfId="1" applyFont="1" applyBorder="1" applyAlignment="1">
      <alignment horizontal="center" vertical="center" wrapText="1"/>
    </xf>
    <xf numFmtId="9" fontId="8" fillId="0" borderId="2" xfId="1" applyFont="1" applyBorder="1" applyAlignment="1">
      <alignment horizontal="center" vertical="center" wrapText="1"/>
    </xf>
    <xf numFmtId="9" fontId="10" fillId="0" borderId="4" xfId="1" applyFont="1" applyFill="1" applyBorder="1" applyAlignment="1">
      <alignment horizontal="center" vertical="center" wrapText="1"/>
    </xf>
    <xf numFmtId="9" fontId="10" fillId="0" borderId="5" xfId="1" applyFont="1" applyFill="1" applyBorder="1" applyAlignment="1">
      <alignment horizontal="center" vertical="center" wrapText="1"/>
    </xf>
    <xf numFmtId="9" fontId="10" fillId="0" borderId="2" xfId="1" applyFont="1" applyFill="1" applyBorder="1" applyAlignment="1">
      <alignment horizontal="center" vertical="center" wrapText="1"/>
    </xf>
    <xf numFmtId="0" fontId="8" fillId="0" borderId="4" xfId="0" applyFont="1" applyBorder="1" applyAlignment="1">
      <alignment horizontal="justify" vertical="center" wrapText="1"/>
    </xf>
    <xf numFmtId="0" fontId="8" fillId="0" borderId="5" xfId="0" applyFont="1" applyBorder="1" applyAlignment="1">
      <alignment horizontal="justify" vertical="center" wrapText="1"/>
    </xf>
    <xf numFmtId="0" fontId="8" fillId="0" borderId="2" xfId="0" applyFont="1" applyBorder="1" applyAlignment="1">
      <alignment horizontal="justify" vertical="center" wrapText="1"/>
    </xf>
    <xf numFmtId="0" fontId="8" fillId="0" borderId="30" xfId="0" applyFont="1" applyBorder="1" applyAlignment="1">
      <alignment horizontal="center"/>
    </xf>
    <xf numFmtId="0" fontId="8" fillId="0" borderId="31" xfId="0" applyFont="1" applyBorder="1" applyAlignment="1">
      <alignment horizontal="center"/>
    </xf>
    <xf numFmtId="0" fontId="8" fillId="0" borderId="32" xfId="0" applyFont="1" applyBorder="1" applyAlignment="1">
      <alignment horizontal="center"/>
    </xf>
    <xf numFmtId="0" fontId="9" fillId="6" borderId="9" xfId="0" applyFont="1" applyFill="1" applyBorder="1" applyAlignment="1">
      <alignment horizontal="center"/>
    </xf>
    <xf numFmtId="9" fontId="8" fillId="0" borderId="4" xfId="0" applyNumberFormat="1" applyFont="1" applyBorder="1" applyAlignment="1">
      <alignment horizontal="center" vertical="center" wrapText="1"/>
    </xf>
    <xf numFmtId="9" fontId="8" fillId="0" borderId="5" xfId="0" applyNumberFormat="1" applyFont="1" applyBorder="1" applyAlignment="1">
      <alignment horizontal="center" vertical="center" wrapText="1"/>
    </xf>
    <xf numFmtId="9" fontId="8" fillId="0" borderId="2" xfId="0" applyNumberFormat="1" applyFont="1" applyBorder="1" applyAlignment="1">
      <alignment horizontal="center" vertical="center" wrapText="1"/>
    </xf>
    <xf numFmtId="0" fontId="9" fillId="0" borderId="5" xfId="0" applyFont="1" applyBorder="1" applyAlignment="1">
      <alignment horizontal="center" vertical="center" wrapText="1"/>
    </xf>
    <xf numFmtId="0" fontId="9" fillId="0" borderId="2" xfId="0" applyFont="1" applyBorder="1" applyAlignment="1">
      <alignment horizontal="center"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3" xfId="0" applyFont="1" applyFill="1" applyBorder="1" applyAlignment="1">
      <alignment horizontal="center" vertical="center"/>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5" fillId="5" borderId="2" xfId="0" applyFont="1" applyFill="1" applyBorder="1" applyAlignment="1">
      <alignment vertical="center" wrapText="1"/>
    </xf>
    <xf numFmtId="0" fontId="6" fillId="0" borderId="19" xfId="0" applyFont="1" applyBorder="1" applyAlignment="1">
      <alignment horizontal="center" vertical="center" wrapText="1"/>
    </xf>
    <xf numFmtId="0" fontId="6" fillId="0" borderId="7" xfId="0" applyFont="1" applyBorder="1" applyAlignment="1">
      <alignment horizontal="center" vertical="center" wrapText="1"/>
    </xf>
    <xf numFmtId="0" fontId="5" fillId="5" borderId="3" xfId="0" applyFont="1" applyFill="1" applyBorder="1" applyAlignment="1">
      <alignment vertical="center" wrapText="1"/>
    </xf>
    <xf numFmtId="0" fontId="6" fillId="0" borderId="22"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xf>
    <xf numFmtId="0" fontId="6" fillId="0" borderId="21" xfId="0" applyFont="1" applyBorder="1" applyAlignment="1">
      <alignment horizontal="center" vertical="center"/>
    </xf>
    <xf numFmtId="0" fontId="3" fillId="3" borderId="12"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7" fillId="5" borderId="23" xfId="0" applyFont="1" applyFill="1" applyBorder="1" applyAlignment="1">
      <alignment horizontal="left" vertical="top" wrapText="1"/>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center" vertical="center"/>
    </xf>
    <xf numFmtId="0" fontId="1" fillId="0" borderId="4" xfId="0" applyFont="1" applyBorder="1" applyAlignment="1">
      <alignment horizontal="left" vertical="center"/>
    </xf>
    <xf numFmtId="0" fontId="1" fillId="0" borderId="5" xfId="0" applyFont="1" applyBorder="1" applyAlignment="1">
      <alignment horizontal="left" vertical="center"/>
    </xf>
  </cellXfs>
  <cellStyles count="4">
    <cellStyle name="Hipervínculo" xfId="3" builtinId="8"/>
    <cellStyle name="Normal" xfId="0" builtinId="0"/>
    <cellStyle name="Normal 2" xfId="2" xr:uid="{00000000-0005-0000-0000-00002F000000}"/>
    <cellStyle name="Porcentaje" xfId="1" builtinId="5"/>
  </cellStyles>
  <dxfs count="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65A17B"/>
      <color rgb="FF3067CC"/>
      <color rgb="FF3772FF"/>
      <color rgb="FF55473B"/>
      <color rgb="FF584739"/>
      <color rgb="FF0000CC"/>
      <color rgb="FF2CD2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186070</xdr:colOff>
      <xdr:row>1</xdr:row>
      <xdr:rowOff>0</xdr:rowOff>
    </xdr:from>
    <xdr:to>
      <xdr:col>2</xdr:col>
      <xdr:colOff>924140</xdr:colOff>
      <xdr:row>3</xdr:row>
      <xdr:rowOff>246191</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rcRect t="22870" b="26916"/>
        <a:stretch>
          <a:fillRect/>
        </a:stretch>
      </xdr:blipFill>
      <xdr:spPr>
        <a:xfrm>
          <a:off x="186055" y="198120"/>
          <a:ext cx="3586480" cy="6419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46182</xdr:colOff>
      <xdr:row>0</xdr:row>
      <xdr:rowOff>92364</xdr:rowOff>
    </xdr:from>
    <xdr:to>
      <xdr:col>3</xdr:col>
      <xdr:colOff>1008711</xdr:colOff>
      <xdr:row>0</xdr:row>
      <xdr:rowOff>946728</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rcRect t="22870" b="26916"/>
        <a:stretch>
          <a:fillRect/>
        </a:stretch>
      </xdr:blipFill>
      <xdr:spPr>
        <a:xfrm>
          <a:off x="338455" y="92075"/>
          <a:ext cx="4697095" cy="854075"/>
        </a:xfrm>
        <a:prstGeom prst="rect">
          <a:avLst/>
        </a:prstGeom>
      </xdr:spPr>
    </xdr:pic>
    <xdr:clientData/>
  </xdr:twoCellAnchor>
  <xdr:twoCellAnchor editAs="oneCell">
    <xdr:from>
      <xdr:col>12</xdr:col>
      <xdr:colOff>1809751</xdr:colOff>
      <xdr:row>21</xdr:row>
      <xdr:rowOff>47626</xdr:rowOff>
    </xdr:from>
    <xdr:to>
      <xdr:col>13</xdr:col>
      <xdr:colOff>898748</xdr:colOff>
      <xdr:row>22</xdr:row>
      <xdr:rowOff>1</xdr:rowOff>
    </xdr:to>
    <xdr:pic>
      <xdr:nvPicPr>
        <xdr:cNvPr id="4" name="Imagen 3">
          <a:extLst>
            <a:ext uri="{FF2B5EF4-FFF2-40B4-BE49-F238E27FC236}">
              <a16:creationId xmlns:a16="http://schemas.microsoft.com/office/drawing/2014/main" id="{673E95AC-38D0-5DDC-5E7B-AB40F0FD9F8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019251" y="39195376"/>
          <a:ext cx="1962372"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20</xdr:row>
      <xdr:rowOff>247650</xdr:rowOff>
    </xdr:from>
    <xdr:to>
      <xdr:col>7</xdr:col>
      <xdr:colOff>1701764</xdr:colOff>
      <xdr:row>21</xdr:row>
      <xdr:rowOff>528941</xdr:rowOff>
    </xdr:to>
    <xdr:pic>
      <xdr:nvPicPr>
        <xdr:cNvPr id="5" name="Imagen 4" descr="C:\Users\LDCALDERON\Downloads\WhatsApp Image 2025-02-24 at 3.15.31 PM.jpeg">
          <a:extLst>
            <a:ext uri="{FF2B5EF4-FFF2-40B4-BE49-F238E27FC236}">
              <a16:creationId xmlns:a16="http://schemas.microsoft.com/office/drawing/2014/main" id="{7E3FFAB9-AAB7-4F14-96F3-42F011E9553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696950" y="42005250"/>
          <a:ext cx="1701764" cy="6622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60960</xdr:rowOff>
    </xdr:from>
    <xdr:to>
      <xdr:col>4</xdr:col>
      <xdr:colOff>520700</xdr:colOff>
      <xdr:row>1</xdr:row>
      <xdr:rowOff>498892</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rcRect t="22870" b="26916"/>
        <a:stretch>
          <a:fillRect/>
        </a:stretch>
      </xdr:blipFill>
      <xdr:spPr>
        <a:xfrm>
          <a:off x="193040" y="60960"/>
          <a:ext cx="3250565" cy="6356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60645</xdr:colOff>
      <xdr:row>0</xdr:row>
      <xdr:rowOff>118330</xdr:rowOff>
    </xdr:from>
    <xdr:to>
      <xdr:col>3</xdr:col>
      <xdr:colOff>1358900</xdr:colOff>
      <xdr:row>0</xdr:row>
      <xdr:rowOff>754382</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rcRect t="22870" b="26916"/>
        <a:stretch>
          <a:fillRect/>
        </a:stretch>
      </xdr:blipFill>
      <xdr:spPr>
        <a:xfrm>
          <a:off x="228600" y="118110"/>
          <a:ext cx="3268345" cy="636270"/>
        </a:xfrm>
        <a:prstGeom prst="rect">
          <a:avLst/>
        </a:prstGeom>
      </xdr:spPr>
    </xdr:pic>
    <xdr:clientData/>
  </xdr:twoCellAnchor>
  <xdr:twoCellAnchor editAs="oneCell">
    <xdr:from>
      <xdr:col>7</xdr:col>
      <xdr:colOff>734712</xdr:colOff>
      <xdr:row>63</xdr:row>
      <xdr:rowOff>57728</xdr:rowOff>
    </xdr:from>
    <xdr:to>
      <xdr:col>8</xdr:col>
      <xdr:colOff>842071</xdr:colOff>
      <xdr:row>64</xdr:row>
      <xdr:rowOff>0</xdr:rowOff>
    </xdr:to>
    <xdr:pic>
      <xdr:nvPicPr>
        <xdr:cNvPr id="4" name="Imagen 3">
          <a:extLst>
            <a:ext uri="{FF2B5EF4-FFF2-40B4-BE49-F238E27FC236}">
              <a16:creationId xmlns:a16="http://schemas.microsoft.com/office/drawing/2014/main" id="{A106DF73-AAC7-445E-A1BF-F1D1DDB8930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03679" y="21941612"/>
          <a:ext cx="1099218" cy="3201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393595</xdr:colOff>
      <xdr:row>62</xdr:row>
      <xdr:rowOff>354236</xdr:rowOff>
    </xdr:from>
    <xdr:to>
      <xdr:col>9</xdr:col>
      <xdr:colOff>1605867</xdr:colOff>
      <xdr:row>63</xdr:row>
      <xdr:rowOff>369457</xdr:rowOff>
    </xdr:to>
    <xdr:pic>
      <xdr:nvPicPr>
        <xdr:cNvPr id="5" name="Imagen 4" descr="C:\Users\LDCALDERON\Downloads\WhatsApp Image 2025-02-24 at 3.15.31 PM.jpeg">
          <a:extLst>
            <a:ext uri="{FF2B5EF4-FFF2-40B4-BE49-F238E27FC236}">
              <a16:creationId xmlns:a16="http://schemas.microsoft.com/office/drawing/2014/main" id="{C9F5D204-C4E5-492F-A096-A1CD19C729A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713926" y="24796488"/>
          <a:ext cx="1212272" cy="4717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347579</xdr:colOff>
      <xdr:row>0</xdr:row>
      <xdr:rowOff>13369</xdr:rowOff>
    </xdr:from>
    <xdr:to>
      <xdr:col>2</xdr:col>
      <xdr:colOff>3469286</xdr:colOff>
      <xdr:row>2</xdr:row>
      <xdr:rowOff>34474</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rcRect t="22870" b="26916"/>
        <a:stretch>
          <a:fillRect/>
        </a:stretch>
      </xdr:blipFill>
      <xdr:spPr>
        <a:xfrm>
          <a:off x="448310" y="13335"/>
          <a:ext cx="3469005" cy="622935"/>
        </a:xfrm>
        <a:prstGeom prst="rect">
          <a:avLst/>
        </a:prstGeom>
      </xdr:spPr>
    </xdr:pic>
    <xdr:clientData/>
  </xdr:twoCellAnchor>
  <xdr:twoCellAnchor editAs="oneCell">
    <xdr:from>
      <xdr:col>5</xdr:col>
      <xdr:colOff>1678214</xdr:colOff>
      <xdr:row>25</xdr:row>
      <xdr:rowOff>81642</xdr:rowOff>
    </xdr:from>
    <xdr:to>
      <xdr:col>6</xdr:col>
      <xdr:colOff>792157</xdr:colOff>
      <xdr:row>27</xdr:row>
      <xdr:rowOff>199571</xdr:rowOff>
    </xdr:to>
    <xdr:pic>
      <xdr:nvPicPr>
        <xdr:cNvPr id="4" name="Imagen 3">
          <a:extLst>
            <a:ext uri="{FF2B5EF4-FFF2-40B4-BE49-F238E27FC236}">
              <a16:creationId xmlns:a16="http://schemas.microsoft.com/office/drawing/2014/main" id="{DE41CFD8-3AB4-47AA-B751-BD176576307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881428" y="6749142"/>
          <a:ext cx="1962372"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3037974</xdr:colOff>
      <xdr:row>24</xdr:row>
      <xdr:rowOff>170448</xdr:rowOff>
    </xdr:from>
    <xdr:to>
      <xdr:col>3</xdr:col>
      <xdr:colOff>872290</xdr:colOff>
      <xdr:row>27</xdr:row>
      <xdr:rowOff>122467</xdr:rowOff>
    </xdr:to>
    <xdr:pic>
      <xdr:nvPicPr>
        <xdr:cNvPr id="5" name="Imagen 4" descr="C:\Users\LDCALDERON\Downloads\WhatsApp Image 2025-02-24 at 3.15.31 PM.jpeg">
          <a:extLst>
            <a:ext uri="{FF2B5EF4-FFF2-40B4-BE49-F238E27FC236}">
              <a16:creationId xmlns:a16="http://schemas.microsoft.com/office/drawing/2014/main" id="{E11C72CC-67F4-4204-A9F9-60350668FB4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69106" y="6687553"/>
          <a:ext cx="1654342" cy="6438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dadepbta-my.sharepoint.com/my?id=%2Fpersonal%2Fdmacosta%5Fdadep%5Fgov%5Fco%2FDocuments%2FACUERDOS%20DE%20GESTI%C3%93N%20SGC%20DMA%202025%2FCompromiso%203%2FActividad%202&amp;viewid=0c49d95a%2D991b%2D427d%2D8892%2D4f7b7a545c51" TargetMode="External"/><Relationship Id="rId13" Type="http://schemas.openxmlformats.org/officeDocument/2006/relationships/comments" Target="../comments1.xml"/><Relationship Id="rId3" Type="http://schemas.openxmlformats.org/officeDocument/2006/relationships/hyperlink" Target="https://dadepbta-my.sharepoint.com/my?id=%2Fpersonal%2Fdmacosta%5Fdadep%5Fgov%5Fco%2FDocuments%2FACUERDOS%20DE%20GESTI%C3%93N%20SGC%20DMA%202025%2FCompromiso%201%2FActividad%203&amp;viewid=0c49d95a%2D991b%2D427d%2D8892%2D4f7b7a545c51" TargetMode="External"/><Relationship Id="rId7" Type="http://schemas.openxmlformats.org/officeDocument/2006/relationships/hyperlink" Target="https://dadepbta-my.sharepoint.com/my?id=%2Fpersonal%2Fdmacosta%5Fdadep%5Fgov%5Fco%2FDocuments%2FACUERDOS%20DE%20GESTI%C3%93N%20SGC%20DMA%202025%2FCompromiso%203%2FActividad%201&amp;viewid=0c49d95a%2D991b%2D427d%2D8892%2D4f7b7a545c51" TargetMode="External"/><Relationship Id="rId12" Type="http://schemas.openxmlformats.org/officeDocument/2006/relationships/vmlDrawing" Target="../drawings/vmlDrawing1.vml"/><Relationship Id="rId2" Type="http://schemas.openxmlformats.org/officeDocument/2006/relationships/hyperlink" Target="https://dadepbta-my.sharepoint.com/my?id=%2Fpersonal%2Fdmacosta%5Fdadep%5Fgov%5Fco%2FDocuments%2FACUERDOS%20DE%20GESTI%C3%93N%20SGC%20DMA%202025%2FCompromiso%201%2FActividad%202&amp;viewid=0c49d95a%2D991b%2D427d%2D8892%2D4f7b7a545c51" TargetMode="External"/><Relationship Id="rId1" Type="http://schemas.openxmlformats.org/officeDocument/2006/relationships/hyperlink" Target="https://dadepbta-my.sharepoint.com/my?id=%2Fpersonal%2Fdmacosta%5Fdadep%5Fgov%5Fco%2FDocuments%2FACUERDOS%20DE%20GESTI%C3%93N%20SGC%20DMA%202025%2FCompromiso%201%2FActividad%201&amp;viewid=0c49d95a%2D991b%2D427d%2D8892%2D4f7b7a545c51" TargetMode="External"/><Relationship Id="rId6" Type="http://schemas.openxmlformats.org/officeDocument/2006/relationships/hyperlink" Target="https://dadepbta-my.sharepoint.com/my?id=%2Fpersonal%2Fdmacosta%5Fdadep%5Fgov%5Fco%2FDocuments%2FACUERDOS%20DE%20GESTI%C3%93N%20SGC%20DMA%202025%2FCompromiso%202%2FActividad%203&amp;viewid=0c49d95a%2D991b%2D427d%2D8892%2D4f7b7a545c51" TargetMode="External"/><Relationship Id="rId11" Type="http://schemas.openxmlformats.org/officeDocument/2006/relationships/drawing" Target="../drawings/drawing2.xml"/><Relationship Id="rId5" Type="http://schemas.openxmlformats.org/officeDocument/2006/relationships/hyperlink" Target="https://dadepbta-my.sharepoint.com/my?id=%2Fpersonal%2Fdmacosta%5Fdadep%5Fgov%5Fco%2FDocuments%2FACUERDOS%20DE%20GESTI%C3%93N%20SGC%20DMA%202025%2FCompromiso%202%2FActividad%202&amp;viewid=0c49d95a%2D991b%2D427d%2D8892%2D4f7b7a545c51" TargetMode="External"/><Relationship Id="rId10" Type="http://schemas.openxmlformats.org/officeDocument/2006/relationships/printerSettings" Target="../printerSettings/printerSettings2.bin"/><Relationship Id="rId4" Type="http://schemas.openxmlformats.org/officeDocument/2006/relationships/hyperlink" Target="https://dadepbta-my.sharepoint.com/my?id=%2Fpersonal%2Fdmacosta%5Fdadep%5Fgov%5Fco%2FDocuments%2FACUERDOS%20DE%20GESTI%C3%93N%20SGC%20DMA%202025%2FCompromiso%202%2FActividad%201&amp;viewid=0c49d95a%2D991b%2D427d%2D8892%2D4f7b7a545c51" TargetMode="External"/><Relationship Id="rId9" Type="http://schemas.openxmlformats.org/officeDocument/2006/relationships/hyperlink" Target="https://dadepbta-my.sharepoint.com/my?id=%2Fpersonal%2Fdmacosta%5Fdadep%5Fgov%5Fco%2FDocuments%2FACUERDOS%20DE%20GESTI%C3%93N%20SGC%20DMA%202025%2FCompromiso%203%2FActividad%203&amp;viewid=0c49d95a%2D991b%2D427d%2D8892%2D4f7b7a545c51"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30"/>
  <sheetViews>
    <sheetView topLeftCell="A7" zoomScale="70" zoomScaleNormal="70" zoomScalePageLayoutView="70" workbookViewId="0">
      <selection activeCell="I16" sqref="I16:I19"/>
    </sheetView>
  </sheetViews>
  <sheetFormatPr baseColWidth="10" defaultColWidth="10.85546875" defaultRowHeight="15"/>
  <cols>
    <col min="1" max="1" width="7" style="18" customWidth="1"/>
    <col min="2" max="2" width="16.28515625" style="18" customWidth="1"/>
    <col min="3" max="3" width="41.140625" style="18" customWidth="1"/>
    <col min="4" max="4" width="46" style="18" hidden="1" customWidth="1"/>
    <col min="5" max="5" width="22.85546875" style="18" customWidth="1"/>
    <col min="6" max="6" width="35.42578125" style="18" customWidth="1"/>
    <col min="7" max="7" width="19.140625" style="18" customWidth="1"/>
    <col min="8" max="8" width="31.28515625" style="18" customWidth="1"/>
    <col min="9" max="9" width="30.42578125" style="18" customWidth="1"/>
    <col min="10" max="16384" width="10.85546875" style="18"/>
  </cols>
  <sheetData>
    <row r="2" spans="1:9">
      <c r="B2" s="204" t="s">
        <v>0</v>
      </c>
      <c r="C2" s="204"/>
      <c r="D2" s="204"/>
      <c r="E2" s="204"/>
      <c r="F2" s="204"/>
      <c r="G2" s="204"/>
      <c r="H2" s="204"/>
      <c r="I2" s="204"/>
    </row>
    <row r="3" spans="1:9">
      <c r="B3" s="205" t="s">
        <v>1</v>
      </c>
      <c r="C3" s="205"/>
      <c r="D3" s="205"/>
      <c r="E3" s="205"/>
      <c r="F3" s="205"/>
      <c r="G3" s="205"/>
      <c r="H3" s="205"/>
      <c r="I3" s="205"/>
    </row>
    <row r="4" spans="1:9">
      <c r="C4" s="32" t="s">
        <v>2</v>
      </c>
      <c r="D4" s="181" t="s">
        <v>3</v>
      </c>
    </row>
    <row r="5" spans="1:9">
      <c r="C5" s="32" t="s">
        <v>4</v>
      </c>
      <c r="D5" s="181" t="s">
        <v>5</v>
      </c>
    </row>
    <row r="6" spans="1:9">
      <c r="C6" s="33" t="s">
        <v>6</v>
      </c>
      <c r="D6" s="27" t="s">
        <v>7</v>
      </c>
    </row>
    <row r="7" spans="1:9">
      <c r="C7" s="33" t="s">
        <v>8</v>
      </c>
      <c r="D7" s="27" t="s">
        <v>9</v>
      </c>
    </row>
    <row r="8" spans="1:9">
      <c r="C8" s="33" t="s">
        <v>10</v>
      </c>
      <c r="D8" s="34">
        <v>41656</v>
      </c>
      <c r="E8" s="35"/>
    </row>
    <row r="9" spans="1:9">
      <c r="C9" s="214" t="s">
        <v>11</v>
      </c>
      <c r="D9" s="27" t="s">
        <v>12</v>
      </c>
      <c r="F9" s="35"/>
      <c r="I9" s="35"/>
    </row>
    <row r="10" spans="1:9">
      <c r="C10" s="214"/>
      <c r="D10" s="27" t="s">
        <v>13</v>
      </c>
    </row>
    <row r="12" spans="1:9">
      <c r="A12" s="206" t="s">
        <v>14</v>
      </c>
      <c r="B12" s="207"/>
      <c r="C12" s="207"/>
      <c r="D12" s="207"/>
      <c r="E12" s="207"/>
      <c r="F12" s="207"/>
      <c r="G12" s="207"/>
      <c r="H12" s="207"/>
      <c r="I12" s="208"/>
    </row>
    <row r="13" spans="1:9">
      <c r="A13" s="206" t="s">
        <v>15</v>
      </c>
      <c r="B13" s="207"/>
      <c r="C13" s="207"/>
      <c r="D13" s="207"/>
      <c r="E13" s="207"/>
      <c r="F13" s="207"/>
      <c r="G13" s="207"/>
      <c r="H13" s="207"/>
      <c r="I13" s="208"/>
    </row>
    <row r="14" spans="1:9">
      <c r="A14" s="209"/>
      <c r="B14" s="210"/>
      <c r="C14" s="210"/>
      <c r="D14" s="210"/>
      <c r="E14" s="210"/>
      <c r="F14" s="210"/>
      <c r="G14" s="211"/>
      <c r="H14" s="212" t="s">
        <v>16</v>
      </c>
      <c r="I14" s="213"/>
    </row>
    <row r="15" spans="1:9" ht="28.5">
      <c r="A15" s="22" t="s">
        <v>17</v>
      </c>
      <c r="B15" s="22" t="s">
        <v>18</v>
      </c>
      <c r="C15" s="29" t="s">
        <v>19</v>
      </c>
      <c r="D15" s="22" t="s">
        <v>20</v>
      </c>
      <c r="E15" s="22" t="s">
        <v>21</v>
      </c>
      <c r="F15" s="22" t="s">
        <v>22</v>
      </c>
      <c r="G15" s="182" t="s">
        <v>23</v>
      </c>
      <c r="H15" s="22" t="s">
        <v>24</v>
      </c>
      <c r="I15" s="22" t="s">
        <v>25</v>
      </c>
    </row>
    <row r="16" spans="1:9" ht="30">
      <c r="A16" s="221" t="s">
        <v>26</v>
      </c>
      <c r="B16" s="225">
        <v>0.3</v>
      </c>
      <c r="C16" s="229" t="s">
        <v>27</v>
      </c>
      <c r="D16" s="24" t="s">
        <v>28</v>
      </c>
      <c r="E16" s="230">
        <v>4</v>
      </c>
      <c r="F16" s="230" t="s">
        <v>29</v>
      </c>
      <c r="G16" s="229" t="s">
        <v>30</v>
      </c>
      <c r="H16" s="230"/>
      <c r="I16" s="233"/>
    </row>
    <row r="17" spans="1:9" ht="56.25" customHeight="1">
      <c r="A17" s="221"/>
      <c r="B17" s="221"/>
      <c r="C17" s="229"/>
      <c r="D17" s="26" t="s">
        <v>31</v>
      </c>
      <c r="E17" s="231"/>
      <c r="F17" s="231"/>
      <c r="G17" s="229"/>
      <c r="H17" s="231"/>
      <c r="I17" s="233"/>
    </row>
    <row r="18" spans="1:9" ht="25.5" customHeight="1">
      <c r="A18" s="221"/>
      <c r="B18" s="221"/>
      <c r="C18" s="229"/>
      <c r="D18" s="26" t="s">
        <v>32</v>
      </c>
      <c r="E18" s="231"/>
      <c r="F18" s="231"/>
      <c r="G18" s="229"/>
      <c r="H18" s="231"/>
      <c r="I18" s="233"/>
    </row>
    <row r="19" spans="1:9" ht="49.5" customHeight="1">
      <c r="A19" s="221"/>
      <c r="B19" s="221"/>
      <c r="C19" s="229"/>
      <c r="D19" s="26" t="s">
        <v>33</v>
      </c>
      <c r="E19" s="232"/>
      <c r="F19" s="232"/>
      <c r="G19" s="229"/>
      <c r="H19" s="232"/>
      <c r="I19" s="233"/>
    </row>
    <row r="20" spans="1:9" ht="82.5" customHeight="1">
      <c r="A20" s="222" t="s">
        <v>34</v>
      </c>
      <c r="B20" s="226">
        <v>0.3</v>
      </c>
      <c r="C20" s="230" t="s">
        <v>35</v>
      </c>
      <c r="D20" s="26" t="s">
        <v>36</v>
      </c>
      <c r="E20" s="230">
        <v>20</v>
      </c>
      <c r="F20" s="230" t="s">
        <v>37</v>
      </c>
      <c r="G20" s="25" t="s">
        <v>38</v>
      </c>
      <c r="H20" s="230"/>
      <c r="I20" s="234"/>
    </row>
    <row r="21" spans="1:9" ht="68.25" customHeight="1">
      <c r="A21" s="223"/>
      <c r="B21" s="227"/>
      <c r="C21" s="231"/>
      <c r="D21" s="26" t="s">
        <v>39</v>
      </c>
      <c r="E21" s="231"/>
      <c r="F21" s="231"/>
      <c r="G21" s="25" t="s">
        <v>40</v>
      </c>
      <c r="H21" s="231"/>
      <c r="I21" s="235"/>
    </row>
    <row r="22" spans="1:9" ht="66" customHeight="1">
      <c r="A22" s="224"/>
      <c r="B22" s="228"/>
      <c r="C22" s="232"/>
      <c r="D22" s="26" t="s">
        <v>41</v>
      </c>
      <c r="E22" s="232"/>
      <c r="F22" s="232"/>
      <c r="G22" s="25" t="s">
        <v>42</v>
      </c>
      <c r="H22" s="232"/>
      <c r="I22" s="236"/>
    </row>
    <row r="23" spans="1:9" ht="97.5" customHeight="1">
      <c r="A23" s="222" t="s">
        <v>43</v>
      </c>
      <c r="B23" s="226">
        <v>0.4</v>
      </c>
      <c r="C23" s="230" t="s">
        <v>44</v>
      </c>
      <c r="D23" s="26" t="s">
        <v>45</v>
      </c>
      <c r="E23" s="230">
        <v>15</v>
      </c>
      <c r="F23" s="230" t="s">
        <v>29</v>
      </c>
      <c r="G23" s="230" t="s">
        <v>42</v>
      </c>
      <c r="H23" s="230"/>
      <c r="I23" s="234"/>
    </row>
    <row r="24" spans="1:9" ht="55.5" customHeight="1">
      <c r="A24" s="223"/>
      <c r="B24" s="227"/>
      <c r="C24" s="231"/>
      <c r="D24" s="26" t="s">
        <v>46</v>
      </c>
      <c r="E24" s="231"/>
      <c r="F24" s="231"/>
      <c r="G24" s="231"/>
      <c r="H24" s="231"/>
      <c r="I24" s="235"/>
    </row>
    <row r="25" spans="1:9" ht="55.5" customHeight="1">
      <c r="A25" s="224"/>
      <c r="B25" s="228"/>
      <c r="C25" s="232"/>
      <c r="D25" s="26" t="s">
        <v>47</v>
      </c>
      <c r="E25" s="232"/>
      <c r="F25" s="232"/>
      <c r="G25" s="232"/>
      <c r="H25" s="232"/>
      <c r="I25" s="236"/>
    </row>
    <row r="26" spans="1:9">
      <c r="A26" s="22" t="s">
        <v>48</v>
      </c>
      <c r="B26" s="183">
        <f>SUM(B16:B25)</f>
        <v>1</v>
      </c>
      <c r="C26" s="27"/>
      <c r="D26" s="27"/>
      <c r="E26" s="27"/>
      <c r="F26" s="26"/>
      <c r="G26" s="27"/>
      <c r="H26" s="27"/>
      <c r="I26" s="27"/>
    </row>
    <row r="27" spans="1:9" ht="4.5" customHeight="1">
      <c r="A27" s="28"/>
    </row>
    <row r="28" spans="1:9" ht="27" customHeight="1">
      <c r="A28" s="28"/>
      <c r="C28" s="215"/>
      <c r="D28" s="216"/>
      <c r="E28" s="37"/>
      <c r="F28" s="216"/>
      <c r="G28" s="217"/>
      <c r="H28" s="53"/>
    </row>
    <row r="29" spans="1:9">
      <c r="A29" s="28"/>
      <c r="C29" s="218" t="s">
        <v>49</v>
      </c>
      <c r="D29" s="219"/>
      <c r="E29" s="39"/>
      <c r="F29" s="219" t="s">
        <v>50</v>
      </c>
      <c r="G29" s="220"/>
      <c r="H29" s="54"/>
    </row>
    <row r="30" spans="1:9">
      <c r="A30" s="28"/>
    </row>
  </sheetData>
  <mergeCells count="34">
    <mergeCell ref="H16:H19"/>
    <mergeCell ref="H20:H22"/>
    <mergeCell ref="H23:H25"/>
    <mergeCell ref="I16:I19"/>
    <mergeCell ref="I20:I22"/>
    <mergeCell ref="I23:I25"/>
    <mergeCell ref="F16:F19"/>
    <mergeCell ref="F20:F22"/>
    <mergeCell ref="F23:F25"/>
    <mergeCell ref="G16:G19"/>
    <mergeCell ref="G23:G25"/>
    <mergeCell ref="C28:D28"/>
    <mergeCell ref="F28:G28"/>
    <mergeCell ref="C29:D29"/>
    <mergeCell ref="F29:G29"/>
    <mergeCell ref="A16:A19"/>
    <mergeCell ref="A20:A22"/>
    <mergeCell ref="A23:A25"/>
    <mergeCell ref="B16:B19"/>
    <mergeCell ref="B20:B22"/>
    <mergeCell ref="B23:B25"/>
    <mergeCell ref="C16:C19"/>
    <mergeCell ref="C20:C22"/>
    <mergeCell ref="C23:C25"/>
    <mergeCell ref="E16:E19"/>
    <mergeCell ref="E20:E22"/>
    <mergeCell ref="E23:E25"/>
    <mergeCell ref="B2:I2"/>
    <mergeCell ref="B3:I3"/>
    <mergeCell ref="A12:I12"/>
    <mergeCell ref="A13:I13"/>
    <mergeCell ref="A14:G14"/>
    <mergeCell ref="H14:I14"/>
    <mergeCell ref="C9:C10"/>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M17"/>
  <sheetViews>
    <sheetView zoomScale="80" zoomScaleNormal="80" zoomScalePageLayoutView="80" workbookViewId="0">
      <selection activeCell="N13" sqref="N13"/>
    </sheetView>
  </sheetViews>
  <sheetFormatPr baseColWidth="10" defaultColWidth="10.85546875" defaultRowHeight="15"/>
  <cols>
    <col min="1" max="1" width="7" style="18" customWidth="1"/>
    <col min="2" max="2" width="22.42578125" style="18" customWidth="1"/>
    <col min="3" max="3" width="36.7109375" style="18" customWidth="1"/>
    <col min="4" max="4" width="45.28515625" style="18" customWidth="1"/>
    <col min="5" max="5" width="22.7109375" style="18" customWidth="1"/>
    <col min="6" max="6" width="29.7109375" style="18" customWidth="1"/>
    <col min="7" max="7" width="15.140625" style="18" customWidth="1"/>
    <col min="8" max="8" width="14.42578125" style="18" customWidth="1"/>
    <col min="9" max="9" width="14.85546875" style="18" customWidth="1"/>
    <col min="10" max="10" width="13" style="18" customWidth="1"/>
    <col min="11" max="11" width="13.42578125" style="18" customWidth="1"/>
    <col min="12" max="13" width="15.42578125" style="18" customWidth="1"/>
    <col min="14" max="16384" width="10.85546875" style="18"/>
  </cols>
  <sheetData>
    <row r="2" spans="1:13">
      <c r="B2" s="204" t="s">
        <v>242</v>
      </c>
      <c r="C2" s="204"/>
      <c r="D2" s="204"/>
      <c r="E2" s="204"/>
      <c r="F2" s="441"/>
      <c r="G2" s="441"/>
      <c r="H2" s="441"/>
      <c r="I2" s="441"/>
      <c r="J2" s="441"/>
      <c r="K2" s="441"/>
      <c r="L2" s="441"/>
      <c r="M2" s="441"/>
    </row>
    <row r="4" spans="1:13">
      <c r="A4" s="442" t="s">
        <v>14</v>
      </c>
      <c r="B4" s="443"/>
      <c r="C4" s="443"/>
      <c r="D4" s="443"/>
      <c r="E4" s="443"/>
      <c r="F4" s="443"/>
      <c r="G4" s="443"/>
      <c r="H4" s="444" t="s">
        <v>248</v>
      </c>
      <c r="I4" s="445"/>
      <c r="J4" s="445"/>
      <c r="K4" s="445"/>
      <c r="L4" s="445"/>
      <c r="M4" s="445"/>
    </row>
    <row r="5" spans="1:13" ht="28.5" customHeight="1">
      <c r="A5" s="19" t="s">
        <v>17</v>
      </c>
      <c r="B5" s="19" t="s">
        <v>18</v>
      </c>
      <c r="C5" s="20" t="s">
        <v>19</v>
      </c>
      <c r="D5" s="19" t="s">
        <v>20</v>
      </c>
      <c r="E5" s="19" t="s">
        <v>249</v>
      </c>
      <c r="F5" s="19" t="s">
        <v>22</v>
      </c>
      <c r="G5" s="21" t="s">
        <v>23</v>
      </c>
      <c r="H5" s="447" t="s">
        <v>250</v>
      </c>
      <c r="I5" s="448"/>
      <c r="J5" s="448"/>
      <c r="K5" s="449"/>
      <c r="L5" s="19" t="s">
        <v>251</v>
      </c>
      <c r="M5" s="468" t="s">
        <v>252</v>
      </c>
    </row>
    <row r="6" spans="1:13" ht="30" customHeight="1">
      <c r="A6" s="221" t="s">
        <v>26</v>
      </c>
      <c r="B6" s="225">
        <v>0.3</v>
      </c>
      <c r="C6" s="230" t="s">
        <v>27</v>
      </c>
      <c r="D6" s="24" t="s">
        <v>28</v>
      </c>
      <c r="E6" s="230">
        <v>4</v>
      </c>
      <c r="F6" s="230" t="s">
        <v>29</v>
      </c>
      <c r="G6" s="229" t="s">
        <v>30</v>
      </c>
      <c r="H6" s="25" t="s">
        <v>255</v>
      </c>
      <c r="I6" s="25" t="s">
        <v>256</v>
      </c>
      <c r="J6" s="25" t="s">
        <v>257</v>
      </c>
      <c r="K6" s="25" t="s">
        <v>258</v>
      </c>
      <c r="L6" s="29" t="s">
        <v>259</v>
      </c>
      <c r="M6" s="469"/>
    </row>
    <row r="7" spans="1:13" ht="45" customHeight="1">
      <c r="A7" s="221"/>
      <c r="B7" s="221"/>
      <c r="C7" s="231"/>
      <c r="D7" s="26" t="s">
        <v>31</v>
      </c>
      <c r="E7" s="231"/>
      <c r="F7" s="231"/>
      <c r="G7" s="229"/>
      <c r="H7" s="450">
        <f>1/E6</f>
        <v>0.25</v>
      </c>
      <c r="I7" s="450">
        <v>0.25</v>
      </c>
      <c r="J7" s="450">
        <v>0.5</v>
      </c>
      <c r="K7" s="450">
        <v>0</v>
      </c>
      <c r="L7" s="455">
        <f>+H7+I7+J7+K7</f>
        <v>1</v>
      </c>
      <c r="M7" s="455">
        <f>4*B6/E6</f>
        <v>0.3</v>
      </c>
    </row>
    <row r="8" spans="1:13" ht="35.25" customHeight="1">
      <c r="A8" s="221"/>
      <c r="B8" s="221"/>
      <c r="C8" s="231"/>
      <c r="D8" s="26" t="s">
        <v>32</v>
      </c>
      <c r="E8" s="231"/>
      <c r="F8" s="231"/>
      <c r="G8" s="229"/>
      <c r="H8" s="453"/>
      <c r="I8" s="453"/>
      <c r="J8" s="453"/>
      <c r="K8" s="453"/>
      <c r="L8" s="456"/>
      <c r="M8" s="456"/>
    </row>
    <row r="9" spans="1:13" ht="39.75" customHeight="1">
      <c r="A9" s="221"/>
      <c r="B9" s="221"/>
      <c r="C9" s="232"/>
      <c r="D9" s="26" t="s">
        <v>33</v>
      </c>
      <c r="E9" s="232"/>
      <c r="F9" s="232"/>
      <c r="G9" s="229"/>
      <c r="H9" s="454"/>
      <c r="I9" s="454"/>
      <c r="J9" s="454"/>
      <c r="K9" s="454"/>
      <c r="L9" s="457"/>
      <c r="M9" s="457"/>
    </row>
    <row r="10" spans="1:13" ht="56.25" customHeight="1">
      <c r="A10" s="222" t="s">
        <v>34</v>
      </c>
      <c r="B10" s="226">
        <v>0.4</v>
      </c>
      <c r="C10" s="230" t="s">
        <v>35</v>
      </c>
      <c r="D10" s="26" t="s">
        <v>265</v>
      </c>
      <c r="E10" s="230">
        <v>20</v>
      </c>
      <c r="F10" s="230" t="s">
        <v>37</v>
      </c>
      <c r="G10" s="230" t="s">
        <v>266</v>
      </c>
      <c r="H10" s="450">
        <f>7/25</f>
        <v>0.28000000000000003</v>
      </c>
      <c r="I10" s="465">
        <v>0.35</v>
      </c>
      <c r="J10" s="465">
        <v>0.25</v>
      </c>
      <c r="K10" s="450">
        <f>8/E10</f>
        <v>0.4</v>
      </c>
      <c r="L10" s="465">
        <f>+H10+I10+J10+K10</f>
        <v>1.28</v>
      </c>
      <c r="M10" s="465">
        <f>22*B10/E10</f>
        <v>0.44000000000000006</v>
      </c>
    </row>
    <row r="11" spans="1:13" ht="47.25" customHeight="1">
      <c r="A11" s="223"/>
      <c r="B11" s="227"/>
      <c r="C11" s="231"/>
      <c r="D11" s="26" t="s">
        <v>39</v>
      </c>
      <c r="E11" s="231"/>
      <c r="F11" s="231"/>
      <c r="G11" s="231"/>
      <c r="H11" s="453"/>
      <c r="I11" s="231"/>
      <c r="J11" s="231"/>
      <c r="K11" s="453"/>
      <c r="L11" s="466"/>
      <c r="M11" s="466"/>
    </row>
    <row r="12" spans="1:13" ht="57" customHeight="1">
      <c r="A12" s="224"/>
      <c r="B12" s="228"/>
      <c r="C12" s="232"/>
      <c r="D12" s="26" t="s">
        <v>41</v>
      </c>
      <c r="E12" s="231"/>
      <c r="F12" s="232"/>
      <c r="G12" s="232"/>
      <c r="H12" s="454"/>
      <c r="I12" s="232"/>
      <c r="J12" s="232"/>
      <c r="K12" s="454"/>
      <c r="L12" s="467"/>
      <c r="M12" s="467"/>
    </row>
    <row r="13" spans="1:13" ht="55.5" customHeight="1">
      <c r="A13" s="222" t="s">
        <v>43</v>
      </c>
      <c r="B13" s="226">
        <v>0.3</v>
      </c>
      <c r="C13" s="230" t="s">
        <v>44</v>
      </c>
      <c r="D13" s="26" t="s">
        <v>45</v>
      </c>
      <c r="E13" s="230">
        <v>15</v>
      </c>
      <c r="F13" s="230" t="s">
        <v>29</v>
      </c>
      <c r="G13" s="230" t="s">
        <v>42</v>
      </c>
      <c r="H13" s="450">
        <f>3/30</f>
        <v>0.1</v>
      </c>
      <c r="I13" s="465">
        <v>0.33</v>
      </c>
      <c r="J13" s="465">
        <v>0.4</v>
      </c>
      <c r="K13" s="450">
        <f>1/E13</f>
        <v>6.6666666666666666E-2</v>
      </c>
      <c r="L13" s="465">
        <f>+H13+I13+J13+K13</f>
        <v>0.89666666666666672</v>
      </c>
      <c r="M13" s="465">
        <f>15*B13/E13</f>
        <v>0.3</v>
      </c>
    </row>
    <row r="14" spans="1:13" ht="39.75" customHeight="1">
      <c r="A14" s="223"/>
      <c r="B14" s="227"/>
      <c r="C14" s="231"/>
      <c r="D14" s="26" t="s">
        <v>46</v>
      </c>
      <c r="E14" s="231"/>
      <c r="F14" s="231"/>
      <c r="G14" s="231"/>
      <c r="H14" s="453"/>
      <c r="I14" s="231"/>
      <c r="J14" s="231"/>
      <c r="K14" s="453"/>
      <c r="L14" s="466"/>
      <c r="M14" s="466"/>
    </row>
    <row r="15" spans="1:13" ht="39" customHeight="1">
      <c r="A15" s="224"/>
      <c r="B15" s="228"/>
      <c r="C15" s="232"/>
      <c r="D15" s="26" t="s">
        <v>47</v>
      </c>
      <c r="E15" s="232"/>
      <c r="F15" s="232"/>
      <c r="G15" s="232"/>
      <c r="H15" s="454"/>
      <c r="I15" s="232"/>
      <c r="J15" s="232"/>
      <c r="K15" s="454"/>
      <c r="L15" s="467"/>
      <c r="M15" s="467"/>
    </row>
    <row r="16" spans="1:13" ht="33.75" customHeight="1">
      <c r="A16" s="22" t="s">
        <v>48</v>
      </c>
      <c r="B16" s="23">
        <f>SUM(B6:B15)</f>
        <v>1</v>
      </c>
      <c r="C16" s="23"/>
      <c r="D16" s="27"/>
      <c r="E16" s="27"/>
      <c r="F16" s="27"/>
      <c r="G16" s="26"/>
      <c r="H16" s="23">
        <f>SUM(H7:H15)</f>
        <v>0.63</v>
      </c>
      <c r="I16" s="23">
        <f>SUM(I7:I15)</f>
        <v>0.92999999999999994</v>
      </c>
      <c r="J16" s="23">
        <f>SUM(J7:J15)</f>
        <v>1.1499999999999999</v>
      </c>
      <c r="K16" s="23">
        <f>SUM(K7:K15)</f>
        <v>0.46666666666666667</v>
      </c>
      <c r="L16" s="30">
        <f>SUM(L7:L15)/3</f>
        <v>1.058888888888889</v>
      </c>
      <c r="M16" s="30">
        <f>SUM(M7:M15)</f>
        <v>1.04</v>
      </c>
    </row>
    <row r="17" spans="1:1" ht="29.25" customHeight="1">
      <c r="A17" s="28"/>
    </row>
  </sheetData>
  <mergeCells count="41">
    <mergeCell ref="L10:L12"/>
    <mergeCell ref="L13:L15"/>
    <mergeCell ref="M5:M6"/>
    <mergeCell ref="M7:M9"/>
    <mergeCell ref="M10:M12"/>
    <mergeCell ref="M13:M15"/>
    <mergeCell ref="J10:J12"/>
    <mergeCell ref="J13:J15"/>
    <mergeCell ref="K7:K9"/>
    <mergeCell ref="K10:K12"/>
    <mergeCell ref="K13:K15"/>
    <mergeCell ref="H10:H12"/>
    <mergeCell ref="H13:H15"/>
    <mergeCell ref="I7:I9"/>
    <mergeCell ref="I10:I12"/>
    <mergeCell ref="I13:I15"/>
    <mergeCell ref="F10:F12"/>
    <mergeCell ref="F13:F15"/>
    <mergeCell ref="G6:G9"/>
    <mergeCell ref="G10:G12"/>
    <mergeCell ref="G13:G15"/>
    <mergeCell ref="C10:C12"/>
    <mergeCell ref="C13:C15"/>
    <mergeCell ref="E6:E9"/>
    <mergeCell ref="E10:E12"/>
    <mergeCell ref="E13:E15"/>
    <mergeCell ref="A10:A12"/>
    <mergeCell ref="A13:A15"/>
    <mergeCell ref="B6:B9"/>
    <mergeCell ref="B10:B12"/>
    <mergeCell ref="B13:B15"/>
    <mergeCell ref="B2:M2"/>
    <mergeCell ref="A4:G4"/>
    <mergeCell ref="H4:M4"/>
    <mergeCell ref="H5:K5"/>
    <mergeCell ref="A6:A9"/>
    <mergeCell ref="C6:C9"/>
    <mergeCell ref="F6:F9"/>
    <mergeCell ref="H7:H9"/>
    <mergeCell ref="J7:J9"/>
    <mergeCell ref="L7:L9"/>
  </mergeCells>
  <conditionalFormatting sqref="L7">
    <cfRule type="cellIs" dxfId="0" priority="1" operator="greaterThan">
      <formula>100</formula>
    </cfRule>
  </conditionalFormatting>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249977111117893"/>
  </sheetPr>
  <dimension ref="B1:I20"/>
  <sheetViews>
    <sheetView view="pageBreakPreview" zoomScale="71" zoomScaleNormal="100" workbookViewId="0">
      <selection activeCell="P13" sqref="P13"/>
    </sheetView>
  </sheetViews>
  <sheetFormatPr baseColWidth="10" defaultColWidth="11.42578125" defaultRowHeight="15"/>
  <cols>
    <col min="1" max="1" width="3.28515625" customWidth="1"/>
    <col min="2" max="2" width="6.85546875" customWidth="1"/>
    <col min="3" max="3" width="15.7109375" customWidth="1"/>
    <col min="4" max="4" width="19.7109375" customWidth="1"/>
    <col min="8" max="8" width="15.28515625" customWidth="1"/>
    <col min="9" max="9" width="17.85546875" customWidth="1"/>
  </cols>
  <sheetData>
    <row r="1" spans="2:9" ht="25.5" customHeight="1"/>
    <row r="2" spans="2:9" hidden="1"/>
    <row r="3" spans="2:9" ht="38.25" customHeight="1">
      <c r="B3" s="470" t="s">
        <v>285</v>
      </c>
      <c r="C3" s="471"/>
      <c r="D3" s="471"/>
      <c r="E3" s="471"/>
      <c r="F3" s="471"/>
      <c r="G3" s="471"/>
      <c r="H3" s="471"/>
      <c r="I3" s="472"/>
    </row>
    <row r="4" spans="2:9">
      <c r="B4" s="488" t="s">
        <v>286</v>
      </c>
      <c r="C4" s="484"/>
      <c r="D4" s="484"/>
      <c r="E4" s="473" t="s">
        <v>287</v>
      </c>
      <c r="F4" s="474"/>
      <c r="G4" s="475"/>
      <c r="H4" s="484" t="s">
        <v>288</v>
      </c>
      <c r="I4" s="485"/>
    </row>
    <row r="5" spans="2:9">
      <c r="B5" s="489"/>
      <c r="C5" s="486"/>
      <c r="D5" s="486"/>
      <c r="E5" s="11">
        <v>1</v>
      </c>
      <c r="F5" s="12">
        <v>2</v>
      </c>
      <c r="G5" s="12">
        <v>3</v>
      </c>
      <c r="H5" s="486"/>
      <c r="I5" s="487"/>
    </row>
    <row r="6" spans="2:9" ht="30.75" customHeight="1">
      <c r="B6" s="13">
        <v>1</v>
      </c>
      <c r="C6" s="476" t="s">
        <v>289</v>
      </c>
      <c r="D6" s="476"/>
      <c r="E6" s="14"/>
      <c r="F6" s="14"/>
      <c r="G6" s="14"/>
      <c r="H6" s="477"/>
      <c r="I6" s="478"/>
    </row>
    <row r="7" spans="2:9" ht="39" customHeight="1">
      <c r="B7" s="15">
        <v>2</v>
      </c>
      <c r="C7" s="479" t="s">
        <v>290</v>
      </c>
      <c r="D7" s="479"/>
      <c r="E7" s="16"/>
      <c r="F7" s="16"/>
      <c r="G7" s="16"/>
      <c r="H7" s="480"/>
      <c r="I7" s="481"/>
    </row>
    <row r="8" spans="2:9" ht="30" customHeight="1">
      <c r="B8" s="15">
        <v>3</v>
      </c>
      <c r="C8" s="479" t="s">
        <v>291</v>
      </c>
      <c r="D8" s="479"/>
      <c r="E8" s="16"/>
      <c r="F8" s="16"/>
      <c r="G8" s="16"/>
      <c r="H8" s="480"/>
      <c r="I8" s="481"/>
    </row>
    <row r="9" spans="2:9" ht="34.5" customHeight="1">
      <c r="B9" s="15">
        <v>4</v>
      </c>
      <c r="C9" s="479" t="s">
        <v>292</v>
      </c>
      <c r="D9" s="479"/>
      <c r="E9" s="16"/>
      <c r="F9" s="16"/>
      <c r="G9" s="16"/>
      <c r="H9" s="480"/>
      <c r="I9" s="481"/>
    </row>
    <row r="10" spans="2:9" ht="30.75" customHeight="1">
      <c r="B10" s="15">
        <v>5</v>
      </c>
      <c r="C10" s="479" t="s">
        <v>293</v>
      </c>
      <c r="D10" s="479"/>
      <c r="E10" s="16"/>
      <c r="F10" s="16"/>
      <c r="G10" s="16"/>
      <c r="H10" s="480"/>
      <c r="I10" s="481"/>
    </row>
    <row r="11" spans="2:9" ht="33.75" customHeight="1">
      <c r="B11" s="15">
        <v>6</v>
      </c>
      <c r="C11" s="479" t="s">
        <v>294</v>
      </c>
      <c r="D11" s="479"/>
      <c r="E11" s="16"/>
      <c r="F11" s="16"/>
      <c r="G11" s="16"/>
      <c r="H11" s="480"/>
      <c r="I11" s="481"/>
    </row>
    <row r="12" spans="2:9" ht="25.5" customHeight="1">
      <c r="B12" s="15">
        <v>7</v>
      </c>
      <c r="C12" s="479" t="s">
        <v>295</v>
      </c>
      <c r="D12" s="479"/>
      <c r="E12" s="17"/>
      <c r="F12" s="17"/>
      <c r="G12" s="17"/>
      <c r="H12" s="482"/>
      <c r="I12" s="483"/>
    </row>
    <row r="13" spans="2:9" ht="46.5" customHeight="1">
      <c r="B13" s="15">
        <v>8</v>
      </c>
      <c r="C13" s="479" t="s">
        <v>296</v>
      </c>
      <c r="D13" s="479"/>
      <c r="E13" s="17"/>
      <c r="F13" s="17"/>
      <c r="G13" s="17"/>
      <c r="H13" s="482"/>
      <c r="I13" s="483"/>
    </row>
    <row r="14" spans="2:9" ht="30.75" customHeight="1">
      <c r="B14" s="15">
        <v>9</v>
      </c>
      <c r="C14" s="479" t="s">
        <v>297</v>
      </c>
      <c r="D14" s="479"/>
      <c r="E14" s="17"/>
      <c r="F14" s="17"/>
      <c r="G14" s="17"/>
      <c r="H14" s="482"/>
      <c r="I14" s="483"/>
    </row>
    <row r="15" spans="2:9">
      <c r="B15" s="15">
        <v>10</v>
      </c>
      <c r="C15" s="479"/>
      <c r="D15" s="479"/>
      <c r="E15" s="17"/>
      <c r="F15" s="17"/>
      <c r="G15" s="17"/>
      <c r="H15" s="482"/>
      <c r="I15" s="483"/>
    </row>
    <row r="16" spans="2:9">
      <c r="B16" s="15">
        <v>11</v>
      </c>
      <c r="C16" s="479"/>
      <c r="D16" s="479"/>
      <c r="E16" s="17"/>
      <c r="F16" s="17"/>
      <c r="G16" s="17"/>
      <c r="H16" s="482"/>
      <c r="I16" s="483"/>
    </row>
    <row r="17" spans="2:9">
      <c r="B17" s="15">
        <v>12</v>
      </c>
      <c r="C17" s="479"/>
      <c r="D17" s="479"/>
      <c r="E17" s="17"/>
      <c r="F17" s="17"/>
      <c r="G17" s="17"/>
      <c r="H17" s="482"/>
      <c r="I17" s="483"/>
    </row>
    <row r="19" spans="2:9" ht="11.25" customHeight="1">
      <c r="B19" s="490" t="s">
        <v>298</v>
      </c>
      <c r="C19" s="490"/>
      <c r="D19" s="490"/>
      <c r="E19" s="490"/>
      <c r="F19" s="490"/>
      <c r="G19" s="490"/>
      <c r="H19" s="490"/>
      <c r="I19" s="490"/>
    </row>
    <row r="20" spans="2:9" ht="6.75" customHeight="1">
      <c r="B20" s="490"/>
      <c r="C20" s="490"/>
      <c r="D20" s="490"/>
      <c r="E20" s="490"/>
      <c r="F20" s="490"/>
      <c r="G20" s="490"/>
      <c r="H20" s="490"/>
      <c r="I20" s="490"/>
    </row>
  </sheetData>
  <mergeCells count="29">
    <mergeCell ref="C17:D17"/>
    <mergeCell ref="H17:I17"/>
    <mergeCell ref="H4:I5"/>
    <mergeCell ref="B4:D5"/>
    <mergeCell ref="B19:I20"/>
    <mergeCell ref="C14:D14"/>
    <mergeCell ref="H14:I14"/>
    <mergeCell ref="C15:D15"/>
    <mergeCell ref="H15:I15"/>
    <mergeCell ref="C16:D16"/>
    <mergeCell ref="H16:I16"/>
    <mergeCell ref="C11:D11"/>
    <mergeCell ref="H11:I11"/>
    <mergeCell ref="C12:D12"/>
    <mergeCell ref="H12:I12"/>
    <mergeCell ref="C13:D13"/>
    <mergeCell ref="H13:I13"/>
    <mergeCell ref="C8:D8"/>
    <mergeCell ref="H8:I8"/>
    <mergeCell ref="C9:D9"/>
    <mergeCell ref="H9:I9"/>
    <mergeCell ref="C10:D10"/>
    <mergeCell ref="H10:I10"/>
    <mergeCell ref="B3:I3"/>
    <mergeCell ref="E4:G4"/>
    <mergeCell ref="C6:D6"/>
    <mergeCell ref="H6:I6"/>
    <mergeCell ref="C7:D7"/>
    <mergeCell ref="H7:I7"/>
  </mergeCells>
  <pageMargins left="0.7" right="0.7" top="0.75" bottom="0.75" header="0.3" footer="0.3"/>
  <pageSetup scale="80"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D21"/>
  <sheetViews>
    <sheetView workbookViewId="0">
      <selection activeCell="D6" sqref="D6"/>
    </sheetView>
  </sheetViews>
  <sheetFormatPr baseColWidth="10" defaultColWidth="11.42578125" defaultRowHeight="15"/>
  <cols>
    <col min="2" max="2" width="20.42578125" customWidth="1"/>
    <col min="3" max="3" width="38.28515625" customWidth="1"/>
    <col min="4" max="4" width="48.7109375" customWidth="1"/>
  </cols>
  <sheetData>
    <row r="2" spans="2:4">
      <c r="B2" s="491" t="s">
        <v>299</v>
      </c>
      <c r="C2" s="1" t="s">
        <v>2</v>
      </c>
    </row>
    <row r="3" spans="2:4">
      <c r="B3" s="491"/>
      <c r="C3" s="2" t="s">
        <v>300</v>
      </c>
    </row>
    <row r="4" spans="2:4">
      <c r="B4" s="491"/>
      <c r="C4" s="2" t="s">
        <v>301</v>
      </c>
    </row>
    <row r="5" spans="2:4">
      <c r="B5" s="491"/>
      <c r="C5" s="2" t="s">
        <v>302</v>
      </c>
    </row>
    <row r="6" spans="2:4">
      <c r="B6" s="491"/>
      <c r="C6" s="497" t="s">
        <v>303</v>
      </c>
    </row>
    <row r="7" spans="2:4">
      <c r="B7" s="491"/>
      <c r="C7" s="498"/>
    </row>
    <row r="8" spans="2:4" ht="135.75" customHeight="1">
      <c r="B8" s="492" t="s">
        <v>14</v>
      </c>
      <c r="C8" s="3" t="s">
        <v>18</v>
      </c>
      <c r="D8" s="4" t="s">
        <v>304</v>
      </c>
    </row>
    <row r="9" spans="2:4" ht="106.5" customHeight="1">
      <c r="B9" s="493"/>
      <c r="C9" s="5" t="s">
        <v>19</v>
      </c>
      <c r="D9" s="6" t="s">
        <v>305</v>
      </c>
    </row>
    <row r="10" spans="2:4" ht="60">
      <c r="B10" s="493"/>
      <c r="C10" s="3" t="s">
        <v>20</v>
      </c>
      <c r="D10" s="6" t="s">
        <v>306</v>
      </c>
    </row>
    <row r="11" spans="2:4" ht="45">
      <c r="B11" s="493"/>
      <c r="C11" s="3" t="s">
        <v>21</v>
      </c>
      <c r="D11" s="7" t="s">
        <v>307</v>
      </c>
    </row>
    <row r="12" spans="2:4" ht="75">
      <c r="B12" s="493"/>
      <c r="C12" s="3" t="s">
        <v>22</v>
      </c>
      <c r="D12" s="7" t="s">
        <v>308</v>
      </c>
    </row>
    <row r="13" spans="2:4" ht="51.75" customHeight="1">
      <c r="B13" s="493"/>
      <c r="C13" s="3" t="s">
        <v>23</v>
      </c>
      <c r="D13" s="8" t="s">
        <v>309</v>
      </c>
    </row>
    <row r="14" spans="2:4" ht="48" customHeight="1">
      <c r="B14" s="493"/>
      <c r="C14" s="3" t="s">
        <v>310</v>
      </c>
    </row>
    <row r="15" spans="2:4" ht="39" customHeight="1">
      <c r="B15" s="494"/>
      <c r="C15" s="3" t="s">
        <v>311</v>
      </c>
    </row>
    <row r="16" spans="2:4" ht="39" customHeight="1">
      <c r="B16" s="495" t="s">
        <v>312</v>
      </c>
      <c r="C16" s="9" t="s">
        <v>250</v>
      </c>
    </row>
    <row r="17" spans="2:3">
      <c r="B17" s="496"/>
      <c r="C17" s="9" t="s">
        <v>313</v>
      </c>
    </row>
    <row r="18" spans="2:3">
      <c r="B18" s="496"/>
      <c r="C18" s="10" t="s">
        <v>252</v>
      </c>
    </row>
    <row r="19" spans="2:3">
      <c r="B19" s="496"/>
      <c r="C19" s="10" t="s">
        <v>253</v>
      </c>
    </row>
    <row r="20" spans="2:3">
      <c r="B20" s="496"/>
      <c r="C20" s="10" t="s">
        <v>314</v>
      </c>
    </row>
    <row r="21" spans="2:3">
      <c r="B21" s="496"/>
      <c r="C21" s="10" t="s">
        <v>315</v>
      </c>
    </row>
  </sheetData>
  <mergeCells count="4">
    <mergeCell ref="B2:B7"/>
    <mergeCell ref="B8:B15"/>
    <mergeCell ref="B16:B21"/>
    <mergeCell ref="C6: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19"/>
  <sheetViews>
    <sheetView tabSelected="1" view="pageBreakPreview" topLeftCell="A19" zoomScale="86" zoomScaleNormal="86" zoomScalePageLayoutView="86" workbookViewId="0">
      <selection activeCell="C18" sqref="C18:I20"/>
    </sheetView>
  </sheetViews>
  <sheetFormatPr baseColWidth="10" defaultColWidth="10.85546875" defaultRowHeight="15.75"/>
  <cols>
    <col min="1" max="1" width="3.28515625" style="109" customWidth="1"/>
    <col min="2" max="2" width="38.28515625" style="109" customWidth="1"/>
    <col min="3" max="3" width="15.28515625" style="109" customWidth="1"/>
    <col min="4" max="8" width="10.85546875" style="109"/>
    <col min="9" max="9" width="17.85546875" style="109" customWidth="1"/>
    <col min="10" max="10" width="3.140625" style="109" customWidth="1"/>
    <col min="11" max="11" width="3.42578125" style="109" customWidth="1"/>
    <col min="12" max="12" width="38.42578125" style="109" customWidth="1"/>
    <col min="13" max="13" width="15.28515625" style="109" customWidth="1"/>
    <col min="14" max="16" width="10.85546875" style="109"/>
    <col min="17" max="17" width="11.42578125" style="109" customWidth="1"/>
    <col min="18" max="19" width="10.85546875" style="109"/>
    <col min="20" max="20" width="17.85546875" style="109" customWidth="1"/>
    <col min="21" max="21" width="3.28515625" style="109" customWidth="1"/>
    <col min="22" max="16384" width="10.85546875" style="109"/>
  </cols>
  <sheetData>
    <row r="1" spans="1:12">
      <c r="A1" s="110"/>
      <c r="B1" s="110"/>
      <c r="C1" s="110"/>
      <c r="D1" s="110"/>
      <c r="E1" s="110"/>
      <c r="F1" s="110"/>
      <c r="G1" s="110"/>
      <c r="H1" s="110"/>
      <c r="I1" s="110"/>
      <c r="J1" s="110"/>
      <c r="K1" s="110"/>
    </row>
    <row r="2" spans="1:12">
      <c r="A2" s="110"/>
      <c r="B2" s="110"/>
      <c r="C2" s="110"/>
      <c r="D2" s="110"/>
      <c r="E2" s="110"/>
      <c r="F2" s="110"/>
      <c r="G2" s="110"/>
      <c r="H2" s="110"/>
      <c r="I2" s="110"/>
      <c r="J2" s="110"/>
      <c r="K2" s="110"/>
    </row>
    <row r="3" spans="1:12">
      <c r="A3" s="110"/>
      <c r="B3" s="110"/>
      <c r="C3" s="110"/>
      <c r="D3" s="110"/>
      <c r="E3" s="110"/>
      <c r="F3" s="110"/>
      <c r="G3" s="110"/>
      <c r="H3" s="110"/>
      <c r="I3" s="110"/>
      <c r="J3" s="110"/>
      <c r="K3" s="110"/>
    </row>
    <row r="4" spans="1:12" ht="24.75" customHeight="1">
      <c r="A4" s="173"/>
      <c r="B4" s="110"/>
      <c r="C4" s="110"/>
      <c r="D4" s="110"/>
      <c r="E4" s="110"/>
      <c r="F4" s="110"/>
      <c r="G4" s="110"/>
      <c r="H4" s="110"/>
      <c r="I4" s="110"/>
      <c r="J4" s="110"/>
      <c r="K4" s="110"/>
      <c r="L4" s="124"/>
    </row>
    <row r="5" spans="1:12">
      <c r="A5" s="124"/>
      <c r="B5" s="110"/>
      <c r="C5" s="110"/>
      <c r="D5" s="110"/>
      <c r="E5" s="110"/>
      <c r="F5" s="110"/>
      <c r="G5" s="110"/>
      <c r="H5" s="110"/>
      <c r="I5" s="110"/>
      <c r="J5" s="110"/>
      <c r="K5" s="110"/>
      <c r="L5" s="124"/>
    </row>
    <row r="6" spans="1:12" ht="12" customHeight="1">
      <c r="A6" s="124"/>
      <c r="B6" s="174"/>
      <c r="C6" s="174"/>
      <c r="D6" s="174"/>
      <c r="E6" s="174"/>
      <c r="F6" s="174"/>
      <c r="G6" s="174"/>
      <c r="H6" s="174"/>
      <c r="I6" s="174"/>
      <c r="J6" s="174"/>
      <c r="K6" s="111"/>
      <c r="L6" s="124"/>
    </row>
    <row r="7" spans="1:12" ht="24" customHeight="1">
      <c r="A7" s="124"/>
      <c r="B7" s="246" t="s">
        <v>51</v>
      </c>
      <c r="C7" s="246"/>
      <c r="D7" s="246"/>
      <c r="E7" s="246"/>
      <c r="F7" s="246"/>
      <c r="G7" s="246"/>
      <c r="H7" s="246"/>
      <c r="I7" s="246"/>
      <c r="J7" s="175"/>
      <c r="K7" s="111"/>
      <c r="L7" s="124"/>
    </row>
    <row r="8" spans="1:12" ht="12.95" customHeight="1">
      <c r="A8" s="124"/>
      <c r="B8" s="111"/>
      <c r="C8" s="111"/>
      <c r="D8" s="176"/>
      <c r="E8" s="111"/>
      <c r="F8" s="111"/>
      <c r="G8" s="176"/>
      <c r="H8" s="111"/>
      <c r="I8" s="111"/>
      <c r="J8" s="111"/>
      <c r="K8" s="111"/>
      <c r="L8" s="124"/>
    </row>
    <row r="9" spans="1:12" ht="26.25" customHeight="1">
      <c r="A9" s="124"/>
      <c r="B9" s="247" t="s">
        <v>52</v>
      </c>
      <c r="C9" s="247"/>
      <c r="D9" s="247"/>
      <c r="E9" s="247"/>
      <c r="F9" s="247"/>
      <c r="G9" s="247"/>
      <c r="H9" s="247"/>
      <c r="I9" s="247"/>
      <c r="J9" s="180"/>
      <c r="K9" s="111"/>
      <c r="L9" s="124"/>
    </row>
    <row r="10" spans="1:12" ht="15.95" customHeight="1">
      <c r="A10" s="124"/>
      <c r="B10" s="111"/>
      <c r="C10" s="111"/>
      <c r="D10" s="111"/>
      <c r="E10" s="111"/>
      <c r="F10" s="111"/>
      <c r="G10" s="111"/>
      <c r="H10" s="111"/>
      <c r="I10" s="111"/>
      <c r="J10" s="111"/>
      <c r="K10" s="111"/>
      <c r="L10" s="124"/>
    </row>
    <row r="11" spans="1:12" ht="66.75" customHeight="1">
      <c r="A11" s="124"/>
      <c r="B11" s="114" t="s">
        <v>53</v>
      </c>
      <c r="C11" s="248" t="s">
        <v>54</v>
      </c>
      <c r="D11" s="249"/>
      <c r="E11" s="249"/>
      <c r="F11" s="249"/>
      <c r="G11" s="249"/>
      <c r="H11" s="249"/>
      <c r="I11" s="250"/>
      <c r="J11" s="177"/>
      <c r="K11" s="111"/>
      <c r="L11" s="124"/>
    </row>
    <row r="12" spans="1:12" ht="24.75" customHeight="1">
      <c r="A12" s="124"/>
      <c r="B12" s="251" t="s">
        <v>55</v>
      </c>
      <c r="C12" s="237" t="s">
        <v>56</v>
      </c>
      <c r="D12" s="238"/>
      <c r="E12" s="238"/>
      <c r="F12" s="238"/>
      <c r="G12" s="238"/>
      <c r="H12" s="238"/>
      <c r="I12" s="239"/>
      <c r="J12" s="177"/>
      <c r="K12" s="111"/>
      <c r="L12" s="124"/>
    </row>
    <row r="13" spans="1:12" ht="51.75" customHeight="1">
      <c r="A13" s="124"/>
      <c r="B13" s="252"/>
      <c r="C13" s="240"/>
      <c r="D13" s="241"/>
      <c r="E13" s="241"/>
      <c r="F13" s="241"/>
      <c r="G13" s="241"/>
      <c r="H13" s="241"/>
      <c r="I13" s="242"/>
      <c r="J13" s="177"/>
      <c r="K13" s="111"/>
      <c r="L13" s="124"/>
    </row>
    <row r="14" spans="1:12" ht="42" customHeight="1">
      <c r="A14" s="124"/>
      <c r="B14" s="253"/>
      <c r="C14" s="243"/>
      <c r="D14" s="244"/>
      <c r="E14" s="244"/>
      <c r="F14" s="244"/>
      <c r="G14" s="244"/>
      <c r="H14" s="244"/>
      <c r="I14" s="245"/>
      <c r="J14" s="177"/>
      <c r="K14" s="111"/>
      <c r="L14" s="124"/>
    </row>
    <row r="15" spans="1:12" ht="90" customHeight="1">
      <c r="A15" s="124"/>
      <c r="B15" s="178" t="s">
        <v>57</v>
      </c>
      <c r="C15" s="248" t="s">
        <v>58</v>
      </c>
      <c r="D15" s="249"/>
      <c r="E15" s="249"/>
      <c r="F15" s="249"/>
      <c r="G15" s="249"/>
      <c r="H15" s="249"/>
      <c r="I15" s="250"/>
      <c r="J15" s="177"/>
      <c r="K15" s="111"/>
      <c r="L15" s="124"/>
    </row>
    <row r="16" spans="1:12" ht="48.75" customHeight="1">
      <c r="A16" s="124"/>
      <c r="B16" s="251" t="s">
        <v>59</v>
      </c>
      <c r="C16" s="237" t="s">
        <v>60</v>
      </c>
      <c r="D16" s="238"/>
      <c r="E16" s="238"/>
      <c r="F16" s="238"/>
      <c r="G16" s="238"/>
      <c r="H16" s="238"/>
      <c r="I16" s="239"/>
      <c r="J16" s="177"/>
      <c r="K16" s="111"/>
      <c r="L16" s="124"/>
    </row>
    <row r="17" spans="1:21" ht="38.25" customHeight="1">
      <c r="A17" s="124"/>
      <c r="B17" s="253"/>
      <c r="C17" s="243"/>
      <c r="D17" s="244"/>
      <c r="E17" s="244"/>
      <c r="F17" s="244"/>
      <c r="G17" s="244"/>
      <c r="H17" s="244"/>
      <c r="I17" s="245"/>
      <c r="J17" s="177"/>
      <c r="K17" s="111"/>
      <c r="L17" s="124"/>
    </row>
    <row r="18" spans="1:21" ht="15" customHeight="1">
      <c r="A18" s="124"/>
      <c r="B18" s="251" t="s">
        <v>61</v>
      </c>
      <c r="C18" s="237" t="s">
        <v>62</v>
      </c>
      <c r="D18" s="238"/>
      <c r="E18" s="238"/>
      <c r="F18" s="238"/>
      <c r="G18" s="238"/>
      <c r="H18" s="238"/>
      <c r="I18" s="239"/>
      <c r="J18" s="177"/>
      <c r="K18" s="111"/>
      <c r="L18" s="124"/>
    </row>
    <row r="19" spans="1:21" ht="59.25" customHeight="1">
      <c r="A19" s="124"/>
      <c r="B19" s="252"/>
      <c r="C19" s="240"/>
      <c r="D19" s="241"/>
      <c r="E19" s="241"/>
      <c r="F19" s="241"/>
      <c r="G19" s="241"/>
      <c r="H19" s="241"/>
      <c r="I19" s="242"/>
      <c r="J19" s="177"/>
      <c r="K19" s="111"/>
      <c r="L19" s="124"/>
    </row>
    <row r="20" spans="1:21" ht="39" customHeight="1">
      <c r="A20" s="124"/>
      <c r="B20" s="253"/>
      <c r="C20" s="243"/>
      <c r="D20" s="244"/>
      <c r="E20" s="244"/>
      <c r="F20" s="244"/>
      <c r="G20" s="244"/>
      <c r="H20" s="244"/>
      <c r="I20" s="245"/>
      <c r="J20" s="177"/>
      <c r="K20" s="111"/>
      <c r="L20" s="124"/>
    </row>
    <row r="21" spans="1:21" ht="90" customHeight="1">
      <c r="A21" s="124"/>
      <c r="B21" s="251" t="s">
        <v>63</v>
      </c>
      <c r="C21" s="237" t="s">
        <v>64</v>
      </c>
      <c r="D21" s="238"/>
      <c r="E21" s="238"/>
      <c r="F21" s="238"/>
      <c r="G21" s="238"/>
      <c r="H21" s="238"/>
      <c r="I21" s="239"/>
      <c r="J21" s="177"/>
      <c r="K21" s="111"/>
      <c r="L21" s="124"/>
    </row>
    <row r="22" spans="1:21" ht="54.75" customHeight="1">
      <c r="A22" s="124"/>
      <c r="B22" s="252"/>
      <c r="C22" s="240"/>
      <c r="D22" s="241"/>
      <c r="E22" s="241"/>
      <c r="F22" s="241"/>
      <c r="G22" s="241"/>
      <c r="H22" s="241"/>
      <c r="I22" s="242"/>
      <c r="J22" s="177"/>
      <c r="K22" s="111"/>
      <c r="L22" s="124"/>
    </row>
    <row r="23" spans="1:21" ht="65.25" customHeight="1">
      <c r="A23" s="124"/>
      <c r="B23" s="252"/>
      <c r="C23" s="240"/>
      <c r="D23" s="241"/>
      <c r="E23" s="241"/>
      <c r="F23" s="241"/>
      <c r="G23" s="241"/>
      <c r="H23" s="241"/>
      <c r="I23" s="242"/>
      <c r="J23" s="177"/>
      <c r="K23" s="111"/>
      <c r="L23" s="124"/>
    </row>
    <row r="24" spans="1:21" ht="55.5" customHeight="1">
      <c r="A24" s="124"/>
      <c r="B24" s="252"/>
      <c r="C24" s="240"/>
      <c r="D24" s="241"/>
      <c r="E24" s="241"/>
      <c r="F24" s="241"/>
      <c r="G24" s="241"/>
      <c r="H24" s="241"/>
      <c r="I24" s="242"/>
      <c r="J24" s="177"/>
      <c r="K24" s="111"/>
      <c r="L24" s="124"/>
    </row>
    <row r="25" spans="1:21" ht="57" customHeight="1">
      <c r="A25" s="124"/>
      <c r="B25" s="179" t="s">
        <v>65</v>
      </c>
      <c r="C25" s="248" t="s">
        <v>66</v>
      </c>
      <c r="D25" s="249"/>
      <c r="E25" s="249"/>
      <c r="F25" s="249"/>
      <c r="G25" s="249"/>
      <c r="H25" s="249"/>
      <c r="I25" s="250"/>
      <c r="J25" s="177"/>
      <c r="K25" s="111"/>
      <c r="L25" s="124"/>
    </row>
    <row r="26" spans="1:21" ht="24.75" customHeight="1">
      <c r="A26" s="124"/>
      <c r="B26" s="251" t="s">
        <v>67</v>
      </c>
      <c r="C26" s="237" t="s">
        <v>68</v>
      </c>
      <c r="D26" s="238"/>
      <c r="E26" s="238"/>
      <c r="F26" s="238"/>
      <c r="G26" s="238"/>
      <c r="H26" s="238"/>
      <c r="I26" s="239"/>
      <c r="J26" s="177"/>
      <c r="K26" s="111"/>
      <c r="L26" s="124"/>
    </row>
    <row r="27" spans="1:21" ht="54.95" customHeight="1">
      <c r="A27" s="124"/>
      <c r="B27" s="253"/>
      <c r="C27" s="240"/>
      <c r="D27" s="241"/>
      <c r="E27" s="241"/>
      <c r="F27" s="241"/>
      <c r="G27" s="241"/>
      <c r="H27" s="241"/>
      <c r="I27" s="242"/>
      <c r="J27" s="177"/>
      <c r="K27" s="111"/>
      <c r="L27" s="124"/>
    </row>
    <row r="28" spans="1:21" ht="30" customHeight="1">
      <c r="A28" s="124"/>
      <c r="B28" s="251" t="s">
        <v>69</v>
      </c>
      <c r="C28" s="237" t="s">
        <v>70</v>
      </c>
      <c r="D28" s="238"/>
      <c r="E28" s="238"/>
      <c r="F28" s="238"/>
      <c r="G28" s="238"/>
      <c r="H28" s="238"/>
      <c r="I28" s="239"/>
      <c r="J28" s="177"/>
      <c r="K28" s="123"/>
      <c r="L28" s="123"/>
      <c r="M28" s="123"/>
      <c r="N28" s="123"/>
      <c r="O28" s="123"/>
      <c r="P28" s="123"/>
      <c r="Q28" s="123"/>
      <c r="R28" s="123"/>
      <c r="S28" s="123"/>
      <c r="T28" s="123"/>
      <c r="U28" s="124"/>
    </row>
    <row r="29" spans="1:21" ht="42.75" customHeight="1">
      <c r="A29" s="124"/>
      <c r="B29" s="253"/>
      <c r="C29" s="243"/>
      <c r="D29" s="244"/>
      <c r="E29" s="244"/>
      <c r="F29" s="244"/>
      <c r="G29" s="244"/>
      <c r="H29" s="244"/>
      <c r="I29" s="245"/>
      <c r="J29" s="177"/>
      <c r="K29" s="123"/>
      <c r="L29" s="123"/>
      <c r="M29" s="123"/>
      <c r="N29" s="123"/>
      <c r="O29" s="123"/>
      <c r="P29" s="123"/>
      <c r="Q29" s="123"/>
      <c r="R29" s="123"/>
      <c r="S29" s="123"/>
      <c r="T29" s="123"/>
      <c r="U29" s="124"/>
    </row>
    <row r="30" spans="1:21" ht="59.25" customHeight="1">
      <c r="A30" s="124"/>
      <c r="B30" s="179" t="s">
        <v>71</v>
      </c>
      <c r="C30" s="248" t="s">
        <v>72</v>
      </c>
      <c r="D30" s="249"/>
      <c r="E30" s="249"/>
      <c r="F30" s="249"/>
      <c r="G30" s="249"/>
      <c r="H30" s="249"/>
      <c r="I30" s="250"/>
      <c r="J30" s="177"/>
      <c r="K30" s="123"/>
      <c r="L30" s="123"/>
      <c r="M30" s="123"/>
      <c r="N30" s="123"/>
      <c r="O30" s="123"/>
      <c r="P30" s="123"/>
      <c r="Q30" s="123"/>
      <c r="R30" s="123"/>
      <c r="S30" s="123"/>
      <c r="T30" s="123"/>
      <c r="U30" s="124"/>
    </row>
    <row r="31" spans="1:21" ht="15" customHeight="1">
      <c r="A31" s="124"/>
      <c r="B31" s="251" t="s">
        <v>73</v>
      </c>
      <c r="C31" s="237" t="s">
        <v>74</v>
      </c>
      <c r="D31" s="238"/>
      <c r="E31" s="238"/>
      <c r="F31" s="238"/>
      <c r="G31" s="238"/>
      <c r="H31" s="238"/>
      <c r="I31" s="239"/>
      <c r="J31" s="177"/>
      <c r="K31" s="123"/>
      <c r="L31" s="123"/>
      <c r="M31" s="123"/>
      <c r="N31" s="123"/>
      <c r="O31" s="123"/>
      <c r="P31" s="123"/>
      <c r="Q31" s="123"/>
      <c r="R31" s="123"/>
      <c r="S31" s="123"/>
      <c r="T31" s="123"/>
      <c r="U31" s="124"/>
    </row>
    <row r="32" spans="1:21" ht="15" customHeight="1">
      <c r="A32" s="124"/>
      <c r="B32" s="252"/>
      <c r="C32" s="240"/>
      <c r="D32" s="241"/>
      <c r="E32" s="241"/>
      <c r="F32" s="241"/>
      <c r="G32" s="241"/>
      <c r="H32" s="241"/>
      <c r="I32" s="242"/>
      <c r="J32" s="177"/>
      <c r="K32" s="123"/>
      <c r="L32" s="123"/>
      <c r="M32" s="123"/>
      <c r="N32" s="123"/>
      <c r="O32" s="123"/>
      <c r="P32" s="123"/>
      <c r="Q32" s="123"/>
      <c r="R32" s="123"/>
      <c r="S32" s="123"/>
      <c r="T32" s="123"/>
      <c r="U32" s="124"/>
    </row>
    <row r="33" spans="1:21" ht="15" customHeight="1">
      <c r="A33" s="124"/>
      <c r="B33" s="252"/>
      <c r="C33" s="240"/>
      <c r="D33" s="241"/>
      <c r="E33" s="241"/>
      <c r="F33" s="241"/>
      <c r="G33" s="241"/>
      <c r="H33" s="241"/>
      <c r="I33" s="242"/>
      <c r="J33" s="177"/>
      <c r="K33" s="123"/>
      <c r="L33" s="123"/>
      <c r="M33" s="123"/>
      <c r="N33" s="123"/>
      <c r="O33" s="123"/>
      <c r="P33" s="123"/>
      <c r="Q33" s="123"/>
      <c r="R33" s="123"/>
      <c r="S33" s="123"/>
      <c r="T33" s="123"/>
      <c r="U33" s="124"/>
    </row>
    <row r="34" spans="1:21" ht="50.25" customHeight="1">
      <c r="A34" s="124"/>
      <c r="B34" s="253"/>
      <c r="C34" s="243"/>
      <c r="D34" s="244"/>
      <c r="E34" s="244"/>
      <c r="F34" s="244"/>
      <c r="G34" s="244"/>
      <c r="H34" s="244"/>
      <c r="I34" s="245"/>
      <c r="J34" s="177"/>
      <c r="K34" s="123"/>
      <c r="L34" s="123"/>
      <c r="M34" s="123"/>
      <c r="N34" s="123"/>
      <c r="O34" s="123"/>
      <c r="P34" s="123"/>
      <c r="Q34" s="123"/>
      <c r="R34" s="123"/>
      <c r="S34" s="123"/>
      <c r="T34" s="123"/>
      <c r="U34" s="124"/>
    </row>
    <row r="35" spans="1:21" ht="41.25" customHeight="1">
      <c r="A35" s="124"/>
      <c r="B35" s="179" t="s">
        <v>75</v>
      </c>
      <c r="C35" s="248" t="s">
        <v>76</v>
      </c>
      <c r="D35" s="249"/>
      <c r="E35" s="249"/>
      <c r="F35" s="249"/>
      <c r="G35" s="249"/>
      <c r="H35" s="249"/>
      <c r="I35" s="250"/>
      <c r="J35" s="177"/>
      <c r="K35" s="123"/>
      <c r="L35" s="124"/>
      <c r="M35" s="124"/>
      <c r="N35" s="124"/>
      <c r="O35" s="124"/>
      <c r="P35" s="124"/>
      <c r="Q35" s="124"/>
      <c r="R35" s="124"/>
      <c r="S35" s="124"/>
      <c r="U35" s="124"/>
    </row>
    <row r="36" spans="1:21" ht="51.75" customHeight="1">
      <c r="A36" s="124"/>
      <c r="B36" s="178" t="s">
        <v>77</v>
      </c>
      <c r="C36" s="248" t="s">
        <v>78</v>
      </c>
      <c r="D36" s="249"/>
      <c r="E36" s="249"/>
      <c r="F36" s="249"/>
      <c r="G36" s="249"/>
      <c r="H36" s="249"/>
      <c r="I36" s="250"/>
      <c r="J36" s="177"/>
      <c r="K36" s="123"/>
      <c r="L36" s="124"/>
      <c r="M36" s="124"/>
      <c r="N36" s="124"/>
      <c r="O36" s="124"/>
      <c r="P36" s="124"/>
      <c r="Q36" s="124"/>
      <c r="R36" s="124"/>
      <c r="S36" s="124"/>
      <c r="T36" s="124"/>
      <c r="U36" s="124"/>
    </row>
    <row r="37" spans="1:21" ht="15" customHeight="1">
      <c r="A37" s="124"/>
      <c r="B37" s="251" t="s">
        <v>79</v>
      </c>
      <c r="C37" s="237" t="s">
        <v>80</v>
      </c>
      <c r="D37" s="238"/>
      <c r="E37" s="238"/>
      <c r="F37" s="238"/>
      <c r="G37" s="238"/>
      <c r="H37" s="238"/>
      <c r="I37" s="239"/>
      <c r="J37" s="177"/>
      <c r="K37" s="123"/>
      <c r="L37" s="124"/>
      <c r="M37" s="124"/>
      <c r="N37" s="124"/>
      <c r="O37" s="124"/>
      <c r="P37" s="124"/>
      <c r="Q37" s="124"/>
      <c r="R37" s="124"/>
      <c r="S37" s="124"/>
      <c r="T37" s="124"/>
      <c r="U37" s="124"/>
    </row>
    <row r="38" spans="1:21" ht="39" customHeight="1">
      <c r="A38" s="124"/>
      <c r="B38" s="252"/>
      <c r="C38" s="240"/>
      <c r="D38" s="241"/>
      <c r="E38" s="241"/>
      <c r="F38" s="241"/>
      <c r="G38" s="241"/>
      <c r="H38" s="241"/>
      <c r="I38" s="242"/>
      <c r="J38" s="177"/>
      <c r="K38" s="124"/>
      <c r="L38" s="124"/>
      <c r="M38" s="124"/>
      <c r="N38" s="124"/>
      <c r="O38" s="124"/>
      <c r="P38" s="124"/>
      <c r="Q38" s="124"/>
      <c r="R38" s="124"/>
      <c r="S38" s="124"/>
      <c r="T38" s="124"/>
      <c r="U38" s="124"/>
    </row>
    <row r="39" spans="1:21" ht="27" customHeight="1">
      <c r="A39" s="124"/>
      <c r="B39" s="252"/>
      <c r="C39" s="240"/>
      <c r="D39" s="241"/>
      <c r="E39" s="241"/>
      <c r="F39" s="241"/>
      <c r="G39" s="241"/>
      <c r="H39" s="241"/>
      <c r="I39" s="242"/>
      <c r="J39" s="177"/>
      <c r="K39" s="124"/>
      <c r="L39" s="124"/>
      <c r="M39" s="124"/>
      <c r="N39" s="124"/>
      <c r="O39" s="124"/>
      <c r="P39" s="124"/>
      <c r="Q39" s="124"/>
      <c r="R39" s="124"/>
      <c r="S39" s="124"/>
      <c r="T39" s="124"/>
      <c r="U39" s="124"/>
    </row>
    <row r="40" spans="1:21" ht="24.75" customHeight="1">
      <c r="A40" s="124"/>
      <c r="B40" s="253"/>
      <c r="C40" s="243"/>
      <c r="D40" s="244"/>
      <c r="E40" s="244"/>
      <c r="F40" s="244"/>
      <c r="G40" s="244"/>
      <c r="H40" s="244"/>
      <c r="I40" s="245"/>
      <c r="J40" s="177"/>
      <c r="K40" s="124"/>
      <c r="L40" s="124"/>
      <c r="M40" s="124"/>
      <c r="N40" s="124"/>
      <c r="O40" s="124"/>
      <c r="P40" s="124"/>
      <c r="Q40" s="124"/>
      <c r="R40" s="124"/>
      <c r="S40" s="124"/>
      <c r="T40" s="124"/>
      <c r="U40" s="124"/>
    </row>
    <row r="41" spans="1:21" ht="36.75" customHeight="1">
      <c r="A41" s="124"/>
      <c r="B41" s="123"/>
      <c r="C41" s="123"/>
      <c r="D41" s="123"/>
      <c r="E41" s="123"/>
      <c r="F41" s="123"/>
      <c r="G41" s="123"/>
      <c r="H41" s="123"/>
      <c r="I41" s="123"/>
      <c r="J41" s="123"/>
      <c r="K41" s="124"/>
      <c r="L41" s="124"/>
      <c r="M41" s="124"/>
      <c r="N41" s="124"/>
      <c r="O41" s="124"/>
      <c r="P41" s="124"/>
      <c r="Q41" s="124"/>
      <c r="R41" s="124"/>
      <c r="S41" s="124"/>
      <c r="T41" s="124"/>
      <c r="U41" s="124"/>
    </row>
    <row r="42" spans="1:21" ht="15" customHeight="1">
      <c r="A42" s="124"/>
      <c r="B42" s="124"/>
      <c r="C42" s="124"/>
      <c r="D42" s="124"/>
      <c r="E42" s="124"/>
      <c r="F42" s="124"/>
      <c r="G42" s="124"/>
      <c r="H42" s="124"/>
      <c r="I42" s="124"/>
      <c r="J42" s="124"/>
      <c r="K42" s="124"/>
      <c r="U42" s="124"/>
    </row>
    <row r="43" spans="1:21" ht="15" customHeight="1">
      <c r="A43" s="124"/>
      <c r="B43" s="124"/>
      <c r="C43" s="124"/>
      <c r="D43" s="124"/>
      <c r="E43" s="124"/>
      <c r="F43" s="124"/>
      <c r="G43" s="124"/>
      <c r="H43" s="124"/>
      <c r="I43" s="124"/>
      <c r="J43" s="124"/>
      <c r="K43" s="124"/>
      <c r="U43" s="124"/>
    </row>
    <row r="44" spans="1:21" ht="15" customHeight="1">
      <c r="A44" s="124"/>
      <c r="B44" s="124"/>
      <c r="C44" s="124"/>
      <c r="D44" s="124"/>
      <c r="E44" s="124"/>
      <c r="F44" s="124"/>
      <c r="G44" s="124"/>
      <c r="H44" s="124"/>
      <c r="I44" s="124"/>
      <c r="J44" s="124"/>
      <c r="K44" s="124"/>
      <c r="U44" s="124"/>
    </row>
    <row r="45" spans="1:21" ht="15" customHeight="1">
      <c r="A45" s="124"/>
      <c r="B45" s="124"/>
      <c r="C45" s="124"/>
      <c r="D45" s="124"/>
      <c r="E45" s="124"/>
      <c r="F45" s="124"/>
      <c r="G45" s="124"/>
      <c r="H45" s="124"/>
      <c r="I45" s="124"/>
      <c r="J45" s="124"/>
    </row>
    <row r="46" spans="1:21" ht="15" customHeight="1">
      <c r="A46" s="124"/>
      <c r="B46" s="124"/>
      <c r="C46" s="124"/>
      <c r="D46" s="124"/>
      <c r="E46" s="124"/>
      <c r="F46" s="124"/>
      <c r="G46" s="124"/>
      <c r="H46" s="124"/>
      <c r="I46" s="124"/>
      <c r="J46" s="124"/>
    </row>
    <row r="47" spans="1:21" ht="15" customHeight="1">
      <c r="A47" s="124"/>
      <c r="B47" s="124"/>
      <c r="C47" s="124"/>
      <c r="D47" s="124"/>
      <c r="E47" s="124"/>
      <c r="F47" s="124"/>
      <c r="G47" s="124"/>
      <c r="H47" s="124"/>
      <c r="I47" s="124"/>
      <c r="J47" s="124"/>
    </row>
    <row r="48" spans="1:21" ht="15" customHeight="1">
      <c r="A48" s="124"/>
      <c r="B48" s="124"/>
      <c r="C48" s="124"/>
      <c r="D48" s="124"/>
      <c r="E48" s="124"/>
      <c r="F48" s="124"/>
      <c r="G48" s="124"/>
      <c r="H48" s="124"/>
      <c r="I48" s="124"/>
      <c r="J48" s="124"/>
    </row>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sheetData>
  <mergeCells count="24">
    <mergeCell ref="B21:B24"/>
    <mergeCell ref="B26:B27"/>
    <mergeCell ref="B37:B40"/>
    <mergeCell ref="C31:I34"/>
    <mergeCell ref="C28:I29"/>
    <mergeCell ref="C21:I24"/>
    <mergeCell ref="C26:I27"/>
    <mergeCell ref="C37:I40"/>
    <mergeCell ref="C30:I30"/>
    <mergeCell ref="C35:I35"/>
    <mergeCell ref="C36:I36"/>
    <mergeCell ref="B28:B29"/>
    <mergeCell ref="B31:B34"/>
    <mergeCell ref="C25:I25"/>
    <mergeCell ref="C18:I20"/>
    <mergeCell ref="C16:I17"/>
    <mergeCell ref="C12:I14"/>
    <mergeCell ref="B7:I7"/>
    <mergeCell ref="B9:I9"/>
    <mergeCell ref="C11:I11"/>
    <mergeCell ref="C15:I15"/>
    <mergeCell ref="B12:B14"/>
    <mergeCell ref="B16:B17"/>
    <mergeCell ref="B18:B20"/>
  </mergeCells>
  <pageMargins left="0.7" right="0.7" top="0.75" bottom="0.75" header="0.3" footer="0.3"/>
  <pageSetup scale="59" orientation="portrait" r:id="rId1"/>
  <rowBreaks count="1" manualBreakCount="1">
    <brk id="25" max="9" man="1"/>
  </rowBreaks>
  <colBreaks count="1" manualBreakCount="1">
    <brk id="10" max="1048575"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26"/>
  <sheetViews>
    <sheetView view="pageBreakPreview" topLeftCell="A15" zoomScale="50" zoomScaleNormal="50" zoomScaleSheetLayoutView="50" zoomScalePageLayoutView="50" workbookViewId="0">
      <selection activeCell="D22" sqref="D22:E23"/>
    </sheetView>
  </sheetViews>
  <sheetFormatPr baseColWidth="10" defaultColWidth="10.85546875" defaultRowHeight="18.75"/>
  <cols>
    <col min="1" max="1" width="4.28515625" style="129" customWidth="1"/>
    <col min="2" max="2" width="13" style="130" customWidth="1"/>
    <col min="3" max="3" width="41.42578125" style="129" customWidth="1"/>
    <col min="4" max="4" width="41.7109375" style="129" customWidth="1"/>
    <col min="5" max="5" width="28.85546875" style="129" customWidth="1"/>
    <col min="6" max="6" width="29.7109375" style="129" customWidth="1"/>
    <col min="7" max="7" width="46.28515625" style="129" customWidth="1"/>
    <col min="8" max="8" width="32" style="129" customWidth="1"/>
    <col min="9" max="9" width="32" style="129" hidden="1" customWidth="1"/>
    <col min="10" max="14" width="41.140625" style="129" customWidth="1"/>
    <col min="15" max="15" width="38.85546875" style="129" customWidth="1"/>
    <col min="16" max="16" width="33.140625" style="131" customWidth="1"/>
    <col min="17" max="17" width="34.42578125" style="129" customWidth="1"/>
    <col min="18" max="18" width="82" style="129" customWidth="1"/>
    <col min="19" max="19" width="3.7109375" style="129" customWidth="1"/>
    <col min="20" max="16384" width="10.85546875" style="129"/>
  </cols>
  <sheetData>
    <row r="1" spans="1:21" ht="132" customHeight="1" thickBot="1">
      <c r="A1" s="132"/>
      <c r="B1" s="133"/>
      <c r="C1" s="134"/>
      <c r="D1" s="134"/>
      <c r="E1" s="134"/>
      <c r="F1" s="327"/>
      <c r="G1" s="135"/>
      <c r="H1" s="305"/>
      <c r="I1" s="134"/>
      <c r="J1" s="134"/>
      <c r="K1" s="134"/>
      <c r="L1" s="134"/>
      <c r="M1" s="134"/>
      <c r="N1" s="134"/>
      <c r="O1" s="134"/>
      <c r="P1" s="154"/>
      <c r="Q1" s="134"/>
      <c r="R1" s="134"/>
      <c r="S1" s="132"/>
      <c r="T1" s="132"/>
      <c r="U1" s="132"/>
    </row>
    <row r="2" spans="1:21" ht="7.5" hidden="1" customHeight="1">
      <c r="A2" s="132"/>
      <c r="B2" s="133"/>
      <c r="C2" s="134"/>
      <c r="D2" s="134"/>
      <c r="E2" s="134"/>
      <c r="F2" s="328"/>
      <c r="G2" s="136"/>
      <c r="H2" s="305"/>
      <c r="I2" s="134"/>
      <c r="J2" s="134"/>
      <c r="K2" s="134"/>
      <c r="L2" s="134"/>
      <c r="M2" s="134"/>
      <c r="N2" s="134"/>
      <c r="O2" s="134"/>
      <c r="P2" s="154"/>
      <c r="Q2" s="134"/>
      <c r="R2" s="134"/>
      <c r="S2" s="132"/>
      <c r="T2" s="132"/>
      <c r="U2" s="132"/>
    </row>
    <row r="3" spans="1:21" ht="26.25" hidden="1">
      <c r="A3" s="132"/>
      <c r="B3" s="133"/>
      <c r="C3" s="134"/>
      <c r="D3" s="134"/>
      <c r="E3" s="134"/>
      <c r="F3" s="134"/>
      <c r="G3" s="134"/>
      <c r="H3" s="134"/>
      <c r="I3" s="134"/>
      <c r="J3" s="134"/>
      <c r="K3" s="134"/>
      <c r="L3" s="134"/>
      <c r="M3" s="134"/>
      <c r="N3" s="134"/>
      <c r="O3" s="134"/>
      <c r="P3" s="154"/>
      <c r="Q3" s="134"/>
      <c r="R3" s="134"/>
      <c r="S3" s="132"/>
      <c r="T3" s="132"/>
      <c r="U3" s="132"/>
    </row>
    <row r="4" spans="1:21" ht="64.5" customHeight="1" thickBot="1">
      <c r="A4" s="132"/>
      <c r="B4" s="316" t="s">
        <v>81</v>
      </c>
      <c r="C4" s="317"/>
      <c r="D4" s="317"/>
      <c r="E4" s="317"/>
      <c r="F4" s="317"/>
      <c r="G4" s="317"/>
      <c r="H4" s="317"/>
      <c r="I4" s="317"/>
      <c r="J4" s="317"/>
      <c r="K4" s="317"/>
      <c r="L4" s="317"/>
      <c r="M4" s="317"/>
      <c r="N4" s="317"/>
      <c r="O4" s="317"/>
      <c r="P4" s="317"/>
      <c r="Q4" s="317"/>
      <c r="R4" s="318"/>
      <c r="S4" s="132"/>
      <c r="T4" s="132"/>
      <c r="U4" s="132"/>
    </row>
    <row r="5" spans="1:21" ht="35.25" customHeight="1" thickBot="1">
      <c r="A5" s="132"/>
      <c r="B5" s="319" t="s">
        <v>82</v>
      </c>
      <c r="C5" s="320"/>
      <c r="D5" s="320"/>
      <c r="E5" s="320"/>
      <c r="F5" s="320"/>
      <c r="G5" s="320"/>
      <c r="H5" s="321"/>
      <c r="I5" s="137"/>
      <c r="J5" s="137"/>
      <c r="K5" s="320"/>
      <c r="L5" s="320"/>
      <c r="M5" s="320"/>
      <c r="N5" s="321"/>
      <c r="O5" s="319" t="s">
        <v>83</v>
      </c>
      <c r="P5" s="322"/>
      <c r="Q5" s="322"/>
      <c r="R5" s="323"/>
      <c r="S5" s="132"/>
      <c r="T5" s="132"/>
      <c r="U5" s="132"/>
    </row>
    <row r="6" spans="1:21" s="127" customFormat="1" ht="56.25" customHeight="1">
      <c r="A6" s="132"/>
      <c r="B6" s="296" t="s">
        <v>17</v>
      </c>
      <c r="C6" s="300" t="s">
        <v>84</v>
      </c>
      <c r="D6" s="272" t="s">
        <v>85</v>
      </c>
      <c r="E6" s="272" t="s">
        <v>86</v>
      </c>
      <c r="F6" s="272" t="s">
        <v>87</v>
      </c>
      <c r="G6" s="272" t="s">
        <v>61</v>
      </c>
      <c r="H6" s="312" t="s">
        <v>88</v>
      </c>
      <c r="I6" s="313"/>
      <c r="J6" s="324" t="s">
        <v>89</v>
      </c>
      <c r="K6" s="325"/>
      <c r="L6" s="325"/>
      <c r="M6" s="325"/>
      <c r="N6" s="326"/>
      <c r="O6" s="272" t="s">
        <v>90</v>
      </c>
      <c r="P6" s="337" t="s">
        <v>91</v>
      </c>
      <c r="Q6" s="272" t="s">
        <v>79</v>
      </c>
      <c r="R6" s="272"/>
      <c r="S6" s="132"/>
      <c r="T6" s="132"/>
      <c r="U6" s="132"/>
    </row>
    <row r="7" spans="1:21" s="128" customFormat="1" ht="129" customHeight="1" thickBot="1">
      <c r="A7" s="132"/>
      <c r="B7" s="296"/>
      <c r="C7" s="301"/>
      <c r="D7" s="272"/>
      <c r="E7" s="272"/>
      <c r="F7" s="272"/>
      <c r="G7" s="272"/>
      <c r="H7" s="314"/>
      <c r="I7" s="315"/>
      <c r="J7" s="138" t="s">
        <v>92</v>
      </c>
      <c r="K7" s="138" t="s">
        <v>93</v>
      </c>
      <c r="L7" s="138" t="s">
        <v>94</v>
      </c>
      <c r="M7" s="138" t="s">
        <v>95</v>
      </c>
      <c r="N7" s="138" t="s">
        <v>96</v>
      </c>
      <c r="O7" s="272"/>
      <c r="P7" s="337"/>
      <c r="Q7" s="165" t="s">
        <v>97</v>
      </c>
      <c r="R7" s="165" t="s">
        <v>98</v>
      </c>
      <c r="S7" s="132"/>
      <c r="T7" s="132"/>
      <c r="U7" s="132"/>
    </row>
    <row r="8" spans="1:21" ht="249.75" customHeight="1">
      <c r="A8" s="132"/>
      <c r="B8" s="297">
        <v>1</v>
      </c>
      <c r="C8" s="302" t="s">
        <v>99</v>
      </c>
      <c r="D8" s="290" t="s">
        <v>100</v>
      </c>
      <c r="E8" s="281" t="s">
        <v>101</v>
      </c>
      <c r="F8" s="293" t="s">
        <v>102</v>
      </c>
      <c r="G8" s="189" t="s">
        <v>103</v>
      </c>
      <c r="H8" s="306">
        <v>0.35</v>
      </c>
      <c r="I8" s="283"/>
      <c r="J8" s="285">
        <v>0.15</v>
      </c>
      <c r="K8" s="288">
        <v>0.15</v>
      </c>
      <c r="L8" s="254"/>
      <c r="M8" s="344">
        <v>0.85</v>
      </c>
      <c r="N8" s="283">
        <v>0.85</v>
      </c>
      <c r="O8" s="334">
        <f>IF(SUM(K8,N8)&gt;100%,"NO PERMITIDO",SUM(K8,N8))</f>
        <v>1</v>
      </c>
      <c r="P8" s="338">
        <f>H8*O8/100%</f>
        <v>0.35</v>
      </c>
      <c r="Q8" s="196" t="s">
        <v>104</v>
      </c>
      <c r="R8" s="200" t="s">
        <v>105</v>
      </c>
      <c r="S8" s="132"/>
      <c r="T8" s="132"/>
      <c r="U8" s="132"/>
    </row>
    <row r="9" spans="1:21" ht="249.75" customHeight="1" thickBot="1">
      <c r="A9" s="132"/>
      <c r="B9" s="298"/>
      <c r="C9" s="303"/>
      <c r="D9" s="291"/>
      <c r="E9" s="282"/>
      <c r="F9" s="329"/>
      <c r="G9" s="190" t="s">
        <v>106</v>
      </c>
      <c r="H9" s="307"/>
      <c r="I9" s="283"/>
      <c r="J9" s="285"/>
      <c r="K9" s="289"/>
      <c r="L9" s="255"/>
      <c r="M9" s="345"/>
      <c r="N9" s="283"/>
      <c r="O9" s="335"/>
      <c r="P9" s="339"/>
      <c r="Q9" s="195" t="s">
        <v>107</v>
      </c>
      <c r="R9" s="197" t="s">
        <v>108</v>
      </c>
      <c r="S9" s="132"/>
      <c r="T9" s="132"/>
      <c r="U9" s="132"/>
    </row>
    <row r="10" spans="1:21" ht="228.95" customHeight="1" thickBot="1">
      <c r="A10" s="132"/>
      <c r="B10" s="299"/>
      <c r="C10" s="304"/>
      <c r="D10" s="292"/>
      <c r="E10" s="269"/>
      <c r="F10" s="295"/>
      <c r="G10" s="191" t="s">
        <v>109</v>
      </c>
      <c r="H10" s="308"/>
      <c r="I10" s="284"/>
      <c r="J10" s="286"/>
      <c r="K10" s="255"/>
      <c r="L10" s="255"/>
      <c r="M10" s="345"/>
      <c r="N10" s="284"/>
      <c r="O10" s="335"/>
      <c r="P10" s="339"/>
      <c r="Q10" s="184" t="s">
        <v>110</v>
      </c>
      <c r="R10" s="202" t="s">
        <v>111</v>
      </c>
      <c r="S10" s="132"/>
      <c r="T10" s="132"/>
      <c r="U10" s="132"/>
    </row>
    <row r="11" spans="1:21" ht="344.45" customHeight="1">
      <c r="A11" s="132"/>
      <c r="B11" s="297">
        <v>2</v>
      </c>
      <c r="C11" s="302" t="s">
        <v>99</v>
      </c>
      <c r="D11" s="290" t="s">
        <v>112</v>
      </c>
      <c r="E11" s="281" t="s">
        <v>113</v>
      </c>
      <c r="F11" s="267" t="s">
        <v>114</v>
      </c>
      <c r="G11" s="192" t="s">
        <v>115</v>
      </c>
      <c r="H11" s="309">
        <v>0.35</v>
      </c>
      <c r="I11" s="187"/>
      <c r="J11" s="287">
        <v>0.2</v>
      </c>
      <c r="K11" s="270">
        <v>0.2</v>
      </c>
      <c r="L11" s="265"/>
      <c r="M11" s="270">
        <v>0.8</v>
      </c>
      <c r="N11" s="284">
        <v>0.8</v>
      </c>
      <c r="O11" s="336">
        <f t="shared" ref="O11" si="0">IF(SUM(K11,N11)&gt;100%,"NO PERMITIDO",SUM(K11,N11))</f>
        <v>1</v>
      </c>
      <c r="P11" s="340">
        <f>H11*O11/100%</f>
        <v>0.35</v>
      </c>
      <c r="Q11" s="198" t="s">
        <v>116</v>
      </c>
      <c r="R11" s="203" t="s">
        <v>117</v>
      </c>
      <c r="S11" s="132"/>
      <c r="T11" s="132"/>
      <c r="U11" s="132"/>
    </row>
    <row r="12" spans="1:21" ht="409.6" customHeight="1">
      <c r="A12" s="132"/>
      <c r="B12" s="298"/>
      <c r="C12" s="255"/>
      <c r="D12" s="291"/>
      <c r="E12" s="282"/>
      <c r="F12" s="268"/>
      <c r="G12" s="193" t="s">
        <v>118</v>
      </c>
      <c r="H12" s="310"/>
      <c r="I12" s="187"/>
      <c r="J12" s="286"/>
      <c r="K12" s="271"/>
      <c r="L12" s="266"/>
      <c r="M12" s="271"/>
      <c r="N12" s="284"/>
      <c r="O12" s="336"/>
      <c r="P12" s="340"/>
      <c r="Q12" s="201" t="s">
        <v>119</v>
      </c>
      <c r="R12" s="197" t="s">
        <v>120</v>
      </c>
      <c r="S12" s="132"/>
      <c r="T12" s="132"/>
      <c r="U12" s="132"/>
    </row>
    <row r="13" spans="1:21" ht="339" customHeight="1" thickBot="1">
      <c r="A13" s="132"/>
      <c r="B13" s="299"/>
      <c r="C13" s="304"/>
      <c r="D13" s="292"/>
      <c r="E13" s="269"/>
      <c r="F13" s="269"/>
      <c r="G13" s="194" t="s">
        <v>121</v>
      </c>
      <c r="H13" s="311"/>
      <c r="I13" s="188"/>
      <c r="J13" s="286"/>
      <c r="K13" s="271"/>
      <c r="L13" s="266"/>
      <c r="M13" s="271"/>
      <c r="N13" s="284"/>
      <c r="O13" s="336"/>
      <c r="P13" s="340"/>
      <c r="Q13" s="201" t="s">
        <v>122</v>
      </c>
      <c r="R13" s="202" t="s">
        <v>123</v>
      </c>
      <c r="S13" s="132"/>
      <c r="T13" s="132"/>
      <c r="U13" s="132"/>
    </row>
    <row r="14" spans="1:21" ht="207" customHeight="1">
      <c r="A14" s="132"/>
      <c r="B14" s="297">
        <v>3</v>
      </c>
      <c r="C14" s="302" t="s">
        <v>99</v>
      </c>
      <c r="D14" s="290" t="s">
        <v>124</v>
      </c>
      <c r="E14" s="281" t="s">
        <v>125</v>
      </c>
      <c r="F14" s="293" t="s">
        <v>114</v>
      </c>
      <c r="G14" s="192" t="s">
        <v>126</v>
      </c>
      <c r="H14" s="309">
        <v>0.3</v>
      </c>
      <c r="I14" s="187"/>
      <c r="J14" s="287">
        <v>0.15</v>
      </c>
      <c r="K14" s="270">
        <v>0.15</v>
      </c>
      <c r="L14" s="263"/>
      <c r="M14" s="270">
        <v>0.85</v>
      </c>
      <c r="N14" s="284">
        <v>0.85</v>
      </c>
      <c r="O14" s="336">
        <f t="shared" ref="O14" si="1">IF(SUM(K14,N14)&gt;100%,"NO PERMITIDO",SUM(K14,N14))</f>
        <v>1</v>
      </c>
      <c r="P14" s="340">
        <f t="shared" ref="P14" si="2">H14*O14/100%</f>
        <v>0.3</v>
      </c>
      <c r="Q14" s="199" t="s">
        <v>127</v>
      </c>
      <c r="R14" s="202" t="s">
        <v>128</v>
      </c>
      <c r="S14" s="132"/>
      <c r="T14" s="132"/>
      <c r="U14" s="132"/>
    </row>
    <row r="15" spans="1:21" ht="402" customHeight="1">
      <c r="A15" s="132"/>
      <c r="B15" s="298"/>
      <c r="C15" s="255"/>
      <c r="D15" s="291"/>
      <c r="E15" s="282"/>
      <c r="F15" s="294"/>
      <c r="G15" s="193" t="s">
        <v>129</v>
      </c>
      <c r="H15" s="310"/>
      <c r="I15" s="187"/>
      <c r="J15" s="286"/>
      <c r="K15" s="271"/>
      <c r="L15" s="264"/>
      <c r="M15" s="271"/>
      <c r="N15" s="284"/>
      <c r="O15" s="336"/>
      <c r="P15" s="340"/>
      <c r="Q15" s="185" t="s">
        <v>130</v>
      </c>
      <c r="R15" s="202" t="s">
        <v>131</v>
      </c>
      <c r="S15" s="132"/>
      <c r="T15" s="132"/>
      <c r="U15" s="132"/>
    </row>
    <row r="16" spans="1:21" ht="327.75" customHeight="1" thickBot="1">
      <c r="A16" s="132"/>
      <c r="B16" s="299"/>
      <c r="C16" s="304"/>
      <c r="D16" s="292"/>
      <c r="E16" s="269"/>
      <c r="F16" s="295"/>
      <c r="G16" s="194" t="s">
        <v>132</v>
      </c>
      <c r="H16" s="311"/>
      <c r="I16" s="187"/>
      <c r="J16" s="286"/>
      <c r="K16" s="271"/>
      <c r="L16" s="264"/>
      <c r="M16" s="271"/>
      <c r="N16" s="284"/>
      <c r="O16" s="336"/>
      <c r="P16" s="340"/>
      <c r="Q16" s="185" t="s">
        <v>133</v>
      </c>
      <c r="R16" s="202" t="s">
        <v>134</v>
      </c>
      <c r="S16" s="132"/>
      <c r="T16" s="132"/>
      <c r="U16" s="132"/>
    </row>
    <row r="17" spans="1:21" ht="27" customHeight="1" thickBot="1">
      <c r="A17" s="132"/>
      <c r="B17" s="139" t="s">
        <v>48</v>
      </c>
      <c r="C17" s="140"/>
      <c r="D17" s="140"/>
      <c r="E17" s="141"/>
      <c r="F17" s="141"/>
      <c r="G17" s="141"/>
      <c r="H17" s="142">
        <f>IF(SUM(H8:H16)&gt;100%,"supera el 100%",SUM(H8:H16))</f>
        <v>1</v>
      </c>
      <c r="I17" s="155"/>
      <c r="J17" s="186"/>
      <c r="K17" s="155"/>
      <c r="L17" s="156"/>
      <c r="M17" s="186"/>
      <c r="N17" s="155"/>
      <c r="O17" s="156"/>
      <c r="P17" s="157">
        <f>SUM(P8:P16)</f>
        <v>1</v>
      </c>
      <c r="Q17" s="166"/>
      <c r="R17" s="167"/>
      <c r="S17" s="132"/>
      <c r="T17" s="132"/>
      <c r="U17" s="132"/>
    </row>
    <row r="18" spans="1:21" ht="27" customHeight="1">
      <c r="A18" s="132"/>
      <c r="B18" s="341" t="s">
        <v>135</v>
      </c>
      <c r="C18" s="342"/>
      <c r="D18" s="342"/>
      <c r="E18" s="342"/>
      <c r="F18" s="342"/>
      <c r="G18" s="342"/>
      <c r="H18" s="342"/>
      <c r="I18" s="342"/>
      <c r="J18" s="342"/>
      <c r="K18" s="342"/>
      <c r="L18" s="342"/>
      <c r="M18" s="342"/>
      <c r="N18" s="342"/>
      <c r="O18" s="343"/>
      <c r="P18" s="158">
        <v>0.05</v>
      </c>
      <c r="Q18" s="330"/>
      <c r="R18" s="331"/>
      <c r="S18" s="132"/>
      <c r="T18" s="132"/>
      <c r="U18" s="132"/>
    </row>
    <row r="19" spans="1:21" ht="27" customHeight="1">
      <c r="A19" s="132"/>
      <c r="B19" s="143"/>
      <c r="C19" s="68"/>
      <c r="D19" s="68"/>
      <c r="E19" s="68"/>
      <c r="F19" s="68"/>
      <c r="G19" s="68"/>
      <c r="H19" s="68"/>
      <c r="I19" s="68"/>
      <c r="J19" s="68"/>
      <c r="K19" s="68"/>
      <c r="L19" s="68"/>
      <c r="M19" s="146"/>
      <c r="N19" s="146"/>
      <c r="O19" s="146"/>
      <c r="P19" s="159">
        <f>SUM(P17:P18)</f>
        <v>1.05</v>
      </c>
      <c r="Q19" s="332"/>
      <c r="R19" s="333"/>
      <c r="S19" s="132"/>
      <c r="T19" s="132"/>
      <c r="U19" s="132"/>
    </row>
    <row r="20" spans="1:21" ht="27" customHeight="1">
      <c r="A20" s="132"/>
      <c r="B20" s="144"/>
      <c r="C20" s="145"/>
      <c r="D20" s="145"/>
      <c r="E20" s="145"/>
      <c r="F20" s="146"/>
      <c r="G20" s="146"/>
      <c r="H20" s="146"/>
      <c r="I20" s="146"/>
      <c r="J20" s="146"/>
      <c r="K20" s="146"/>
      <c r="L20" s="146"/>
      <c r="M20" s="146"/>
      <c r="N20" s="146"/>
      <c r="O20" s="146"/>
      <c r="P20" s="146"/>
      <c r="Q20" s="332"/>
      <c r="R20" s="333"/>
      <c r="S20" s="132"/>
      <c r="T20" s="132"/>
      <c r="U20" s="132"/>
    </row>
    <row r="21" spans="1:21" ht="29.25" customHeight="1" thickBot="1">
      <c r="A21" s="132"/>
      <c r="B21" s="147"/>
      <c r="C21" s="148"/>
      <c r="D21" s="149"/>
      <c r="E21" s="149"/>
      <c r="F21" s="148"/>
      <c r="G21" s="148"/>
      <c r="H21" s="149"/>
      <c r="I21" s="149"/>
      <c r="J21" s="149"/>
      <c r="K21" s="149"/>
      <c r="L21" s="149"/>
      <c r="M21" s="149"/>
      <c r="N21" s="149"/>
      <c r="O21" s="149"/>
      <c r="P21" s="160"/>
      <c r="Q21" s="149"/>
      <c r="R21" s="168"/>
      <c r="S21" s="132"/>
      <c r="T21" s="132"/>
      <c r="U21" s="132"/>
    </row>
    <row r="22" spans="1:21" ht="48.75" customHeight="1">
      <c r="A22" s="132"/>
      <c r="B22" s="147"/>
      <c r="C22" s="150" t="s">
        <v>136</v>
      </c>
      <c r="D22" s="273">
        <v>46066</v>
      </c>
      <c r="E22" s="274"/>
      <c r="F22" s="149"/>
      <c r="G22" s="275"/>
      <c r="H22" s="276"/>
      <c r="I22" s="276"/>
      <c r="J22" s="277"/>
      <c r="K22" s="161"/>
      <c r="L22" s="278"/>
      <c r="M22" s="279"/>
      <c r="N22" s="279"/>
      <c r="O22" s="280"/>
      <c r="P22" s="162"/>
      <c r="Q22"/>
      <c r="R22" s="169"/>
      <c r="S22" s="132"/>
      <c r="T22" s="132"/>
      <c r="U22" s="132"/>
    </row>
    <row r="23" spans="1:21" ht="48" customHeight="1" thickBot="1">
      <c r="A23" s="132"/>
      <c r="B23" s="147"/>
      <c r="C23" s="150" t="s">
        <v>137</v>
      </c>
      <c r="D23" s="256">
        <v>2025</v>
      </c>
      <c r="E23" s="256"/>
      <c r="F23" s="149"/>
      <c r="G23" s="257" t="s">
        <v>138</v>
      </c>
      <c r="H23" s="258"/>
      <c r="I23" s="258"/>
      <c r="J23" s="259"/>
      <c r="K23" s="161"/>
      <c r="L23" s="260" t="s">
        <v>139</v>
      </c>
      <c r="M23" s="261"/>
      <c r="N23" s="261"/>
      <c r="O23" s="262"/>
      <c r="P23" s="163"/>
      <c r="Q23" s="170"/>
      <c r="R23" s="171"/>
      <c r="S23" s="132"/>
      <c r="T23" s="132"/>
      <c r="U23" s="132"/>
    </row>
    <row r="24" spans="1:21" ht="27" thickBot="1">
      <c r="A24" s="132"/>
      <c r="B24" s="151"/>
      <c r="C24" s="152"/>
      <c r="D24" s="153"/>
      <c r="E24" s="153"/>
      <c r="F24" s="153"/>
      <c r="G24" s="153"/>
      <c r="H24" s="153"/>
      <c r="I24" s="153"/>
      <c r="J24" s="153"/>
      <c r="K24" s="153"/>
      <c r="L24" s="153"/>
      <c r="M24" s="153"/>
      <c r="N24" s="153"/>
      <c r="O24" s="153"/>
      <c r="P24" s="164"/>
      <c r="Q24" s="153"/>
      <c r="R24" s="172"/>
      <c r="S24" s="132"/>
      <c r="T24" s="132"/>
      <c r="U24" s="132"/>
    </row>
    <row r="25" spans="1:21" ht="26.25">
      <c r="A25" s="132"/>
      <c r="B25" s="132"/>
      <c r="C25" s="132"/>
      <c r="D25" s="132"/>
      <c r="E25" s="132"/>
      <c r="F25" s="132"/>
      <c r="G25" s="132"/>
      <c r="H25" s="132"/>
      <c r="I25" s="132"/>
      <c r="J25" s="132"/>
      <c r="K25" s="132"/>
      <c r="L25" s="132"/>
      <c r="M25" s="132"/>
      <c r="N25" s="132"/>
      <c r="O25" s="132"/>
      <c r="P25" s="132"/>
      <c r="Q25" s="132"/>
      <c r="R25" s="132"/>
      <c r="S25" s="132"/>
      <c r="T25" s="132"/>
      <c r="U25" s="132"/>
    </row>
    <row r="26" spans="1:21" ht="26.25">
      <c r="A26" s="132"/>
      <c r="B26" s="132"/>
      <c r="C26" s="132"/>
      <c r="D26" s="132"/>
      <c r="E26" s="132"/>
      <c r="F26" s="132"/>
      <c r="G26" s="132"/>
      <c r="H26" s="132"/>
      <c r="I26" s="132"/>
      <c r="J26" s="132"/>
      <c r="K26" s="132"/>
      <c r="L26" s="132"/>
      <c r="M26" s="132"/>
      <c r="N26" s="132"/>
      <c r="O26" s="132"/>
      <c r="P26" s="132"/>
      <c r="Q26" s="132"/>
      <c r="R26" s="132"/>
      <c r="S26" s="132"/>
      <c r="T26" s="132"/>
      <c r="U26" s="132"/>
    </row>
  </sheetData>
  <mergeCells count="65">
    <mergeCell ref="Q18:R20"/>
    <mergeCell ref="O6:O7"/>
    <mergeCell ref="O8:O10"/>
    <mergeCell ref="O11:O13"/>
    <mergeCell ref="O14:O16"/>
    <mergeCell ref="P6:P7"/>
    <mergeCell ref="P8:P10"/>
    <mergeCell ref="P11:P13"/>
    <mergeCell ref="P14:P16"/>
    <mergeCell ref="B18:O18"/>
    <mergeCell ref="M8:M10"/>
    <mergeCell ref="M11:M13"/>
    <mergeCell ref="M14:M16"/>
    <mergeCell ref="N8:N10"/>
    <mergeCell ref="D6:D7"/>
    <mergeCell ref="D8:D10"/>
    <mergeCell ref="H1:H2"/>
    <mergeCell ref="H8:H10"/>
    <mergeCell ref="H11:H13"/>
    <mergeCell ref="H14:H16"/>
    <mergeCell ref="H6:I7"/>
    <mergeCell ref="B4:R4"/>
    <mergeCell ref="B5:H5"/>
    <mergeCell ref="K5:N5"/>
    <mergeCell ref="O5:R5"/>
    <mergeCell ref="J6:N6"/>
    <mergeCell ref="Q6:R6"/>
    <mergeCell ref="G6:G7"/>
    <mergeCell ref="F1:F2"/>
    <mergeCell ref="F6:F7"/>
    <mergeCell ref="F8:F10"/>
    <mergeCell ref="N14:N16"/>
    <mergeCell ref="B6:B7"/>
    <mergeCell ref="B8:B10"/>
    <mergeCell ref="B11:B13"/>
    <mergeCell ref="B14:B16"/>
    <mergeCell ref="C6:C7"/>
    <mergeCell ref="C8:C10"/>
    <mergeCell ref="C11:C13"/>
    <mergeCell ref="C14:C16"/>
    <mergeCell ref="E6:E7"/>
    <mergeCell ref="D22:E22"/>
    <mergeCell ref="G22:J22"/>
    <mergeCell ref="L22:O22"/>
    <mergeCell ref="E14:E16"/>
    <mergeCell ref="I8:I10"/>
    <mergeCell ref="J8:J10"/>
    <mergeCell ref="J11:J13"/>
    <mergeCell ref="J14:J16"/>
    <mergeCell ref="K8:K10"/>
    <mergeCell ref="E8:E10"/>
    <mergeCell ref="E11:E13"/>
    <mergeCell ref="D11:D13"/>
    <mergeCell ref="D14:D16"/>
    <mergeCell ref="N11:N13"/>
    <mergeCell ref="F14:F16"/>
    <mergeCell ref="L8:L10"/>
    <mergeCell ref="D23:E23"/>
    <mergeCell ref="G23:J23"/>
    <mergeCell ref="L23:O23"/>
    <mergeCell ref="L14:L16"/>
    <mergeCell ref="L11:L13"/>
    <mergeCell ref="F11:F13"/>
    <mergeCell ref="K11:K13"/>
    <mergeCell ref="K14:K16"/>
  </mergeCells>
  <dataValidations count="1">
    <dataValidation allowBlank="1" showInputMessage="1" showErrorMessage="1" errorTitle="error" error="solo datos númericos" sqref="H8:H16" xr:uid="{00000000-0002-0000-0200-000000000000}"/>
  </dataValidations>
  <hyperlinks>
    <hyperlink ref="R8" r:id="rId1" xr:uid="{4ED2C4B6-B26C-4606-8F44-0A795EADA2FD}"/>
    <hyperlink ref="R9" r:id="rId2" xr:uid="{9F4CCAFF-5BC1-4CBA-9E97-D52841D7CDCA}"/>
    <hyperlink ref="R10" r:id="rId3" xr:uid="{78EB7C0B-420D-4CE0-8855-DCA8200347BF}"/>
    <hyperlink ref="R11" r:id="rId4" xr:uid="{3B9ADB53-4F99-415A-8612-F36896894D17}"/>
    <hyperlink ref="R12" r:id="rId5" xr:uid="{51755603-B5A6-4A6B-8C38-B22CE4EE5E2D}"/>
    <hyperlink ref="R13" r:id="rId6" xr:uid="{E2C5A196-72D3-45ED-A092-655344BA53F0}"/>
    <hyperlink ref="R14" r:id="rId7" xr:uid="{645F7969-AA3F-4577-9106-65A962E0D19D}"/>
    <hyperlink ref="R15" r:id="rId8" xr:uid="{0A17A263-837F-4558-BD9B-64B671D80E51}"/>
    <hyperlink ref="R16" r:id="rId9" xr:uid="{D1E90D80-FEF6-449B-B82D-0CDA6551E665}"/>
  </hyperlinks>
  <printOptions horizontalCentered="1" verticalCentered="1"/>
  <pageMargins left="0.35433070866141703" right="0.31496062992126" top="0.35433070866141703" bottom="0.39370078740157499" header="0.31496062992126" footer="0.31496062992126"/>
  <pageSetup scale="20" fitToHeight="0" orientation="landscape" horizontalDpi="4294967294" verticalDpi="4294967294" r:id="rId10"/>
  <rowBreaks count="1" manualBreakCount="1">
    <brk id="24" max="17" man="1"/>
  </rowBreaks>
  <colBreaks count="1" manualBreakCount="1">
    <brk id="18" max="40" man="1"/>
  </colBreaks>
  <drawing r:id="rId11"/>
  <legacyDrawing r:id="rId1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3"/>
  <sheetViews>
    <sheetView view="pageBreakPreview" topLeftCell="A60" zoomScaleNormal="100" workbookViewId="0">
      <selection activeCell="M10" sqref="M10"/>
    </sheetView>
  </sheetViews>
  <sheetFormatPr baseColWidth="10" defaultColWidth="10.85546875" defaultRowHeight="15.75"/>
  <cols>
    <col min="1" max="1" width="2.85546875" style="109" customWidth="1"/>
    <col min="2" max="2" width="18.140625" style="109" customWidth="1"/>
    <col min="3" max="6" width="10.85546875" style="109"/>
    <col min="7" max="7" width="17.85546875" style="109" customWidth="1"/>
    <col min="8" max="8" width="3.140625" style="109" customWidth="1"/>
    <col min="9" max="9" width="3.42578125" style="109" customWidth="1"/>
    <col min="10" max="10" width="37.85546875" style="109" customWidth="1"/>
    <col min="11" max="11" width="15.28515625" style="109" customWidth="1"/>
    <col min="12" max="14" width="10.85546875" style="109"/>
    <col min="15" max="15" width="11.42578125" style="109" customWidth="1"/>
    <col min="16" max="17" width="10.85546875" style="109"/>
    <col min="18" max="18" width="17.85546875" style="109" customWidth="1"/>
    <col min="19" max="19" width="3.28515625" style="109" customWidth="1"/>
    <col min="20" max="16384" width="10.85546875" style="109"/>
  </cols>
  <sheetData>
    <row r="1" spans="1:11">
      <c r="A1" s="110"/>
      <c r="B1" s="110"/>
      <c r="C1" s="110"/>
      <c r="D1" s="110"/>
      <c r="E1" s="110"/>
      <c r="F1" s="110"/>
      <c r="G1" s="110"/>
      <c r="H1" s="110"/>
      <c r="I1" s="110"/>
      <c r="J1" s="110"/>
    </row>
    <row r="2" spans="1:11" ht="44.1" customHeight="1">
      <c r="A2" s="110"/>
      <c r="B2" s="110"/>
      <c r="C2" s="110"/>
      <c r="D2" s="110"/>
      <c r="E2" s="110"/>
      <c r="F2" s="110"/>
      <c r="G2" s="110"/>
      <c r="H2" s="110"/>
      <c r="I2" s="110"/>
      <c r="J2" s="110"/>
    </row>
    <row r="3" spans="1:11" ht="18.95" customHeight="1">
      <c r="A3" s="110"/>
      <c r="B3" s="346" t="s">
        <v>51</v>
      </c>
      <c r="C3" s="346"/>
      <c r="D3" s="346"/>
      <c r="E3" s="346"/>
      <c r="F3" s="346"/>
      <c r="G3" s="346"/>
      <c r="H3" s="346"/>
      <c r="I3" s="346"/>
      <c r="J3" s="346"/>
    </row>
    <row r="4" spans="1:11" ht="24.75" customHeight="1">
      <c r="A4" s="110"/>
      <c r="B4" s="347" t="s">
        <v>140</v>
      </c>
      <c r="C4" s="347"/>
      <c r="D4" s="347"/>
      <c r="E4" s="347"/>
      <c r="F4" s="347"/>
      <c r="G4" s="347"/>
      <c r="H4" s="347"/>
      <c r="I4" s="347"/>
      <c r="J4" s="347"/>
      <c r="K4" s="124"/>
    </row>
    <row r="5" spans="1:11">
      <c r="A5" s="110"/>
      <c r="B5" s="111"/>
      <c r="C5" s="111"/>
      <c r="D5" s="111"/>
      <c r="E5" s="111"/>
      <c r="F5" s="111"/>
      <c r="G5" s="111"/>
      <c r="H5" s="111"/>
      <c r="I5" s="111"/>
      <c r="J5" s="111"/>
      <c r="K5" s="124"/>
    </row>
    <row r="6" spans="1:11">
      <c r="A6" s="111"/>
      <c r="B6" s="360" t="s">
        <v>141</v>
      </c>
      <c r="C6" s="361"/>
      <c r="D6" s="361"/>
      <c r="E6" s="361"/>
      <c r="F6" s="361"/>
      <c r="G6" s="361"/>
      <c r="H6" s="361"/>
      <c r="I6" s="361"/>
      <c r="J6" s="362"/>
      <c r="K6" s="124"/>
    </row>
    <row r="7" spans="1:11" ht="66.95" customHeight="1">
      <c r="A7" s="111"/>
      <c r="B7" s="363"/>
      <c r="C7" s="364"/>
      <c r="D7" s="364"/>
      <c r="E7" s="364"/>
      <c r="F7" s="364"/>
      <c r="G7" s="364"/>
      <c r="H7" s="364"/>
      <c r="I7" s="364"/>
      <c r="J7" s="365"/>
      <c r="K7" s="124"/>
    </row>
    <row r="8" spans="1:11" ht="35.25" customHeight="1">
      <c r="A8" s="111"/>
      <c r="B8" s="363"/>
      <c r="C8" s="364"/>
      <c r="D8" s="364"/>
      <c r="E8" s="364"/>
      <c r="F8" s="364"/>
      <c r="G8" s="364"/>
      <c r="H8" s="364"/>
      <c r="I8" s="364"/>
      <c r="J8" s="365"/>
      <c r="K8" s="124"/>
    </row>
    <row r="9" spans="1:11" ht="32.25" customHeight="1">
      <c r="A9" s="111"/>
      <c r="B9" s="113"/>
      <c r="C9" s="348" t="s">
        <v>142</v>
      </c>
      <c r="D9" s="349"/>
      <c r="E9" s="349"/>
      <c r="F9" s="350"/>
      <c r="G9" s="114" t="s">
        <v>143</v>
      </c>
      <c r="H9" s="111"/>
      <c r="I9" s="111"/>
      <c r="J9" s="126"/>
      <c r="K9" s="124"/>
    </row>
    <row r="10" spans="1:11" ht="81.95" customHeight="1">
      <c r="A10" s="111"/>
      <c r="B10" s="113"/>
      <c r="C10" s="248" t="s">
        <v>144</v>
      </c>
      <c r="D10" s="249"/>
      <c r="E10" s="249"/>
      <c r="F10" s="250"/>
      <c r="G10" s="115">
        <v>5</v>
      </c>
      <c r="H10" s="111"/>
      <c r="I10" s="111"/>
      <c r="J10" s="126"/>
      <c r="K10" s="124"/>
    </row>
    <row r="11" spans="1:11" ht="26.25" customHeight="1">
      <c r="A11" s="111"/>
      <c r="B11" s="113"/>
      <c r="C11" s="237" t="s">
        <v>145</v>
      </c>
      <c r="D11" s="238"/>
      <c r="E11" s="238"/>
      <c r="F11" s="239"/>
      <c r="G11" s="374">
        <v>4</v>
      </c>
      <c r="H11" s="111"/>
      <c r="I11" s="111"/>
      <c r="J11" s="126"/>
      <c r="K11" s="124"/>
    </row>
    <row r="12" spans="1:11" ht="38.25" customHeight="1">
      <c r="A12" s="111"/>
      <c r="B12" s="113"/>
      <c r="C12" s="243"/>
      <c r="D12" s="244"/>
      <c r="E12" s="244"/>
      <c r="F12" s="245"/>
      <c r="G12" s="375"/>
      <c r="H12" s="111"/>
      <c r="I12" s="111"/>
      <c r="J12" s="126"/>
      <c r="K12" s="124"/>
    </row>
    <row r="13" spans="1:11" ht="66.75" customHeight="1">
      <c r="A13" s="111"/>
      <c r="B13" s="113"/>
      <c r="C13" s="237" t="s">
        <v>146</v>
      </c>
      <c r="D13" s="238"/>
      <c r="E13" s="238"/>
      <c r="F13" s="239"/>
      <c r="G13" s="374">
        <v>3</v>
      </c>
      <c r="H13" s="111"/>
      <c r="I13" s="111"/>
      <c r="J13" s="126"/>
      <c r="K13" s="124"/>
    </row>
    <row r="14" spans="1:11" ht="14.1" customHeight="1">
      <c r="A14" s="111"/>
      <c r="B14" s="113"/>
      <c r="C14" s="243"/>
      <c r="D14" s="244"/>
      <c r="E14" s="244"/>
      <c r="F14" s="245"/>
      <c r="G14" s="375"/>
      <c r="H14" s="111"/>
      <c r="I14" s="111"/>
      <c r="J14" s="126"/>
      <c r="K14" s="124"/>
    </row>
    <row r="15" spans="1:11" ht="51.75" customHeight="1">
      <c r="A15" s="111"/>
      <c r="B15" s="113"/>
      <c r="C15" s="248" t="s">
        <v>147</v>
      </c>
      <c r="D15" s="249"/>
      <c r="E15" s="249"/>
      <c r="F15" s="250"/>
      <c r="G15" s="115">
        <v>2</v>
      </c>
      <c r="H15" s="111"/>
      <c r="I15" s="111"/>
      <c r="J15" s="126"/>
      <c r="K15" s="124"/>
    </row>
    <row r="16" spans="1:11" ht="61.5" customHeight="1">
      <c r="A16" s="111"/>
      <c r="B16" s="116"/>
      <c r="C16" s="248" t="s">
        <v>148</v>
      </c>
      <c r="D16" s="249"/>
      <c r="E16" s="249"/>
      <c r="F16" s="250"/>
      <c r="G16" s="115">
        <v>1</v>
      </c>
      <c r="H16" s="112"/>
      <c r="I16" s="112"/>
      <c r="J16" s="125"/>
      <c r="K16" s="124"/>
    </row>
    <row r="17" spans="1:11" ht="63.95" customHeight="1">
      <c r="A17" s="111"/>
      <c r="B17" s="366" t="s">
        <v>149</v>
      </c>
      <c r="C17" s="367"/>
      <c r="D17" s="367"/>
      <c r="E17" s="367"/>
      <c r="F17" s="367"/>
      <c r="G17" s="367"/>
      <c r="H17" s="367"/>
      <c r="I17" s="367"/>
      <c r="J17" s="368"/>
      <c r="K17" s="124"/>
    </row>
    <row r="18" spans="1:11" ht="48.75" customHeight="1">
      <c r="A18" s="111"/>
      <c r="B18" s="117" t="s">
        <v>150</v>
      </c>
      <c r="C18" s="351" t="s">
        <v>151</v>
      </c>
      <c r="D18" s="352"/>
      <c r="E18" s="352"/>
      <c r="F18" s="352"/>
      <c r="G18" s="352"/>
      <c r="H18" s="352"/>
      <c r="I18" s="352"/>
      <c r="J18" s="353"/>
      <c r="K18" s="124"/>
    </row>
    <row r="19" spans="1:11" ht="20.100000000000001" customHeight="1">
      <c r="A19" s="111"/>
      <c r="B19" s="118"/>
      <c r="C19" s="354"/>
      <c r="D19" s="355"/>
      <c r="E19" s="355"/>
      <c r="F19" s="355"/>
      <c r="G19" s="355"/>
      <c r="H19" s="355"/>
      <c r="I19" s="355"/>
      <c r="J19" s="356"/>
      <c r="K19" s="124"/>
    </row>
    <row r="20" spans="1:11" ht="15" customHeight="1">
      <c r="A20" s="111"/>
      <c r="B20" s="372" t="s">
        <v>152</v>
      </c>
      <c r="C20" s="351" t="s">
        <v>153</v>
      </c>
      <c r="D20" s="352"/>
      <c r="E20" s="352"/>
      <c r="F20" s="352"/>
      <c r="G20" s="352"/>
      <c r="H20" s="352"/>
      <c r="I20" s="352"/>
      <c r="J20" s="353"/>
      <c r="K20" s="124"/>
    </row>
    <row r="21" spans="1:11" ht="59.25" customHeight="1">
      <c r="A21" s="111"/>
      <c r="B21" s="373"/>
      <c r="C21" s="354"/>
      <c r="D21" s="355"/>
      <c r="E21" s="355"/>
      <c r="F21" s="355"/>
      <c r="G21" s="355"/>
      <c r="H21" s="355"/>
      <c r="I21" s="355"/>
      <c r="J21" s="356"/>
      <c r="K21" s="124"/>
    </row>
    <row r="22" spans="1:11" ht="75" customHeight="1">
      <c r="A22" s="111"/>
      <c r="B22" s="121" t="s">
        <v>154</v>
      </c>
      <c r="C22" s="369" t="s">
        <v>155</v>
      </c>
      <c r="D22" s="370"/>
      <c r="E22" s="370"/>
      <c r="F22" s="370"/>
      <c r="G22" s="370"/>
      <c r="H22" s="370"/>
      <c r="I22" s="370"/>
      <c r="J22" s="371"/>
      <c r="K22" s="124"/>
    </row>
    <row r="23" spans="1:11" ht="78" customHeight="1">
      <c r="A23" s="111"/>
      <c r="B23" s="119" t="s">
        <v>156</v>
      </c>
      <c r="C23" s="351" t="s">
        <v>157</v>
      </c>
      <c r="D23" s="352"/>
      <c r="E23" s="352"/>
      <c r="F23" s="352"/>
      <c r="G23" s="352"/>
      <c r="H23" s="352"/>
      <c r="I23" s="352"/>
      <c r="J23" s="353"/>
      <c r="K23" s="124"/>
    </row>
    <row r="24" spans="1:11" ht="9" customHeight="1">
      <c r="A24" s="111"/>
      <c r="B24" s="120"/>
      <c r="C24" s="354"/>
      <c r="D24" s="355"/>
      <c r="E24" s="355"/>
      <c r="F24" s="355"/>
      <c r="G24" s="355"/>
      <c r="H24" s="355"/>
      <c r="I24" s="355"/>
      <c r="J24" s="356"/>
      <c r="K24" s="124"/>
    </row>
    <row r="25" spans="1:11" ht="65.25" customHeight="1">
      <c r="A25" s="111"/>
      <c r="B25" s="119" t="s">
        <v>158</v>
      </c>
      <c r="C25" s="351" t="s">
        <v>159</v>
      </c>
      <c r="D25" s="352"/>
      <c r="E25" s="352"/>
      <c r="F25" s="352"/>
      <c r="G25" s="352"/>
      <c r="H25" s="352"/>
      <c r="I25" s="352"/>
      <c r="J25" s="353"/>
      <c r="K25" s="124"/>
    </row>
    <row r="26" spans="1:11" ht="21.95" customHeight="1">
      <c r="A26" s="111"/>
      <c r="B26" s="122"/>
      <c r="C26" s="357"/>
      <c r="D26" s="358"/>
      <c r="E26" s="358"/>
      <c r="F26" s="358"/>
      <c r="G26" s="358"/>
      <c r="H26" s="358"/>
      <c r="I26" s="358"/>
      <c r="J26" s="359"/>
      <c r="K26" s="124"/>
    </row>
    <row r="27" spans="1:11" ht="57" customHeight="1">
      <c r="A27" s="111"/>
      <c r="B27" s="123"/>
      <c r="C27" s="123"/>
      <c r="D27" s="123"/>
      <c r="E27" s="123"/>
      <c r="F27" s="123"/>
      <c r="G27" s="123"/>
      <c r="H27" s="123"/>
      <c r="I27" s="123"/>
      <c r="J27" s="123"/>
      <c r="K27" s="124"/>
    </row>
    <row r="28" spans="1:11" ht="24.75" customHeight="1">
      <c r="A28" s="111"/>
      <c r="B28" s="123"/>
      <c r="C28" s="123"/>
      <c r="D28" s="123"/>
      <c r="E28" s="123"/>
      <c r="F28" s="123"/>
      <c r="G28" s="123"/>
      <c r="H28" s="123"/>
      <c r="I28" s="123"/>
      <c r="J28" s="123"/>
      <c r="K28" s="124"/>
    </row>
    <row r="29" spans="1:11" ht="102" customHeight="1">
      <c r="A29" s="111"/>
      <c r="B29" s="123"/>
      <c r="C29" s="123"/>
      <c r="D29" s="123"/>
      <c r="E29" s="123"/>
      <c r="F29" s="123"/>
      <c r="G29" s="123"/>
      <c r="H29" s="123"/>
      <c r="I29" s="123"/>
      <c r="J29" s="123"/>
      <c r="K29" s="124"/>
    </row>
    <row r="30" spans="1:11" ht="63" customHeight="1">
      <c r="A30" s="123"/>
      <c r="B30" s="123"/>
      <c r="C30" s="123"/>
      <c r="D30" s="123"/>
      <c r="E30" s="123"/>
      <c r="F30" s="123"/>
      <c r="G30" s="123"/>
      <c r="H30" s="123"/>
      <c r="I30" s="123"/>
      <c r="J30" s="123"/>
      <c r="K30" s="124"/>
    </row>
    <row r="31" spans="1:11" ht="15.75" customHeight="1">
      <c r="A31" s="123"/>
      <c r="B31" s="123"/>
      <c r="C31" s="123"/>
      <c r="D31" s="123"/>
      <c r="E31" s="123"/>
      <c r="F31" s="123"/>
      <c r="G31" s="123"/>
      <c r="H31" s="123"/>
      <c r="I31" s="123"/>
      <c r="J31" s="123"/>
      <c r="K31" s="124"/>
    </row>
    <row r="32" spans="1:11" ht="30" customHeight="1">
      <c r="A32" s="123"/>
      <c r="B32" s="123"/>
      <c r="C32" s="123"/>
      <c r="D32" s="123"/>
      <c r="E32" s="123"/>
      <c r="F32" s="123"/>
      <c r="G32" s="123"/>
      <c r="H32" s="123"/>
      <c r="I32" s="123"/>
      <c r="J32" s="123"/>
      <c r="K32" s="124"/>
    </row>
    <row r="33" spans="1:11" ht="42.75" customHeight="1">
      <c r="A33" s="123"/>
      <c r="B33" s="123"/>
      <c r="C33" s="123"/>
      <c r="D33" s="123"/>
      <c r="E33" s="123"/>
      <c r="F33" s="123"/>
      <c r="G33" s="123"/>
      <c r="H33" s="123"/>
      <c r="I33" s="123"/>
      <c r="J33" s="123"/>
      <c r="K33" s="124"/>
    </row>
    <row r="34" spans="1:11" ht="59.25" customHeight="1">
      <c r="A34" s="123"/>
      <c r="B34" s="123"/>
      <c r="C34" s="123"/>
      <c r="D34" s="123"/>
      <c r="E34" s="123"/>
      <c r="F34" s="123"/>
      <c r="G34" s="123"/>
      <c r="H34" s="123"/>
      <c r="I34" s="123"/>
      <c r="J34" s="123"/>
      <c r="K34" s="124"/>
    </row>
    <row r="35" spans="1:11" ht="15" customHeight="1">
      <c r="A35" s="123"/>
      <c r="B35" s="123"/>
      <c r="C35" s="123"/>
      <c r="D35" s="123"/>
      <c r="E35" s="123"/>
      <c r="F35" s="123"/>
      <c r="G35" s="123"/>
      <c r="H35" s="123"/>
      <c r="I35" s="123"/>
      <c r="J35" s="123"/>
      <c r="K35" s="124"/>
    </row>
    <row r="36" spans="1:11" ht="15" customHeight="1">
      <c r="A36" s="123"/>
      <c r="B36" s="123"/>
      <c r="C36" s="123"/>
      <c r="D36" s="123"/>
      <c r="E36" s="123"/>
      <c r="F36" s="123"/>
      <c r="G36" s="123"/>
      <c r="H36" s="123"/>
      <c r="I36" s="123"/>
      <c r="J36" s="123"/>
      <c r="K36" s="124"/>
    </row>
    <row r="37" spans="1:11" ht="15" customHeight="1">
      <c r="A37" s="123"/>
      <c r="B37" s="123"/>
      <c r="C37" s="123"/>
      <c r="D37" s="123"/>
      <c r="E37" s="123"/>
      <c r="F37" s="123"/>
      <c r="G37" s="123"/>
      <c r="H37" s="123"/>
      <c r="I37" s="123"/>
      <c r="J37" s="123"/>
      <c r="K37" s="124"/>
    </row>
    <row r="38" spans="1:11" ht="50.25" customHeight="1">
      <c r="A38" s="123"/>
      <c r="B38" s="123"/>
      <c r="C38" s="123"/>
      <c r="D38" s="123"/>
      <c r="E38" s="123"/>
      <c r="F38" s="123"/>
      <c r="G38" s="123"/>
      <c r="H38" s="123"/>
      <c r="I38" s="123"/>
      <c r="J38" s="123"/>
      <c r="K38" s="124"/>
    </row>
    <row r="39" spans="1:11" ht="41.25" customHeight="1">
      <c r="A39" s="123"/>
      <c r="B39" s="124"/>
      <c r="C39" s="124"/>
      <c r="D39" s="124"/>
      <c r="E39" s="124"/>
      <c r="F39" s="124"/>
      <c r="G39" s="124"/>
      <c r="H39" s="124"/>
      <c r="I39" s="124"/>
      <c r="K39" s="124"/>
    </row>
    <row r="40" spans="1:11" ht="51.75" customHeight="1">
      <c r="A40" s="123"/>
      <c r="B40" s="124"/>
      <c r="C40" s="124"/>
      <c r="D40" s="124"/>
      <c r="E40" s="124"/>
      <c r="F40" s="124"/>
      <c r="G40" s="124"/>
      <c r="H40" s="124"/>
      <c r="I40" s="124"/>
      <c r="J40" s="124"/>
      <c r="K40" s="124"/>
    </row>
    <row r="41" spans="1:11" ht="15" customHeight="1">
      <c r="A41" s="123"/>
      <c r="B41" s="124"/>
      <c r="C41" s="124"/>
      <c r="D41" s="124"/>
      <c r="E41" s="124"/>
      <c r="F41" s="124"/>
      <c r="G41" s="124"/>
      <c r="H41" s="124"/>
      <c r="I41" s="124"/>
      <c r="J41" s="124"/>
      <c r="K41" s="124"/>
    </row>
    <row r="42" spans="1:11" ht="39" customHeight="1">
      <c r="A42" s="124"/>
      <c r="B42" s="124"/>
      <c r="C42" s="124"/>
      <c r="D42" s="124"/>
      <c r="E42" s="124"/>
      <c r="F42" s="124"/>
      <c r="G42" s="124"/>
      <c r="H42" s="124"/>
      <c r="I42" s="124"/>
      <c r="J42" s="124"/>
      <c r="K42" s="124"/>
    </row>
    <row r="43" spans="1:11" ht="27" customHeight="1">
      <c r="A43" s="124"/>
      <c r="B43" s="124"/>
      <c r="C43" s="124"/>
      <c r="D43" s="124"/>
      <c r="E43" s="124"/>
      <c r="F43" s="124"/>
      <c r="G43" s="124"/>
      <c r="H43" s="124"/>
      <c r="I43" s="124"/>
      <c r="J43" s="124"/>
      <c r="K43" s="124"/>
    </row>
    <row r="44" spans="1:11" ht="24.75" customHeight="1">
      <c r="A44" s="124"/>
      <c r="B44" s="124"/>
      <c r="C44" s="124"/>
      <c r="D44" s="124"/>
      <c r="E44" s="124"/>
      <c r="F44" s="124"/>
      <c r="G44" s="124"/>
      <c r="H44" s="124"/>
      <c r="I44" s="124"/>
      <c r="J44" s="124"/>
      <c r="K44" s="124"/>
    </row>
    <row r="45" spans="1:11" ht="36.75" customHeight="1">
      <c r="A45" s="124"/>
      <c r="B45" s="124"/>
      <c r="C45" s="124"/>
      <c r="D45" s="124"/>
      <c r="E45" s="124"/>
      <c r="F45" s="124"/>
      <c r="G45" s="124"/>
      <c r="H45" s="124"/>
      <c r="I45" s="124"/>
      <c r="J45" s="124"/>
      <c r="K45" s="124"/>
    </row>
    <row r="46" spans="1:11" ht="15" customHeight="1">
      <c r="A46" s="124"/>
      <c r="K46" s="124"/>
    </row>
    <row r="47" spans="1:11" ht="15" customHeight="1">
      <c r="A47" s="124"/>
      <c r="K47" s="124"/>
    </row>
    <row r="48" spans="1:11" ht="15" customHeight="1">
      <c r="A48" s="124"/>
      <c r="K48" s="124"/>
    </row>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sheetData>
  <mergeCells count="18">
    <mergeCell ref="C23:J24"/>
    <mergeCell ref="C25:J26"/>
    <mergeCell ref="C13:F14"/>
    <mergeCell ref="C18:J19"/>
    <mergeCell ref="B6:J8"/>
    <mergeCell ref="C11:F12"/>
    <mergeCell ref="C16:F16"/>
    <mergeCell ref="B17:J17"/>
    <mergeCell ref="C22:J22"/>
    <mergeCell ref="B20:B21"/>
    <mergeCell ref="G11:G12"/>
    <mergeCell ref="G13:G14"/>
    <mergeCell ref="C20:J21"/>
    <mergeCell ref="B3:J3"/>
    <mergeCell ref="B4:J4"/>
    <mergeCell ref="C9:F9"/>
    <mergeCell ref="C10:F10"/>
    <mergeCell ref="C15:F15"/>
  </mergeCells>
  <pageMargins left="0.7" right="0.7" top="0.75" bottom="0.75" header="0.3" footer="0.3"/>
  <pageSetup scale="59" orientation="portrait" r:id="rId1"/>
  <colBreaks count="1" manualBreakCount="1">
    <brk id="10" max="44" man="1"/>
  </col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5117038483843"/>
  </sheetPr>
  <dimension ref="A1:M248"/>
  <sheetViews>
    <sheetView view="pageBreakPreview" topLeftCell="A54" zoomScale="121" zoomScaleNormal="121" zoomScalePageLayoutView="121" workbookViewId="0">
      <selection activeCell="J64" sqref="J64"/>
    </sheetView>
  </sheetViews>
  <sheetFormatPr baseColWidth="10" defaultColWidth="10.85546875" defaultRowHeight="15"/>
  <cols>
    <col min="1" max="1" width="2.42578125" style="78" customWidth="1"/>
    <col min="2" max="2" width="4" style="18" customWidth="1"/>
    <col min="3" max="3" width="24.7109375" style="18" customWidth="1"/>
    <col min="4" max="4" width="35.42578125" style="79" customWidth="1"/>
    <col min="5" max="5" width="12" style="18" customWidth="1"/>
    <col min="6" max="6" width="9.85546875" style="18" customWidth="1"/>
    <col min="7" max="7" width="12.7109375" style="18" customWidth="1"/>
    <col min="8" max="8" width="14.140625" style="18" customWidth="1"/>
    <col min="9" max="9" width="24.42578125" style="18" customWidth="1"/>
    <col min="10" max="10" width="32.140625" style="18" customWidth="1"/>
    <col min="11" max="11" width="1.7109375" style="78" customWidth="1"/>
    <col min="12" max="12" width="16.42578125" style="78" customWidth="1"/>
    <col min="13" max="16384" width="10.85546875" style="18"/>
  </cols>
  <sheetData>
    <row r="1" spans="1:12" ht="72" customHeight="1">
      <c r="B1" s="78"/>
      <c r="C1" s="78"/>
      <c r="D1" s="78"/>
      <c r="E1" s="78"/>
      <c r="F1" s="78"/>
      <c r="G1" s="78"/>
      <c r="H1" s="78"/>
      <c r="I1" s="78"/>
      <c r="J1" s="78"/>
      <c r="L1"/>
    </row>
    <row r="2" spans="1:12" ht="35.1" customHeight="1">
      <c r="A2" s="80"/>
      <c r="B2" s="376" t="s">
        <v>160</v>
      </c>
      <c r="C2" s="377"/>
      <c r="D2" s="377"/>
      <c r="E2" s="377"/>
      <c r="F2" s="377"/>
      <c r="G2" s="377"/>
      <c r="H2" s="377"/>
      <c r="I2" s="377"/>
      <c r="J2" s="378"/>
      <c r="K2" s="80"/>
      <c r="L2"/>
    </row>
    <row r="3" spans="1:12" ht="5.0999999999999996" customHeight="1">
      <c r="A3" s="80"/>
      <c r="B3" s="81"/>
      <c r="C3" s="81"/>
      <c r="D3" s="82"/>
      <c r="E3" s="81"/>
      <c r="F3" s="81"/>
      <c r="G3" s="81"/>
      <c r="H3" s="81"/>
      <c r="I3" s="81"/>
      <c r="J3" s="81"/>
      <c r="K3" s="80"/>
      <c r="L3"/>
    </row>
    <row r="4" spans="1:12" ht="21.95" customHeight="1">
      <c r="A4" s="80"/>
      <c r="B4" s="379" t="s">
        <v>161</v>
      </c>
      <c r="C4" s="380"/>
      <c r="D4" s="380"/>
      <c r="E4" s="380"/>
      <c r="F4" s="380"/>
      <c r="G4" s="380"/>
      <c r="H4" s="380"/>
      <c r="I4" s="380"/>
      <c r="J4" s="381"/>
      <c r="K4" s="80"/>
      <c r="L4"/>
    </row>
    <row r="5" spans="1:12" s="77" customFormat="1" ht="16.5">
      <c r="A5" s="80"/>
      <c r="B5" s="83"/>
      <c r="C5" s="382" t="s">
        <v>162</v>
      </c>
      <c r="D5" s="382"/>
      <c r="E5" s="382"/>
      <c r="F5" s="382"/>
      <c r="G5" s="382"/>
      <c r="H5" s="382"/>
      <c r="I5" s="382"/>
      <c r="J5" s="102">
        <v>5</v>
      </c>
      <c r="K5" s="80"/>
      <c r="L5"/>
    </row>
    <row r="6" spans="1:12" s="77" customFormat="1" ht="16.5">
      <c r="A6" s="80"/>
      <c r="B6" s="84"/>
      <c r="C6" s="383" t="s">
        <v>163</v>
      </c>
      <c r="D6" s="383"/>
      <c r="E6" s="383"/>
      <c r="F6" s="383"/>
      <c r="G6" s="383"/>
      <c r="H6" s="383"/>
      <c r="I6" s="383"/>
      <c r="J6" s="103">
        <v>4</v>
      </c>
      <c r="K6" s="80"/>
      <c r="L6"/>
    </row>
    <row r="7" spans="1:12" s="77" customFormat="1" ht="16.5">
      <c r="A7" s="80"/>
      <c r="B7" s="84"/>
      <c r="C7" s="383" t="s">
        <v>146</v>
      </c>
      <c r="D7" s="383"/>
      <c r="E7" s="383"/>
      <c r="F7" s="383"/>
      <c r="G7" s="383"/>
      <c r="H7" s="383"/>
      <c r="I7" s="383"/>
      <c r="J7" s="103">
        <v>3</v>
      </c>
      <c r="K7" s="80"/>
      <c r="L7"/>
    </row>
    <row r="8" spans="1:12" s="77" customFormat="1" ht="16.5">
      <c r="A8" s="80"/>
      <c r="B8" s="84"/>
      <c r="C8" s="383" t="s">
        <v>147</v>
      </c>
      <c r="D8" s="383"/>
      <c r="E8" s="383"/>
      <c r="F8" s="383"/>
      <c r="G8" s="383"/>
      <c r="H8" s="383"/>
      <c r="I8" s="383"/>
      <c r="J8" s="103">
        <v>2</v>
      </c>
      <c r="K8" s="80"/>
      <c r="L8"/>
    </row>
    <row r="9" spans="1:12" s="77" customFormat="1" ht="16.5">
      <c r="A9" s="80"/>
      <c r="B9" s="85"/>
      <c r="C9" s="385" t="s">
        <v>164</v>
      </c>
      <c r="D9" s="386"/>
      <c r="E9" s="386"/>
      <c r="F9" s="386"/>
      <c r="G9" s="386"/>
      <c r="H9" s="386"/>
      <c r="I9" s="386"/>
      <c r="J9" s="104">
        <v>1</v>
      </c>
      <c r="K9" s="80"/>
      <c r="L9"/>
    </row>
    <row r="10" spans="1:12" s="77" customFormat="1" ht="22.5" customHeight="1">
      <c r="A10" s="80"/>
      <c r="B10" s="80"/>
      <c r="C10" s="86"/>
      <c r="D10" s="86"/>
      <c r="E10" s="86"/>
      <c r="F10" s="86"/>
      <c r="G10" s="86"/>
      <c r="H10" s="86"/>
      <c r="I10" s="86"/>
      <c r="J10" s="105"/>
      <c r="K10" s="80"/>
      <c r="L10"/>
    </row>
    <row r="11" spans="1:12" ht="33" customHeight="1">
      <c r="A11" s="80"/>
      <c r="B11" s="405" t="s">
        <v>165</v>
      </c>
      <c r="C11" s="387"/>
      <c r="D11" s="387" t="s">
        <v>166</v>
      </c>
      <c r="E11" s="387" t="s">
        <v>167</v>
      </c>
      <c r="F11" s="387"/>
      <c r="G11" s="387"/>
      <c r="H11" s="390" t="s">
        <v>168</v>
      </c>
      <c r="I11" s="394" t="s">
        <v>169</v>
      </c>
      <c r="J11" s="408" t="s">
        <v>170</v>
      </c>
      <c r="K11" s="95"/>
      <c r="L11"/>
    </row>
    <row r="12" spans="1:12" ht="27.75" customHeight="1">
      <c r="A12" s="80"/>
      <c r="B12" s="406"/>
      <c r="C12" s="388"/>
      <c r="D12" s="388"/>
      <c r="E12" s="87" t="s">
        <v>171</v>
      </c>
      <c r="F12" s="87" t="s">
        <v>172</v>
      </c>
      <c r="G12" s="87" t="s">
        <v>173</v>
      </c>
      <c r="H12" s="391"/>
      <c r="I12" s="395"/>
      <c r="J12" s="409"/>
      <c r="K12" s="95"/>
      <c r="L12"/>
    </row>
    <row r="13" spans="1:12" ht="15.75" customHeight="1">
      <c r="A13" s="80"/>
      <c r="B13" s="407"/>
      <c r="C13" s="389"/>
      <c r="D13" s="389"/>
      <c r="E13" s="88">
        <v>0.6</v>
      </c>
      <c r="F13" s="88">
        <v>0.2</v>
      </c>
      <c r="G13" s="88">
        <v>0.2</v>
      </c>
      <c r="H13" s="392"/>
      <c r="I13" s="395"/>
      <c r="J13" s="410"/>
      <c r="K13" s="95"/>
      <c r="L13"/>
    </row>
    <row r="14" spans="1:12" ht="22.5">
      <c r="A14" s="80"/>
      <c r="B14" s="400">
        <v>1</v>
      </c>
      <c r="C14" s="400" t="s">
        <v>174</v>
      </c>
      <c r="D14" s="89" t="s">
        <v>175</v>
      </c>
      <c r="E14" s="90">
        <v>5</v>
      </c>
      <c r="F14" s="90">
        <v>5</v>
      </c>
      <c r="G14" s="90">
        <v>5</v>
      </c>
      <c r="H14" s="393" t="s">
        <v>316</v>
      </c>
      <c r="I14" s="393">
        <f>SUM(E21:G21)</f>
        <v>5</v>
      </c>
      <c r="J14" s="411"/>
      <c r="K14" s="95"/>
      <c r="L14"/>
    </row>
    <row r="15" spans="1:12" ht="67.5">
      <c r="A15" s="80"/>
      <c r="B15" s="400"/>
      <c r="C15" s="400"/>
      <c r="D15" s="89" t="s">
        <v>176</v>
      </c>
      <c r="E15" s="90">
        <v>5</v>
      </c>
      <c r="F15" s="90">
        <v>5</v>
      </c>
      <c r="G15" s="90">
        <v>5</v>
      </c>
      <c r="H15" s="393"/>
      <c r="I15" s="393"/>
      <c r="J15" s="411"/>
      <c r="K15" s="95"/>
      <c r="L15"/>
    </row>
    <row r="16" spans="1:12" ht="33.75">
      <c r="A16" s="80"/>
      <c r="B16" s="400"/>
      <c r="C16" s="400"/>
      <c r="D16" s="89" t="s">
        <v>177</v>
      </c>
      <c r="E16" s="90">
        <v>5</v>
      </c>
      <c r="F16" s="90">
        <v>5</v>
      </c>
      <c r="G16" s="90">
        <v>5</v>
      </c>
      <c r="H16" s="393"/>
      <c r="I16" s="393"/>
      <c r="J16" s="411"/>
      <c r="K16" s="95"/>
      <c r="L16"/>
    </row>
    <row r="17" spans="1:12" ht="33.75">
      <c r="A17" s="80"/>
      <c r="B17" s="400"/>
      <c r="C17" s="400"/>
      <c r="D17" s="89" t="s">
        <v>178</v>
      </c>
      <c r="E17" s="90">
        <v>5</v>
      </c>
      <c r="F17" s="90">
        <v>5</v>
      </c>
      <c r="G17" s="90">
        <v>5</v>
      </c>
      <c r="H17" s="393"/>
      <c r="I17" s="393"/>
      <c r="J17" s="411"/>
      <c r="K17" s="95"/>
      <c r="L17"/>
    </row>
    <row r="18" spans="1:12" ht="45">
      <c r="A18" s="80"/>
      <c r="B18" s="400"/>
      <c r="C18" s="400"/>
      <c r="D18" s="89" t="s">
        <v>179</v>
      </c>
      <c r="E18" s="90">
        <v>5</v>
      </c>
      <c r="F18" s="90">
        <v>5</v>
      </c>
      <c r="G18" s="90">
        <v>5</v>
      </c>
      <c r="H18" s="393"/>
      <c r="I18" s="393"/>
      <c r="J18" s="411"/>
      <c r="K18" s="95"/>
      <c r="L18"/>
    </row>
    <row r="19" spans="1:12" ht="45">
      <c r="A19" s="80"/>
      <c r="B19" s="400"/>
      <c r="C19" s="400"/>
      <c r="D19" s="89" t="s">
        <v>180</v>
      </c>
      <c r="E19" s="90">
        <v>5</v>
      </c>
      <c r="F19" s="90">
        <v>5</v>
      </c>
      <c r="G19" s="90">
        <v>5</v>
      </c>
      <c r="H19" s="393"/>
      <c r="I19" s="393"/>
      <c r="J19" s="411"/>
      <c r="K19" s="95"/>
      <c r="L19"/>
    </row>
    <row r="20" spans="1:12" ht="33.75">
      <c r="A20" s="80"/>
      <c r="B20" s="400"/>
      <c r="C20" s="400"/>
      <c r="D20" s="89" t="s">
        <v>181</v>
      </c>
      <c r="E20" s="90">
        <v>5</v>
      </c>
      <c r="F20" s="90">
        <v>5</v>
      </c>
      <c r="G20" s="90">
        <v>5</v>
      </c>
      <c r="H20" s="393"/>
      <c r="I20" s="393"/>
      <c r="J20" s="411"/>
      <c r="K20" s="95"/>
      <c r="L20"/>
    </row>
    <row r="21" spans="1:12" ht="24.75" customHeight="1">
      <c r="A21" s="80"/>
      <c r="B21" s="384" t="s">
        <v>182</v>
      </c>
      <c r="C21" s="384"/>
      <c r="D21" s="384"/>
      <c r="E21" s="91">
        <f>SUM(E14:E20)/7*60%</f>
        <v>3</v>
      </c>
      <c r="F21" s="92">
        <f>SUM(F14:F20)/7*20%</f>
        <v>1</v>
      </c>
      <c r="G21" s="92">
        <f>SUM(G14:G20)/7*20%</f>
        <v>1</v>
      </c>
      <c r="H21" s="393"/>
      <c r="I21" s="393"/>
      <c r="J21" s="411"/>
      <c r="K21" s="95"/>
      <c r="L21"/>
    </row>
    <row r="22" spans="1:12" ht="45">
      <c r="A22" s="80"/>
      <c r="B22" s="400">
        <v>2</v>
      </c>
      <c r="C22" s="400" t="s">
        <v>183</v>
      </c>
      <c r="D22" s="89" t="s">
        <v>184</v>
      </c>
      <c r="E22" s="90">
        <v>5</v>
      </c>
      <c r="F22" s="90">
        <v>5</v>
      </c>
      <c r="G22" s="90">
        <v>5</v>
      </c>
      <c r="H22" s="393" t="s">
        <v>316</v>
      </c>
      <c r="I22" s="393">
        <f>SUM(E27:G27)</f>
        <v>5</v>
      </c>
      <c r="J22" s="412"/>
      <c r="K22" s="95"/>
      <c r="L22"/>
    </row>
    <row r="23" spans="1:12" ht="45">
      <c r="A23" s="80"/>
      <c r="B23" s="400"/>
      <c r="C23" s="400"/>
      <c r="D23" s="89" t="s">
        <v>185</v>
      </c>
      <c r="E23" s="90">
        <v>5</v>
      </c>
      <c r="F23" s="90">
        <v>5</v>
      </c>
      <c r="G23" s="90">
        <v>5</v>
      </c>
      <c r="H23" s="393"/>
      <c r="I23" s="393"/>
      <c r="J23" s="412"/>
      <c r="K23" s="95"/>
      <c r="L23"/>
    </row>
    <row r="24" spans="1:12" ht="56.25">
      <c r="A24" s="80"/>
      <c r="B24" s="400"/>
      <c r="C24" s="400"/>
      <c r="D24" s="89" t="s">
        <v>186</v>
      </c>
      <c r="E24" s="90">
        <v>5</v>
      </c>
      <c r="F24" s="90">
        <v>5</v>
      </c>
      <c r="G24" s="90">
        <v>5</v>
      </c>
      <c r="H24" s="393"/>
      <c r="I24" s="393"/>
      <c r="J24" s="412"/>
      <c r="K24" s="95"/>
      <c r="L24"/>
    </row>
    <row r="25" spans="1:12" ht="33.75">
      <c r="A25" s="80"/>
      <c r="B25" s="400"/>
      <c r="C25" s="400"/>
      <c r="D25" s="89" t="s">
        <v>187</v>
      </c>
      <c r="E25" s="90">
        <v>5</v>
      </c>
      <c r="F25" s="90">
        <v>5</v>
      </c>
      <c r="G25" s="90">
        <v>5</v>
      </c>
      <c r="H25" s="393"/>
      <c r="I25" s="393"/>
      <c r="J25" s="412"/>
      <c r="K25" s="95"/>
      <c r="L25"/>
    </row>
    <row r="26" spans="1:12" ht="22.5">
      <c r="A26" s="80"/>
      <c r="B26" s="400"/>
      <c r="C26" s="400"/>
      <c r="D26" s="89" t="s">
        <v>188</v>
      </c>
      <c r="E26" s="90">
        <v>5</v>
      </c>
      <c r="F26" s="90">
        <v>5</v>
      </c>
      <c r="G26" s="90">
        <v>5</v>
      </c>
      <c r="H26" s="393"/>
      <c r="I26" s="393"/>
      <c r="J26" s="412"/>
      <c r="K26" s="95"/>
      <c r="L26"/>
    </row>
    <row r="27" spans="1:12" ht="24.75" customHeight="1">
      <c r="A27" s="80"/>
      <c r="B27" s="384" t="s">
        <v>189</v>
      </c>
      <c r="C27" s="384"/>
      <c r="D27" s="384"/>
      <c r="E27" s="92">
        <f>SUM(E22:E26)/5*60%</f>
        <v>3</v>
      </c>
      <c r="F27" s="92">
        <f>SUM(F22:F26)/5*20%</f>
        <v>1</v>
      </c>
      <c r="G27" s="92">
        <f>SUM(G22:G26)/5*20%</f>
        <v>1</v>
      </c>
      <c r="H27" s="393"/>
      <c r="I27" s="393"/>
      <c r="J27" s="412"/>
      <c r="K27" s="95"/>
      <c r="L27"/>
    </row>
    <row r="28" spans="1:12">
      <c r="A28" s="80"/>
      <c r="B28" s="400">
        <v>3</v>
      </c>
      <c r="C28" s="400" t="s">
        <v>190</v>
      </c>
      <c r="D28" s="89" t="s">
        <v>191</v>
      </c>
      <c r="E28" s="90">
        <v>5</v>
      </c>
      <c r="F28" s="90">
        <v>5</v>
      </c>
      <c r="G28" s="90">
        <v>5</v>
      </c>
      <c r="H28" s="399" t="s">
        <v>316</v>
      </c>
      <c r="I28" s="393">
        <f>SUM(E34:G34)</f>
        <v>5</v>
      </c>
      <c r="J28" s="412"/>
      <c r="K28" s="95"/>
      <c r="L28"/>
    </row>
    <row r="29" spans="1:12" ht="56.25">
      <c r="A29" s="80"/>
      <c r="B29" s="400"/>
      <c r="C29" s="400"/>
      <c r="D29" s="89" t="s">
        <v>192</v>
      </c>
      <c r="E29" s="90">
        <v>5</v>
      </c>
      <c r="F29" s="90">
        <v>5</v>
      </c>
      <c r="G29" s="90">
        <v>5</v>
      </c>
      <c r="H29" s="399"/>
      <c r="I29" s="393"/>
      <c r="J29" s="412"/>
      <c r="K29" s="95"/>
      <c r="L29"/>
    </row>
    <row r="30" spans="1:12" ht="45">
      <c r="A30" s="80"/>
      <c r="B30" s="400"/>
      <c r="C30" s="400"/>
      <c r="D30" s="89" t="s">
        <v>193</v>
      </c>
      <c r="E30" s="90">
        <v>5</v>
      </c>
      <c r="F30" s="90">
        <v>5</v>
      </c>
      <c r="G30" s="90">
        <v>5</v>
      </c>
      <c r="H30" s="399"/>
      <c r="I30" s="393"/>
      <c r="J30" s="412"/>
      <c r="K30" s="95"/>
      <c r="L30"/>
    </row>
    <row r="31" spans="1:12" ht="33.75">
      <c r="A31" s="80"/>
      <c r="B31" s="400"/>
      <c r="C31" s="400"/>
      <c r="D31" s="89" t="s">
        <v>194</v>
      </c>
      <c r="E31" s="90">
        <v>5</v>
      </c>
      <c r="F31" s="90">
        <v>5</v>
      </c>
      <c r="G31" s="90">
        <v>5</v>
      </c>
      <c r="H31" s="399"/>
      <c r="I31" s="393"/>
      <c r="J31" s="412"/>
      <c r="K31" s="95"/>
      <c r="L31"/>
    </row>
    <row r="32" spans="1:12">
      <c r="A32" s="80"/>
      <c r="B32" s="400"/>
      <c r="C32" s="400"/>
      <c r="D32" s="89" t="s">
        <v>195</v>
      </c>
      <c r="E32" s="90">
        <v>5</v>
      </c>
      <c r="F32" s="90">
        <v>5</v>
      </c>
      <c r="G32" s="90">
        <v>5</v>
      </c>
      <c r="H32" s="399"/>
      <c r="I32" s="393"/>
      <c r="J32" s="412"/>
      <c r="K32" s="95"/>
      <c r="L32"/>
    </row>
    <row r="33" spans="1:12" ht="22.5">
      <c r="A33" s="80"/>
      <c r="B33" s="400"/>
      <c r="C33" s="400"/>
      <c r="D33" s="89" t="s">
        <v>196</v>
      </c>
      <c r="E33" s="90">
        <v>5</v>
      </c>
      <c r="F33" s="90">
        <v>5</v>
      </c>
      <c r="G33" s="90">
        <v>5</v>
      </c>
      <c r="H33" s="399"/>
      <c r="I33" s="393"/>
      <c r="J33" s="412"/>
      <c r="K33" s="95"/>
      <c r="L33"/>
    </row>
    <row r="34" spans="1:12" ht="24.75" customHeight="1">
      <c r="A34" s="80"/>
      <c r="B34" s="384" t="s">
        <v>189</v>
      </c>
      <c r="C34" s="384"/>
      <c r="D34" s="384"/>
      <c r="E34" s="92">
        <f>SUM(E28:E33)/6*60%</f>
        <v>3</v>
      </c>
      <c r="F34" s="92">
        <f>SUM(F28:F33)/6*20%</f>
        <v>1</v>
      </c>
      <c r="G34" s="92">
        <f>SUM(G28:G33)/6*20%</f>
        <v>1</v>
      </c>
      <c r="H34" s="399"/>
      <c r="I34" s="393"/>
      <c r="J34" s="412"/>
      <c r="K34" s="95"/>
      <c r="L34"/>
    </row>
    <row r="35" spans="1:12" ht="45">
      <c r="A35" s="80"/>
      <c r="B35" s="400">
        <v>4</v>
      </c>
      <c r="C35" s="400" t="s">
        <v>197</v>
      </c>
      <c r="D35" s="89" t="s">
        <v>198</v>
      </c>
      <c r="E35" s="90">
        <v>5</v>
      </c>
      <c r="F35" s="90">
        <v>5</v>
      </c>
      <c r="G35" s="90">
        <v>5</v>
      </c>
      <c r="H35" s="396" t="s">
        <v>316</v>
      </c>
      <c r="I35" s="402">
        <f>SUM(E41:G41)</f>
        <v>5</v>
      </c>
      <c r="J35" s="401"/>
      <c r="K35" s="95"/>
      <c r="L35"/>
    </row>
    <row r="36" spans="1:12" ht="45">
      <c r="A36" s="80"/>
      <c r="B36" s="400"/>
      <c r="C36" s="400"/>
      <c r="D36" s="89" t="s">
        <v>199</v>
      </c>
      <c r="E36" s="90">
        <v>5</v>
      </c>
      <c r="F36" s="90">
        <v>5</v>
      </c>
      <c r="G36" s="90">
        <v>5</v>
      </c>
      <c r="H36" s="397"/>
      <c r="I36" s="403"/>
      <c r="J36" s="401"/>
      <c r="K36" s="95"/>
      <c r="L36"/>
    </row>
    <row r="37" spans="1:12" ht="33.75">
      <c r="A37" s="80"/>
      <c r="B37" s="400"/>
      <c r="C37" s="400"/>
      <c r="D37" s="89" t="s">
        <v>200</v>
      </c>
      <c r="E37" s="90">
        <v>5</v>
      </c>
      <c r="F37" s="90">
        <v>5</v>
      </c>
      <c r="G37" s="90">
        <v>5</v>
      </c>
      <c r="H37" s="397"/>
      <c r="I37" s="403"/>
      <c r="J37" s="401"/>
      <c r="K37" s="95"/>
      <c r="L37"/>
    </row>
    <row r="38" spans="1:12" ht="45">
      <c r="A38" s="80"/>
      <c r="B38" s="400"/>
      <c r="C38" s="400"/>
      <c r="D38" s="89" t="s">
        <v>201</v>
      </c>
      <c r="E38" s="90">
        <v>5</v>
      </c>
      <c r="F38" s="90">
        <v>5</v>
      </c>
      <c r="G38" s="90">
        <v>5</v>
      </c>
      <c r="H38" s="397"/>
      <c r="I38" s="403"/>
      <c r="J38" s="401"/>
      <c r="K38" s="95"/>
      <c r="L38"/>
    </row>
    <row r="39" spans="1:12" ht="22.5">
      <c r="A39" s="80"/>
      <c r="B39" s="400"/>
      <c r="C39" s="400"/>
      <c r="D39" s="89" t="s">
        <v>202</v>
      </c>
      <c r="E39" s="90">
        <v>5</v>
      </c>
      <c r="F39" s="90">
        <v>5</v>
      </c>
      <c r="G39" s="90">
        <v>5</v>
      </c>
      <c r="H39" s="397"/>
      <c r="I39" s="403"/>
      <c r="J39" s="401"/>
      <c r="K39" s="95"/>
      <c r="L39"/>
    </row>
    <row r="40" spans="1:12">
      <c r="A40" s="80"/>
      <c r="B40" s="400"/>
      <c r="C40" s="400"/>
      <c r="D40" s="89" t="s">
        <v>203</v>
      </c>
      <c r="E40" s="90">
        <v>5</v>
      </c>
      <c r="F40" s="90">
        <v>5</v>
      </c>
      <c r="G40" s="90">
        <v>5</v>
      </c>
      <c r="H40" s="397"/>
      <c r="I40" s="403"/>
      <c r="J40" s="401"/>
      <c r="K40" s="95"/>
      <c r="L40"/>
    </row>
    <row r="41" spans="1:12" ht="24.75" customHeight="1">
      <c r="A41" s="80"/>
      <c r="B41" s="384" t="s">
        <v>189</v>
      </c>
      <c r="C41" s="384"/>
      <c r="D41" s="384"/>
      <c r="E41" s="92">
        <f>SUM(E35:E40)/6*60%</f>
        <v>3</v>
      </c>
      <c r="F41" s="92">
        <f>SUM(F35:F40)/6*20%</f>
        <v>1</v>
      </c>
      <c r="G41" s="92">
        <f>SUM(G35:G40)/6*20%</f>
        <v>1</v>
      </c>
      <c r="H41" s="398"/>
      <c r="I41" s="404"/>
      <c r="J41" s="401"/>
      <c r="K41" s="95"/>
      <c r="L41"/>
    </row>
    <row r="42" spans="1:12" ht="45">
      <c r="A42" s="80"/>
      <c r="B42" s="400">
        <v>5</v>
      </c>
      <c r="C42" s="400" t="s">
        <v>204</v>
      </c>
      <c r="D42" s="89" t="s">
        <v>205</v>
      </c>
      <c r="E42" s="90">
        <v>5</v>
      </c>
      <c r="F42" s="90">
        <v>5</v>
      </c>
      <c r="G42" s="90">
        <v>5</v>
      </c>
      <c r="H42" s="393" t="s">
        <v>316</v>
      </c>
      <c r="I42" s="393">
        <f>SUM(E48:G48)</f>
        <v>5</v>
      </c>
      <c r="J42" s="411"/>
      <c r="K42" s="95"/>
      <c r="L42"/>
    </row>
    <row r="43" spans="1:12" ht="45">
      <c r="A43" s="80"/>
      <c r="B43" s="400"/>
      <c r="C43" s="400"/>
      <c r="D43" s="89" t="s">
        <v>206</v>
      </c>
      <c r="E43" s="90">
        <v>5</v>
      </c>
      <c r="F43" s="90">
        <v>5</v>
      </c>
      <c r="G43" s="90">
        <v>5</v>
      </c>
      <c r="H43" s="393"/>
      <c r="I43" s="393"/>
      <c r="J43" s="411"/>
      <c r="K43" s="95"/>
      <c r="L43"/>
    </row>
    <row r="44" spans="1:12" ht="45">
      <c r="A44" s="80"/>
      <c r="B44" s="400"/>
      <c r="C44" s="400"/>
      <c r="D44" s="89" t="s">
        <v>207</v>
      </c>
      <c r="E44" s="90">
        <v>5</v>
      </c>
      <c r="F44" s="90">
        <v>5</v>
      </c>
      <c r="G44" s="90">
        <v>5</v>
      </c>
      <c r="H44" s="393"/>
      <c r="I44" s="393"/>
      <c r="J44" s="411"/>
      <c r="K44" s="95"/>
      <c r="L44"/>
    </row>
    <row r="45" spans="1:12" ht="22.5">
      <c r="A45" s="80"/>
      <c r="B45" s="400"/>
      <c r="C45" s="400"/>
      <c r="D45" s="89" t="s">
        <v>208</v>
      </c>
      <c r="E45" s="90">
        <v>5</v>
      </c>
      <c r="F45" s="90">
        <v>5</v>
      </c>
      <c r="G45" s="90">
        <v>5</v>
      </c>
      <c r="H45" s="393"/>
      <c r="I45" s="393"/>
      <c r="J45" s="411"/>
      <c r="K45" s="95"/>
      <c r="L45"/>
    </row>
    <row r="46" spans="1:12" ht="45">
      <c r="A46" s="80"/>
      <c r="B46" s="400"/>
      <c r="C46" s="400"/>
      <c r="D46" s="89" t="s">
        <v>209</v>
      </c>
      <c r="E46" s="90">
        <v>5</v>
      </c>
      <c r="F46" s="90">
        <v>5</v>
      </c>
      <c r="G46" s="90">
        <v>5</v>
      </c>
      <c r="H46" s="393"/>
      <c r="I46" s="393"/>
      <c r="J46" s="411"/>
      <c r="K46" s="95"/>
      <c r="L46"/>
    </row>
    <row r="47" spans="1:12" ht="26.25" customHeight="1">
      <c r="A47" s="80"/>
      <c r="B47" s="400"/>
      <c r="C47" s="400"/>
      <c r="D47" s="89" t="s">
        <v>210</v>
      </c>
      <c r="E47" s="90">
        <v>5</v>
      </c>
      <c r="F47" s="90">
        <v>5</v>
      </c>
      <c r="G47" s="90">
        <v>5</v>
      </c>
      <c r="H47" s="393"/>
      <c r="I47" s="393"/>
      <c r="J47" s="411"/>
      <c r="K47" s="95"/>
      <c r="L47"/>
    </row>
    <row r="48" spans="1:12" ht="24.75" customHeight="1">
      <c r="A48" s="80"/>
      <c r="B48" s="384" t="s">
        <v>189</v>
      </c>
      <c r="C48" s="384"/>
      <c r="D48" s="384"/>
      <c r="E48" s="92">
        <f>SUM(E42:E47)/6*60%</f>
        <v>3</v>
      </c>
      <c r="F48" s="92">
        <f>SUM(F42:F47)/6*20%</f>
        <v>1</v>
      </c>
      <c r="G48" s="92">
        <f>SUM(G42:G47)/6*20%</f>
        <v>1</v>
      </c>
      <c r="H48" s="393"/>
      <c r="I48" s="393"/>
      <c r="J48" s="411"/>
      <c r="K48" s="95"/>
      <c r="L48"/>
    </row>
    <row r="49" spans="1:13" ht="22.5">
      <c r="A49" s="80"/>
      <c r="B49" s="400">
        <v>6</v>
      </c>
      <c r="C49" s="400" t="s">
        <v>211</v>
      </c>
      <c r="D49" s="89" t="s">
        <v>212</v>
      </c>
      <c r="E49" s="90">
        <v>5</v>
      </c>
      <c r="F49" s="90">
        <v>5</v>
      </c>
      <c r="G49" s="90">
        <v>5</v>
      </c>
      <c r="H49" s="393" t="s">
        <v>316</v>
      </c>
      <c r="I49" s="393">
        <f>SUM(E54:G54)</f>
        <v>5</v>
      </c>
      <c r="J49" s="412"/>
      <c r="K49" s="95"/>
      <c r="L49"/>
    </row>
    <row r="50" spans="1:13" ht="33.75">
      <c r="A50" s="80"/>
      <c r="B50" s="400"/>
      <c r="C50" s="400"/>
      <c r="D50" s="89" t="s">
        <v>213</v>
      </c>
      <c r="E50" s="90">
        <v>5</v>
      </c>
      <c r="F50" s="90">
        <v>5</v>
      </c>
      <c r="G50" s="90">
        <v>5</v>
      </c>
      <c r="H50" s="393"/>
      <c r="I50" s="393"/>
      <c r="J50" s="412"/>
      <c r="K50" s="95"/>
      <c r="L50"/>
    </row>
    <row r="51" spans="1:13" ht="33.75">
      <c r="A51" s="80"/>
      <c r="B51" s="400"/>
      <c r="C51" s="400"/>
      <c r="D51" s="89" t="s">
        <v>214</v>
      </c>
      <c r="E51" s="90">
        <v>5</v>
      </c>
      <c r="F51" s="90">
        <v>5</v>
      </c>
      <c r="G51" s="90">
        <v>5</v>
      </c>
      <c r="H51" s="393"/>
      <c r="I51" s="393"/>
      <c r="J51" s="412"/>
      <c r="K51" s="95"/>
      <c r="L51"/>
    </row>
    <row r="52" spans="1:13" ht="33.75">
      <c r="A52" s="80"/>
      <c r="B52" s="400"/>
      <c r="C52" s="400"/>
      <c r="D52" s="89" t="s">
        <v>215</v>
      </c>
      <c r="E52" s="90">
        <v>5</v>
      </c>
      <c r="F52" s="90">
        <v>5</v>
      </c>
      <c r="G52" s="90">
        <v>5</v>
      </c>
      <c r="H52" s="393"/>
      <c r="I52" s="393"/>
      <c r="J52" s="412"/>
      <c r="K52" s="95"/>
      <c r="L52"/>
    </row>
    <row r="53" spans="1:13" ht="45">
      <c r="A53" s="80"/>
      <c r="B53" s="400"/>
      <c r="C53" s="400"/>
      <c r="D53" s="89" t="s">
        <v>216</v>
      </c>
      <c r="E53" s="90">
        <v>5</v>
      </c>
      <c r="F53" s="90">
        <v>5</v>
      </c>
      <c r="G53" s="90">
        <v>5</v>
      </c>
      <c r="H53" s="393"/>
      <c r="I53" s="393"/>
      <c r="J53" s="412"/>
      <c r="K53" s="95"/>
      <c r="L53"/>
    </row>
    <row r="54" spans="1:13" ht="24.75" customHeight="1">
      <c r="A54" s="80"/>
      <c r="B54" s="384" t="s">
        <v>189</v>
      </c>
      <c r="C54" s="384"/>
      <c r="D54" s="384"/>
      <c r="E54" s="92">
        <f>SUM(E49:E53)/5*60%</f>
        <v>3</v>
      </c>
      <c r="F54" s="92">
        <f>SUM(F49:F53)/5*20%</f>
        <v>1</v>
      </c>
      <c r="G54" s="92">
        <f>SUM(G49:G53)/5*20%</f>
        <v>1</v>
      </c>
      <c r="H54" s="393"/>
      <c r="I54" s="393"/>
      <c r="J54" s="412"/>
      <c r="K54" s="95"/>
      <c r="L54"/>
    </row>
    <row r="55" spans="1:13" ht="24.75" customHeight="1">
      <c r="A55" s="80"/>
      <c r="B55" s="400">
        <v>7</v>
      </c>
      <c r="C55" s="400" t="s">
        <v>217</v>
      </c>
      <c r="D55" s="93" t="s">
        <v>218</v>
      </c>
      <c r="E55" s="90">
        <v>5</v>
      </c>
      <c r="F55" s="90">
        <v>5</v>
      </c>
      <c r="G55" s="90">
        <v>5</v>
      </c>
      <c r="H55" s="399" t="s">
        <v>316</v>
      </c>
      <c r="I55" s="402">
        <f>SUM(E59:G59)</f>
        <v>5</v>
      </c>
      <c r="J55" s="412"/>
      <c r="K55" s="95"/>
      <c r="L55"/>
    </row>
    <row r="56" spans="1:13" ht="47.25" customHeight="1">
      <c r="A56" s="80"/>
      <c r="B56" s="400"/>
      <c r="C56" s="400"/>
      <c r="D56" s="93" t="s">
        <v>219</v>
      </c>
      <c r="E56" s="90">
        <v>5</v>
      </c>
      <c r="F56" s="90">
        <v>5</v>
      </c>
      <c r="G56" s="90">
        <v>5</v>
      </c>
      <c r="H56" s="399"/>
      <c r="I56" s="403"/>
      <c r="J56" s="412"/>
      <c r="K56" s="95"/>
      <c r="L56"/>
    </row>
    <row r="57" spans="1:13" ht="14.25" customHeight="1">
      <c r="A57" s="80"/>
      <c r="B57" s="400"/>
      <c r="C57" s="400"/>
      <c r="D57" s="93" t="s">
        <v>220</v>
      </c>
      <c r="E57" s="90">
        <v>5</v>
      </c>
      <c r="F57" s="90">
        <v>5</v>
      </c>
      <c r="G57" s="90">
        <v>5</v>
      </c>
      <c r="H57" s="399"/>
      <c r="I57" s="403"/>
      <c r="J57" s="412"/>
      <c r="K57" s="95"/>
      <c r="L57"/>
    </row>
    <row r="58" spans="1:13" ht="27" customHeight="1">
      <c r="A58" s="80"/>
      <c r="B58" s="400"/>
      <c r="C58" s="400"/>
      <c r="D58" s="93" t="s">
        <v>221</v>
      </c>
      <c r="E58" s="90">
        <v>5</v>
      </c>
      <c r="F58" s="90">
        <v>5</v>
      </c>
      <c r="G58" s="90">
        <v>5</v>
      </c>
      <c r="H58" s="399"/>
      <c r="I58" s="403"/>
      <c r="J58" s="412"/>
      <c r="K58" s="95"/>
      <c r="L58"/>
    </row>
    <row r="59" spans="1:13" ht="24.75" customHeight="1">
      <c r="A59" s="80"/>
      <c r="B59" s="384" t="s">
        <v>189</v>
      </c>
      <c r="C59" s="384"/>
      <c r="D59" s="384"/>
      <c r="E59" s="92">
        <f>SUM(E55:E58)/4*60%</f>
        <v>3</v>
      </c>
      <c r="F59" s="92">
        <f>SUM(F55:F58)/4*20%</f>
        <v>1</v>
      </c>
      <c r="G59" s="92">
        <f>SUM(G55:G58)/4*20%</f>
        <v>1</v>
      </c>
      <c r="H59" s="399"/>
      <c r="I59" s="404"/>
      <c r="J59" s="412"/>
      <c r="K59" s="95"/>
      <c r="L59"/>
    </row>
    <row r="60" spans="1:13">
      <c r="A60" s="80"/>
      <c r="B60" s="384" t="s">
        <v>222</v>
      </c>
      <c r="C60" s="384"/>
      <c r="D60" s="384"/>
      <c r="E60" s="94">
        <f>AVERAGE(E59,E54,E48,E41,E34,E27,E21)</f>
        <v>3</v>
      </c>
      <c r="F60" s="94">
        <f t="shared" ref="F60:G60" si="0">AVERAGE(F59,F54,F48,F41,F34,F27,F21)</f>
        <v>1</v>
      </c>
      <c r="G60" s="94">
        <f t="shared" si="0"/>
        <v>1</v>
      </c>
      <c r="H60" s="95"/>
      <c r="I60" s="95"/>
      <c r="J60" s="95"/>
      <c r="K60" s="95"/>
      <c r="L60"/>
    </row>
    <row r="61" spans="1:13">
      <c r="A61" s="80"/>
      <c r="B61" s="95"/>
      <c r="C61" s="95"/>
      <c r="D61" s="96"/>
      <c r="E61" s="97"/>
      <c r="F61" s="97"/>
      <c r="G61" s="97"/>
      <c r="H61" s="95"/>
      <c r="I61" s="95"/>
      <c r="J61" s="95"/>
      <c r="K61" s="95"/>
      <c r="L61"/>
    </row>
    <row r="62" spans="1:13" ht="18.75" customHeight="1">
      <c r="A62" s="80"/>
      <c r="B62" s="98"/>
      <c r="C62" s="98"/>
      <c r="D62" s="98"/>
      <c r="E62" s="416" t="s">
        <v>223</v>
      </c>
      <c r="F62" s="417"/>
      <c r="G62" s="418"/>
      <c r="H62" s="99"/>
      <c r="I62" s="106">
        <f>AVERAGE(I14:I59)</f>
        <v>5</v>
      </c>
      <c r="J62" s="107">
        <f>I62/5*100%</f>
        <v>1</v>
      </c>
      <c r="K62" s="95"/>
      <c r="L62"/>
    </row>
    <row r="63" spans="1:13" ht="36" customHeight="1">
      <c r="A63" s="80"/>
      <c r="B63" s="80"/>
      <c r="C63" s="80"/>
      <c r="D63" s="100"/>
      <c r="E63" s="80"/>
      <c r="F63" s="80"/>
      <c r="G63" s="80"/>
      <c r="H63" s="80"/>
      <c r="I63" s="80"/>
      <c r="J63" s="80"/>
      <c r="K63" s="95"/>
      <c r="L63"/>
      <c r="M63"/>
    </row>
    <row r="64" spans="1:13" ht="30" customHeight="1">
      <c r="A64" s="80"/>
      <c r="B64" s="80"/>
      <c r="C64" s="101" t="s">
        <v>136</v>
      </c>
      <c r="D64" s="413">
        <v>46066</v>
      </c>
      <c r="E64" s="414"/>
      <c r="F64" s="80"/>
      <c r="G64" s="80"/>
      <c r="H64" s="419"/>
      <c r="I64" s="419"/>
      <c r="J64" s="108"/>
      <c r="K64" s="95"/>
      <c r="L64"/>
      <c r="M64"/>
    </row>
    <row r="65" spans="1:13" ht="30" customHeight="1">
      <c r="A65" s="80"/>
      <c r="B65" s="80"/>
      <c r="C65" s="101" t="s">
        <v>137</v>
      </c>
      <c r="D65" s="415">
        <v>2025</v>
      </c>
      <c r="E65" s="415"/>
      <c r="F65" s="80"/>
      <c r="G65" s="80"/>
      <c r="H65" s="420" t="s">
        <v>139</v>
      </c>
      <c r="I65" s="420"/>
      <c r="J65" s="101" t="s">
        <v>224</v>
      </c>
      <c r="K65" s="95"/>
      <c r="L65"/>
      <c r="M65"/>
    </row>
    <row r="66" spans="1:13">
      <c r="A66" s="80"/>
      <c r="B66" s="80"/>
      <c r="C66" s="80"/>
      <c r="D66" s="80"/>
      <c r="E66" s="80"/>
      <c r="F66" s="80"/>
      <c r="G66" s="80"/>
      <c r="H66" s="80"/>
      <c r="I66" s="80"/>
      <c r="J66" s="80"/>
      <c r="K66" s="80"/>
      <c r="L66"/>
      <c r="M66"/>
    </row>
    <row r="67" spans="1:13">
      <c r="A67"/>
      <c r="K67"/>
      <c r="L67"/>
    </row>
    <row r="68" spans="1:13">
      <c r="A68"/>
      <c r="K68"/>
      <c r="L68"/>
    </row>
    <row r="69" spans="1:13">
      <c r="A69"/>
      <c r="K69"/>
      <c r="L69"/>
    </row>
    <row r="70" spans="1:13">
      <c r="A70"/>
      <c r="K70"/>
      <c r="L70"/>
    </row>
    <row r="71" spans="1:13">
      <c r="A71"/>
      <c r="K71"/>
      <c r="L71"/>
    </row>
    <row r="72" spans="1:13">
      <c r="A72"/>
      <c r="K72"/>
      <c r="L72"/>
    </row>
    <row r="73" spans="1:13">
      <c r="A73"/>
      <c r="K73"/>
      <c r="L73"/>
    </row>
    <row r="74" spans="1:13">
      <c r="A74"/>
      <c r="K74"/>
      <c r="L74"/>
    </row>
    <row r="75" spans="1:13">
      <c r="A75"/>
      <c r="K75"/>
      <c r="L75"/>
    </row>
    <row r="76" spans="1:13">
      <c r="A76"/>
      <c r="K76"/>
      <c r="L76"/>
    </row>
    <row r="77" spans="1:13">
      <c r="A77"/>
      <c r="K77"/>
      <c r="L77"/>
    </row>
    <row r="78" spans="1:13">
      <c r="A78"/>
      <c r="K78"/>
      <c r="L78"/>
    </row>
    <row r="79" spans="1:13">
      <c r="A79"/>
      <c r="K79"/>
      <c r="L79"/>
    </row>
    <row r="80" spans="1:13">
      <c r="A80"/>
      <c r="K80"/>
      <c r="L80"/>
    </row>
    <row r="81" spans="1:12">
      <c r="A81"/>
      <c r="K81"/>
      <c r="L81"/>
    </row>
    <row r="82" spans="1:12">
      <c r="A82"/>
      <c r="K82"/>
      <c r="L82"/>
    </row>
    <row r="83" spans="1:12">
      <c r="A83"/>
      <c r="K83"/>
      <c r="L83"/>
    </row>
    <row r="84" spans="1:12">
      <c r="A84"/>
      <c r="K84"/>
      <c r="L84"/>
    </row>
    <row r="85" spans="1:12">
      <c r="A85"/>
      <c r="K85"/>
      <c r="L85"/>
    </row>
    <row r="86" spans="1:12">
      <c r="A86"/>
      <c r="K86"/>
      <c r="L86"/>
    </row>
    <row r="87" spans="1:12">
      <c r="A87"/>
      <c r="K87"/>
      <c r="L87"/>
    </row>
    <row r="88" spans="1:12">
      <c r="A88"/>
      <c r="K88"/>
      <c r="L88"/>
    </row>
    <row r="89" spans="1:12">
      <c r="A89"/>
      <c r="K89"/>
      <c r="L89"/>
    </row>
    <row r="90" spans="1:12">
      <c r="A90"/>
      <c r="K90"/>
      <c r="L90"/>
    </row>
    <row r="91" spans="1:12">
      <c r="A91"/>
      <c r="K91"/>
      <c r="L91"/>
    </row>
    <row r="92" spans="1:12">
      <c r="A92"/>
      <c r="K92"/>
      <c r="L92"/>
    </row>
    <row r="93" spans="1:12">
      <c r="A93"/>
      <c r="K93"/>
      <c r="L93"/>
    </row>
    <row r="94" spans="1:12">
      <c r="A94"/>
      <c r="K94"/>
      <c r="L94"/>
    </row>
    <row r="95" spans="1:12">
      <c r="A95"/>
      <c r="K95"/>
      <c r="L95"/>
    </row>
    <row r="96" spans="1:12">
      <c r="A96"/>
      <c r="K96"/>
      <c r="L96"/>
    </row>
    <row r="97" spans="1:12">
      <c r="A97"/>
      <c r="K97"/>
      <c r="L97"/>
    </row>
    <row r="98" spans="1:12">
      <c r="A98"/>
      <c r="K98"/>
      <c r="L98"/>
    </row>
    <row r="99" spans="1:12">
      <c r="A99"/>
      <c r="K99"/>
      <c r="L99"/>
    </row>
    <row r="100" spans="1:12">
      <c r="A100"/>
      <c r="K100"/>
      <c r="L100"/>
    </row>
    <row r="101" spans="1:12">
      <c r="A101"/>
      <c r="K101"/>
      <c r="L101"/>
    </row>
    <row r="102" spans="1:12">
      <c r="A102"/>
      <c r="K102"/>
      <c r="L102"/>
    </row>
    <row r="103" spans="1:12">
      <c r="A103"/>
      <c r="K103"/>
      <c r="L103"/>
    </row>
    <row r="104" spans="1:12">
      <c r="A104"/>
      <c r="K104"/>
      <c r="L104"/>
    </row>
    <row r="105" spans="1:12">
      <c r="A105"/>
      <c r="K105"/>
      <c r="L105"/>
    </row>
    <row r="106" spans="1:12">
      <c r="A106"/>
      <c r="K106"/>
      <c r="L106"/>
    </row>
    <row r="107" spans="1:12">
      <c r="A107"/>
      <c r="K107"/>
      <c r="L107"/>
    </row>
    <row r="108" spans="1:12">
      <c r="A108"/>
      <c r="K108"/>
      <c r="L108"/>
    </row>
    <row r="109" spans="1:12">
      <c r="A109"/>
      <c r="K109"/>
      <c r="L109"/>
    </row>
    <row r="110" spans="1:12">
      <c r="A110"/>
      <c r="K110"/>
      <c r="L110"/>
    </row>
    <row r="111" spans="1:12">
      <c r="A111"/>
      <c r="K111"/>
      <c r="L111"/>
    </row>
    <row r="112" spans="1:12">
      <c r="A112"/>
      <c r="K112"/>
      <c r="L112"/>
    </row>
    <row r="113" spans="1:12">
      <c r="A113"/>
      <c r="K113"/>
      <c r="L113"/>
    </row>
    <row r="114" spans="1:12">
      <c r="A114"/>
      <c r="K114"/>
      <c r="L114"/>
    </row>
    <row r="115" spans="1:12">
      <c r="A115"/>
      <c r="K115"/>
      <c r="L115"/>
    </row>
    <row r="116" spans="1:12">
      <c r="A116"/>
      <c r="K116"/>
      <c r="L116"/>
    </row>
    <row r="117" spans="1:12">
      <c r="A117"/>
      <c r="K117"/>
      <c r="L117"/>
    </row>
    <row r="118" spans="1:12">
      <c r="A118"/>
      <c r="K118"/>
      <c r="L118"/>
    </row>
    <row r="119" spans="1:12">
      <c r="A119"/>
      <c r="K119"/>
      <c r="L119"/>
    </row>
    <row r="120" spans="1:12">
      <c r="A120"/>
      <c r="K120"/>
      <c r="L120"/>
    </row>
    <row r="121" spans="1:12">
      <c r="A121"/>
      <c r="K121"/>
      <c r="L121"/>
    </row>
    <row r="122" spans="1:12">
      <c r="A122"/>
      <c r="K122"/>
      <c r="L122"/>
    </row>
    <row r="123" spans="1:12">
      <c r="A123"/>
      <c r="K123"/>
      <c r="L123"/>
    </row>
    <row r="124" spans="1:12">
      <c r="A124"/>
      <c r="K124"/>
      <c r="L124"/>
    </row>
    <row r="125" spans="1:12">
      <c r="A125"/>
      <c r="K125"/>
      <c r="L125"/>
    </row>
    <row r="126" spans="1:12">
      <c r="A126"/>
      <c r="K126"/>
      <c r="L126"/>
    </row>
    <row r="127" spans="1:12">
      <c r="A127"/>
      <c r="K127"/>
      <c r="L127"/>
    </row>
    <row r="128" spans="1:12">
      <c r="A128"/>
      <c r="K128"/>
      <c r="L128"/>
    </row>
    <row r="129" spans="1:12">
      <c r="A129"/>
      <c r="K129"/>
      <c r="L129"/>
    </row>
    <row r="130" spans="1:12">
      <c r="A130"/>
      <c r="K130"/>
      <c r="L130"/>
    </row>
    <row r="131" spans="1:12">
      <c r="A131"/>
      <c r="K131"/>
      <c r="L131"/>
    </row>
    <row r="132" spans="1:12">
      <c r="A132"/>
      <c r="K132"/>
      <c r="L132"/>
    </row>
    <row r="133" spans="1:12">
      <c r="A133"/>
      <c r="K133"/>
      <c r="L133"/>
    </row>
    <row r="134" spans="1:12">
      <c r="A134"/>
      <c r="K134"/>
      <c r="L134"/>
    </row>
    <row r="135" spans="1:12">
      <c r="A135"/>
      <c r="K135"/>
      <c r="L135"/>
    </row>
    <row r="136" spans="1:12">
      <c r="K136"/>
      <c r="L136"/>
    </row>
    <row r="137" spans="1:12">
      <c r="K137"/>
      <c r="L137"/>
    </row>
    <row r="138" spans="1:12">
      <c r="K138"/>
      <c r="L138"/>
    </row>
    <row r="139" spans="1:12">
      <c r="K139"/>
      <c r="L139"/>
    </row>
    <row r="140" spans="1:12">
      <c r="K140"/>
      <c r="L140"/>
    </row>
    <row r="141" spans="1:12">
      <c r="K141"/>
      <c r="L141"/>
    </row>
    <row r="142" spans="1:12">
      <c r="K142"/>
      <c r="L142"/>
    </row>
    <row r="143" spans="1:12">
      <c r="K143"/>
      <c r="L143"/>
    </row>
    <row r="144" spans="1:12">
      <c r="K144"/>
      <c r="L144"/>
    </row>
    <row r="145" spans="11:12">
      <c r="K145"/>
      <c r="L145"/>
    </row>
    <row r="146" spans="11:12">
      <c r="K146"/>
      <c r="L146"/>
    </row>
    <row r="147" spans="11:12">
      <c r="K147"/>
      <c r="L147"/>
    </row>
    <row r="148" spans="11:12">
      <c r="K148"/>
      <c r="L148"/>
    </row>
    <row r="149" spans="11:12">
      <c r="K149"/>
      <c r="L149"/>
    </row>
    <row r="150" spans="11:12">
      <c r="K150"/>
      <c r="L150"/>
    </row>
    <row r="151" spans="11:12">
      <c r="K151"/>
      <c r="L151"/>
    </row>
    <row r="152" spans="11:12">
      <c r="K152"/>
      <c r="L152"/>
    </row>
    <row r="153" spans="11:12">
      <c r="K153"/>
      <c r="L153"/>
    </row>
    <row r="154" spans="11:12">
      <c r="K154"/>
      <c r="L154"/>
    </row>
    <row r="155" spans="11:12">
      <c r="K155"/>
      <c r="L155"/>
    </row>
    <row r="156" spans="11:12">
      <c r="K156"/>
      <c r="L156"/>
    </row>
    <row r="157" spans="11:12">
      <c r="K157"/>
      <c r="L157"/>
    </row>
    <row r="158" spans="11:12">
      <c r="K158"/>
      <c r="L158"/>
    </row>
    <row r="159" spans="11:12">
      <c r="K159"/>
      <c r="L159"/>
    </row>
    <row r="160" spans="11:12">
      <c r="K160"/>
      <c r="L160"/>
    </row>
    <row r="161" spans="11:12">
      <c r="K161"/>
      <c r="L161"/>
    </row>
    <row r="162" spans="11:12">
      <c r="K162"/>
      <c r="L162"/>
    </row>
    <row r="163" spans="11:12">
      <c r="K163"/>
      <c r="L163"/>
    </row>
    <row r="164" spans="11:12">
      <c r="K164"/>
      <c r="L164"/>
    </row>
    <row r="165" spans="11:12">
      <c r="K165"/>
      <c r="L165"/>
    </row>
    <row r="166" spans="11:12">
      <c r="K166"/>
      <c r="L166"/>
    </row>
    <row r="167" spans="11:12">
      <c r="K167"/>
      <c r="L167"/>
    </row>
    <row r="168" spans="11:12">
      <c r="K168"/>
      <c r="L168"/>
    </row>
    <row r="169" spans="11:12">
      <c r="K169"/>
      <c r="L169"/>
    </row>
    <row r="170" spans="11:12">
      <c r="K170"/>
      <c r="L170"/>
    </row>
    <row r="171" spans="11:12">
      <c r="K171"/>
      <c r="L171"/>
    </row>
    <row r="172" spans="11:12">
      <c r="K172"/>
      <c r="L172"/>
    </row>
    <row r="173" spans="11:12">
      <c r="K173"/>
      <c r="L173"/>
    </row>
    <row r="174" spans="11:12">
      <c r="K174"/>
      <c r="L174"/>
    </row>
    <row r="175" spans="11:12">
      <c r="K175"/>
      <c r="L175"/>
    </row>
    <row r="176" spans="11:12">
      <c r="K176"/>
      <c r="L176"/>
    </row>
    <row r="177" spans="11:12">
      <c r="K177"/>
      <c r="L177"/>
    </row>
    <row r="178" spans="11:12">
      <c r="K178"/>
      <c r="L178"/>
    </row>
    <row r="179" spans="11:12">
      <c r="K179"/>
      <c r="L179"/>
    </row>
    <row r="180" spans="11:12">
      <c r="K180"/>
      <c r="L180"/>
    </row>
    <row r="181" spans="11:12">
      <c r="K181"/>
      <c r="L181"/>
    </row>
    <row r="182" spans="11:12">
      <c r="K182"/>
      <c r="L182"/>
    </row>
    <row r="183" spans="11:12">
      <c r="K183"/>
      <c r="L183"/>
    </row>
    <row r="184" spans="11:12">
      <c r="K184"/>
      <c r="L184"/>
    </row>
    <row r="185" spans="11:12">
      <c r="K185"/>
      <c r="L185"/>
    </row>
    <row r="186" spans="11:12">
      <c r="K186"/>
      <c r="L186"/>
    </row>
    <row r="187" spans="11:12">
      <c r="K187"/>
      <c r="L187"/>
    </row>
    <row r="188" spans="11:12">
      <c r="K188"/>
      <c r="L188"/>
    </row>
    <row r="189" spans="11:12">
      <c r="K189"/>
      <c r="L189"/>
    </row>
    <row r="190" spans="11:12">
      <c r="K190"/>
      <c r="L190"/>
    </row>
    <row r="191" spans="11:12">
      <c r="K191"/>
      <c r="L191"/>
    </row>
    <row r="192" spans="11:12">
      <c r="K192"/>
      <c r="L192"/>
    </row>
    <row r="193" spans="11:12">
      <c r="K193"/>
      <c r="L193"/>
    </row>
    <row r="194" spans="11:12">
      <c r="K194"/>
      <c r="L194"/>
    </row>
    <row r="195" spans="11:12">
      <c r="K195"/>
      <c r="L195"/>
    </row>
    <row r="196" spans="11:12">
      <c r="K196"/>
      <c r="L196"/>
    </row>
    <row r="197" spans="11:12">
      <c r="K197"/>
      <c r="L197"/>
    </row>
    <row r="198" spans="11:12">
      <c r="K198"/>
      <c r="L198"/>
    </row>
    <row r="199" spans="11:12">
      <c r="K199"/>
      <c r="L199"/>
    </row>
    <row r="200" spans="11:12">
      <c r="K200"/>
      <c r="L200"/>
    </row>
    <row r="201" spans="11:12">
      <c r="K201"/>
      <c r="L201"/>
    </row>
    <row r="202" spans="11:12">
      <c r="K202"/>
      <c r="L202"/>
    </row>
    <row r="203" spans="11:12">
      <c r="K203"/>
      <c r="L203"/>
    </row>
    <row r="204" spans="11:12">
      <c r="K204"/>
      <c r="L204"/>
    </row>
    <row r="205" spans="11:12">
      <c r="K205"/>
      <c r="L205"/>
    </row>
    <row r="206" spans="11:12">
      <c r="K206"/>
      <c r="L206"/>
    </row>
    <row r="207" spans="11:12">
      <c r="K207"/>
      <c r="L207"/>
    </row>
    <row r="208" spans="11:12">
      <c r="K208"/>
      <c r="L208"/>
    </row>
    <row r="209" spans="11:12">
      <c r="K209"/>
      <c r="L209"/>
    </row>
    <row r="210" spans="11:12">
      <c r="K210"/>
      <c r="L210"/>
    </row>
    <row r="211" spans="11:12">
      <c r="K211"/>
      <c r="L211"/>
    </row>
    <row r="212" spans="11:12">
      <c r="K212"/>
      <c r="L212"/>
    </row>
    <row r="213" spans="11:12">
      <c r="K213"/>
      <c r="L213"/>
    </row>
    <row r="214" spans="11:12">
      <c r="K214"/>
      <c r="L214"/>
    </row>
    <row r="215" spans="11:12">
      <c r="K215"/>
      <c r="L215"/>
    </row>
    <row r="216" spans="11:12">
      <c r="K216"/>
      <c r="L216"/>
    </row>
    <row r="217" spans="11:12">
      <c r="K217"/>
      <c r="L217"/>
    </row>
    <row r="218" spans="11:12">
      <c r="K218"/>
      <c r="L218"/>
    </row>
    <row r="219" spans="11:12">
      <c r="K219"/>
      <c r="L219"/>
    </row>
    <row r="220" spans="11:12">
      <c r="K220"/>
      <c r="L220"/>
    </row>
    <row r="221" spans="11:12">
      <c r="K221"/>
      <c r="L221"/>
    </row>
    <row r="222" spans="11:12">
      <c r="K222"/>
      <c r="L222"/>
    </row>
    <row r="223" spans="11:12">
      <c r="K223"/>
      <c r="L223"/>
    </row>
    <row r="224" spans="11:12">
      <c r="K224"/>
      <c r="L224"/>
    </row>
    <row r="225" spans="11:12">
      <c r="K225"/>
      <c r="L225"/>
    </row>
    <row r="226" spans="11:12">
      <c r="K226"/>
      <c r="L226"/>
    </row>
    <row r="227" spans="11:12">
      <c r="K227"/>
      <c r="L227"/>
    </row>
    <row r="228" spans="11:12">
      <c r="K228"/>
      <c r="L228"/>
    </row>
    <row r="229" spans="11:12">
      <c r="K229"/>
      <c r="L229"/>
    </row>
    <row r="230" spans="11:12">
      <c r="K230"/>
      <c r="L230"/>
    </row>
    <row r="231" spans="11:12">
      <c r="K231"/>
      <c r="L231"/>
    </row>
    <row r="232" spans="11:12">
      <c r="K232"/>
      <c r="L232"/>
    </row>
    <row r="233" spans="11:12">
      <c r="K233"/>
      <c r="L233"/>
    </row>
    <row r="234" spans="11:12">
      <c r="K234"/>
      <c r="L234"/>
    </row>
    <row r="235" spans="11:12">
      <c r="K235"/>
      <c r="L235"/>
    </row>
    <row r="236" spans="11:12">
      <c r="K236"/>
      <c r="L236"/>
    </row>
    <row r="237" spans="11:12">
      <c r="K237"/>
      <c r="L237"/>
    </row>
    <row r="238" spans="11:12">
      <c r="K238"/>
      <c r="L238"/>
    </row>
    <row r="239" spans="11:12">
      <c r="K239"/>
      <c r="L239"/>
    </row>
    <row r="240" spans="11:12">
      <c r="K240"/>
      <c r="L240"/>
    </row>
    <row r="241" spans="11:12">
      <c r="K241"/>
      <c r="L241"/>
    </row>
    <row r="242" spans="11:12">
      <c r="K242"/>
      <c r="L242"/>
    </row>
    <row r="243" spans="11:12">
      <c r="K243"/>
      <c r="L243"/>
    </row>
    <row r="244" spans="11:12">
      <c r="K244"/>
      <c r="L244"/>
    </row>
    <row r="245" spans="11:12">
      <c r="K245"/>
      <c r="L245"/>
    </row>
    <row r="246" spans="11:12">
      <c r="K246"/>
      <c r="L246"/>
    </row>
    <row r="247" spans="11:12">
      <c r="K247"/>
      <c r="L247"/>
    </row>
    <row r="248" spans="11:12">
      <c r="K248"/>
      <c r="L248"/>
    </row>
  </sheetData>
  <mergeCells count="61">
    <mergeCell ref="D64:E64"/>
    <mergeCell ref="D65:E65"/>
    <mergeCell ref="J42:J48"/>
    <mergeCell ref="J49:J54"/>
    <mergeCell ref="J55:J59"/>
    <mergeCell ref="I55:I59"/>
    <mergeCell ref="E62:G62"/>
    <mergeCell ref="H64:I64"/>
    <mergeCell ref="H65:I65"/>
    <mergeCell ref="B11:C13"/>
    <mergeCell ref="J11:J13"/>
    <mergeCell ref="J14:J21"/>
    <mergeCell ref="J22:J27"/>
    <mergeCell ref="J28:J34"/>
    <mergeCell ref="H28:H34"/>
    <mergeCell ref="B14:B20"/>
    <mergeCell ref="B22:B26"/>
    <mergeCell ref="B28:B33"/>
    <mergeCell ref="C14:C20"/>
    <mergeCell ref="C22:C26"/>
    <mergeCell ref="C28:C33"/>
    <mergeCell ref="B34:D34"/>
    <mergeCell ref="J35:J41"/>
    <mergeCell ref="I28:I34"/>
    <mergeCell ref="I35:I41"/>
    <mergeCell ref="I42:I48"/>
    <mergeCell ref="I49:I54"/>
    <mergeCell ref="H42:H48"/>
    <mergeCell ref="H49:H54"/>
    <mergeCell ref="H55:H59"/>
    <mergeCell ref="B60:D60"/>
    <mergeCell ref="B48:D48"/>
    <mergeCell ref="B54:D54"/>
    <mergeCell ref="B59:D59"/>
    <mergeCell ref="C49:C53"/>
    <mergeCell ref="C55:C58"/>
    <mergeCell ref="B42:B47"/>
    <mergeCell ref="B49:B53"/>
    <mergeCell ref="B55:B58"/>
    <mergeCell ref="C42:C47"/>
    <mergeCell ref="B41:D41"/>
    <mergeCell ref="C8:I8"/>
    <mergeCell ref="C9:I9"/>
    <mergeCell ref="E11:G11"/>
    <mergeCell ref="B21:D21"/>
    <mergeCell ref="B27:D27"/>
    <mergeCell ref="D11:D13"/>
    <mergeCell ref="H11:H13"/>
    <mergeCell ref="H14:H21"/>
    <mergeCell ref="H22:H27"/>
    <mergeCell ref="I11:I13"/>
    <mergeCell ref="I14:I21"/>
    <mergeCell ref="I22:I27"/>
    <mergeCell ref="H35:H41"/>
    <mergeCell ref="B35:B40"/>
    <mergeCell ref="C35:C40"/>
    <mergeCell ref="B2:J2"/>
    <mergeCell ref="B4:J4"/>
    <mergeCell ref="C5:I5"/>
    <mergeCell ref="C6:I6"/>
    <mergeCell ref="C7:I7"/>
  </mergeCells>
  <dataValidations count="1">
    <dataValidation type="whole" showInputMessage="1" showErrorMessage="1" sqref="E42:G47 E14:G20 E22:G26 E28:G33 E35:G40 E49:G53 E55:G58" xr:uid="{8AE9B656-F6DF-4616-92BB-395EA47DD7DA}">
      <formula1>1</formula1>
      <formula2>5</formula2>
    </dataValidation>
  </dataValidations>
  <pageMargins left="0.7" right="0.7" top="0.75" bottom="0.75" header="0.3" footer="0.3"/>
  <pageSetup paperSize="175" scale="17"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I36"/>
  <sheetViews>
    <sheetView view="pageBreakPreview" topLeftCell="A13" zoomScale="95" zoomScaleNormal="95" zoomScaleSheetLayoutView="95" zoomScalePageLayoutView="95" workbookViewId="0">
      <selection activeCell="D31" sqref="D31"/>
    </sheetView>
  </sheetViews>
  <sheetFormatPr baseColWidth="10" defaultColWidth="11.42578125" defaultRowHeight="18"/>
  <cols>
    <col min="1" max="1" width="1.85546875" style="55" customWidth="1"/>
    <col min="2" max="2" width="4.7109375" style="55" customWidth="1"/>
    <col min="3" max="3" width="57.28515625" style="55" customWidth="1"/>
    <col min="4" max="4" width="59.28515625" style="55" customWidth="1"/>
    <col min="5" max="5" width="37.42578125" style="55" customWidth="1"/>
    <col min="6" max="6" width="40.85546875" style="55" customWidth="1"/>
    <col min="7" max="7" width="37.85546875" style="55" customWidth="1"/>
    <col min="8" max="8" width="7" style="55" customWidth="1"/>
    <col min="9" max="9" width="1.28515625" style="55" customWidth="1"/>
    <col min="10" max="10" width="24.7109375" style="55" customWidth="1"/>
    <col min="11" max="16384" width="11.42578125" style="55"/>
  </cols>
  <sheetData>
    <row r="2" spans="1:9" ht="30" customHeight="1">
      <c r="A2" s="56"/>
      <c r="B2" s="56"/>
      <c r="C2" s="56"/>
      <c r="D2" s="56"/>
      <c r="E2" s="56"/>
      <c r="F2" s="56"/>
      <c r="G2" s="56"/>
      <c r="H2" s="56"/>
      <c r="I2" s="56"/>
    </row>
    <row r="3" spans="1:9" ht="18" customHeight="1">
      <c r="A3" s="56"/>
      <c r="B3" s="56"/>
      <c r="C3" s="56"/>
      <c r="D3" s="56"/>
      <c r="E3" s="56"/>
      <c r="F3" s="56"/>
      <c r="G3" s="56"/>
      <c r="H3" s="56"/>
      <c r="I3" s="56"/>
    </row>
    <row r="4" spans="1:9" ht="36.75" customHeight="1">
      <c r="A4" s="56"/>
      <c r="B4" s="316" t="s">
        <v>225</v>
      </c>
      <c r="C4" s="317"/>
      <c r="D4" s="317"/>
      <c r="E4" s="317"/>
      <c r="F4" s="317"/>
      <c r="G4" s="317"/>
      <c r="H4" s="318"/>
      <c r="I4" s="56"/>
    </row>
    <row r="5" spans="1:9">
      <c r="A5" s="56"/>
      <c r="B5" s="57"/>
      <c r="C5" s="58"/>
      <c r="D5" s="421"/>
      <c r="E5" s="421"/>
      <c r="F5" s="421"/>
      <c r="G5" s="421"/>
      <c r="H5" s="60"/>
      <c r="I5" s="56"/>
    </row>
    <row r="6" spans="1:9">
      <c r="A6" s="56"/>
      <c r="B6" s="57"/>
      <c r="C6" s="58" t="s">
        <v>226</v>
      </c>
      <c r="D6" s="422" t="s">
        <v>227</v>
      </c>
      <c r="E6" s="423"/>
      <c r="F6" s="423"/>
      <c r="G6" s="423"/>
      <c r="H6" s="60"/>
      <c r="I6" s="56"/>
    </row>
    <row r="7" spans="1:9">
      <c r="A7" s="56"/>
      <c r="B7" s="57"/>
      <c r="C7" s="58" t="s">
        <v>228</v>
      </c>
      <c r="D7" s="424" t="s">
        <v>229</v>
      </c>
      <c r="E7" s="425"/>
      <c r="F7" s="425"/>
      <c r="G7" s="425"/>
      <c r="H7" s="60"/>
      <c r="I7" s="56"/>
    </row>
    <row r="8" spans="1:9">
      <c r="A8" s="56"/>
      <c r="B8" s="57"/>
      <c r="C8" s="58" t="s">
        <v>230</v>
      </c>
      <c r="D8" s="426">
        <v>46066</v>
      </c>
      <c r="E8" s="425"/>
      <c r="F8" s="425"/>
      <c r="G8" s="425"/>
      <c r="H8" s="60"/>
      <c r="I8" s="56"/>
    </row>
    <row r="9" spans="1:9">
      <c r="A9" s="56"/>
      <c r="B9" s="57"/>
      <c r="C9" s="58"/>
      <c r="D9" s="59"/>
      <c r="E9" s="59"/>
      <c r="F9" s="59"/>
      <c r="G9" s="59"/>
      <c r="H9" s="60"/>
      <c r="I9" s="56"/>
    </row>
    <row r="10" spans="1:9" ht="36" customHeight="1">
      <c r="A10" s="56"/>
      <c r="B10" s="427" t="s">
        <v>231</v>
      </c>
      <c r="C10" s="428"/>
      <c r="D10" s="428"/>
      <c r="E10" s="428"/>
      <c r="F10" s="428"/>
      <c r="G10" s="428"/>
      <c r="H10" s="429"/>
      <c r="I10" s="56"/>
    </row>
    <row r="11" spans="1:9">
      <c r="A11" s="56"/>
      <c r="B11" s="57"/>
      <c r="C11" s="56"/>
      <c r="D11" s="56"/>
      <c r="E11" s="56"/>
      <c r="F11" s="56"/>
      <c r="G11" s="56"/>
      <c r="H11" s="60"/>
      <c r="I11" s="56"/>
    </row>
    <row r="12" spans="1:9">
      <c r="A12" s="56"/>
      <c r="B12" s="57"/>
      <c r="C12" s="431" t="s">
        <v>232</v>
      </c>
      <c r="D12" s="62"/>
      <c r="E12" s="62"/>
      <c r="F12" s="421"/>
      <c r="G12" s="421"/>
      <c r="H12" s="439"/>
      <c r="I12" s="56"/>
    </row>
    <row r="13" spans="1:9">
      <c r="A13" s="56"/>
      <c r="B13" s="57"/>
      <c r="C13" s="431"/>
      <c r="D13" s="63">
        <v>1</v>
      </c>
      <c r="E13" s="436">
        <f>(D13*D14)/100%</f>
        <v>0.8</v>
      </c>
      <c r="F13" s="421"/>
      <c r="G13" s="421"/>
      <c r="H13" s="439"/>
      <c r="I13" s="56"/>
    </row>
    <row r="14" spans="1:9" ht="40.5" customHeight="1">
      <c r="A14" s="56"/>
      <c r="B14" s="57"/>
      <c r="C14" s="64" t="s">
        <v>233</v>
      </c>
      <c r="D14" s="65">
        <v>0.8</v>
      </c>
      <c r="E14" s="436"/>
      <c r="F14" s="421"/>
      <c r="G14" s="421"/>
      <c r="H14" s="439"/>
      <c r="I14" s="56"/>
    </row>
    <row r="15" spans="1:9">
      <c r="A15" s="56"/>
      <c r="B15" s="57"/>
      <c r="C15" s="62" t="s">
        <v>234</v>
      </c>
      <c r="D15" s="66">
        <v>5</v>
      </c>
      <c r="E15" s="436">
        <f>(D15*D16)/5</f>
        <v>0.2</v>
      </c>
      <c r="F15" s="421"/>
      <c r="G15" s="421"/>
      <c r="H15" s="439"/>
      <c r="I15" s="56"/>
    </row>
    <row r="16" spans="1:9">
      <c r="A16" s="56"/>
      <c r="B16" s="57"/>
      <c r="C16" s="62" t="s">
        <v>235</v>
      </c>
      <c r="D16" s="65">
        <v>0.2</v>
      </c>
      <c r="E16" s="436"/>
      <c r="F16" s="421"/>
      <c r="G16" s="421"/>
      <c r="H16" s="439"/>
      <c r="I16" s="56"/>
    </row>
    <row r="17" spans="1:9">
      <c r="A17" s="56"/>
      <c r="B17" s="57"/>
      <c r="C17" s="62"/>
      <c r="D17" s="65"/>
      <c r="E17" s="67"/>
      <c r="F17" s="421"/>
      <c r="G17" s="421"/>
      <c r="H17" s="439"/>
      <c r="I17" s="56"/>
    </row>
    <row r="18" spans="1:9">
      <c r="A18" s="56"/>
      <c r="B18" s="57"/>
      <c r="C18" s="62" t="s">
        <v>236</v>
      </c>
      <c r="D18" s="65"/>
      <c r="E18" s="63">
        <f>SUM(E13:E16)</f>
        <v>1</v>
      </c>
      <c r="F18" s="421"/>
      <c r="G18" s="421"/>
      <c r="H18" s="439"/>
      <c r="I18" s="56"/>
    </row>
    <row r="19" spans="1:9">
      <c r="A19" s="56"/>
      <c r="B19" s="57"/>
      <c r="C19" s="56"/>
      <c r="D19" s="56"/>
      <c r="E19" s="56"/>
      <c r="F19" s="56"/>
      <c r="G19" s="421"/>
      <c r="H19" s="439"/>
      <c r="I19" s="56"/>
    </row>
    <row r="20" spans="1:9">
      <c r="A20" s="56"/>
      <c r="B20" s="57"/>
      <c r="C20" s="432" t="s">
        <v>237</v>
      </c>
      <c r="D20" s="434">
        <v>0.05</v>
      </c>
      <c r="E20" s="437">
        <v>0.05</v>
      </c>
      <c r="F20" s="56"/>
      <c r="G20" s="421"/>
      <c r="H20" s="439"/>
      <c r="I20" s="56"/>
    </row>
    <row r="21" spans="1:9">
      <c r="A21" s="56"/>
      <c r="B21" s="57"/>
      <c r="C21" s="433"/>
      <c r="D21" s="435"/>
      <c r="E21" s="438"/>
      <c r="F21" s="56"/>
      <c r="G21" s="68"/>
      <c r="H21" s="69"/>
      <c r="I21" s="56"/>
    </row>
    <row r="22" spans="1:9">
      <c r="A22" s="56"/>
      <c r="B22" s="57"/>
      <c r="C22" s="56"/>
      <c r="D22" s="56"/>
      <c r="E22" s="56"/>
      <c r="F22" s="56"/>
      <c r="G22" s="68"/>
      <c r="H22" s="69"/>
      <c r="I22" s="56"/>
    </row>
    <row r="23" spans="1:9" ht="24.95" customHeight="1">
      <c r="A23" s="56"/>
      <c r="B23" s="57"/>
      <c r="C23" s="56"/>
      <c r="D23" s="61" t="s">
        <v>238</v>
      </c>
      <c r="E23" s="70">
        <f>E18+E20</f>
        <v>1.05</v>
      </c>
      <c r="F23" s="56"/>
      <c r="G23" s="68"/>
      <c r="H23" s="69"/>
      <c r="I23" s="56"/>
    </row>
    <row r="24" spans="1:9">
      <c r="A24" s="56"/>
      <c r="B24" s="57"/>
      <c r="C24" s="56"/>
      <c r="D24" s="56"/>
      <c r="E24" s="56"/>
      <c r="F24" s="56"/>
      <c r="G24" s="56"/>
      <c r="H24" s="60"/>
      <c r="I24" s="56"/>
    </row>
    <row r="25" spans="1:9">
      <c r="A25" s="56"/>
      <c r="B25" s="57"/>
      <c r="C25" s="56"/>
      <c r="D25" s="56"/>
      <c r="E25" s="56"/>
      <c r="F25" s="56"/>
      <c r="G25" s="56"/>
      <c r="H25" s="60"/>
      <c r="I25" s="56"/>
    </row>
    <row r="26" spans="1:9">
      <c r="A26" s="56"/>
      <c r="B26" s="57"/>
      <c r="C26" s="56"/>
      <c r="D26" s="56"/>
      <c r="E26" s="56"/>
      <c r="F26" s="56"/>
      <c r="G26" s="56"/>
      <c r="H26" s="60"/>
      <c r="I26" s="56"/>
    </row>
    <row r="27" spans="1:9">
      <c r="A27" s="56"/>
      <c r="B27" s="57"/>
      <c r="C27" s="56"/>
      <c r="D27" s="56"/>
      <c r="E27" s="56"/>
      <c r="F27" s="56"/>
      <c r="G27" s="56"/>
      <c r="H27" s="60"/>
      <c r="I27" s="56"/>
    </row>
    <row r="28" spans="1:9">
      <c r="A28" s="56"/>
      <c r="B28" s="57"/>
      <c r="C28" s="440"/>
      <c r="D28" s="440"/>
      <c r="E28" s="56"/>
      <c r="F28" s="71"/>
      <c r="G28" s="72"/>
      <c r="H28" s="60"/>
      <c r="I28" s="56"/>
    </row>
    <row r="29" spans="1:9">
      <c r="A29" s="56"/>
      <c r="B29" s="57"/>
      <c r="C29" s="430" t="s">
        <v>138</v>
      </c>
      <c r="D29" s="430"/>
      <c r="E29" s="56"/>
      <c r="F29" s="430" t="s">
        <v>239</v>
      </c>
      <c r="G29" s="430"/>
      <c r="H29" s="69"/>
      <c r="I29" s="56"/>
    </row>
    <row r="30" spans="1:9">
      <c r="A30" s="56"/>
      <c r="B30" s="57"/>
      <c r="C30" s="56"/>
      <c r="D30" s="56"/>
      <c r="E30" s="56"/>
      <c r="F30" s="56"/>
      <c r="G30" s="56"/>
      <c r="H30" s="60"/>
      <c r="I30" s="56"/>
    </row>
    <row r="31" spans="1:9">
      <c r="A31" s="56"/>
      <c r="B31" s="57"/>
      <c r="C31" s="56"/>
      <c r="D31"/>
      <c r="E31" s="56"/>
      <c r="F31" s="56"/>
      <c r="G31" s="56"/>
      <c r="H31" s="60"/>
      <c r="I31" s="56"/>
    </row>
    <row r="32" spans="1:9">
      <c r="A32" s="56"/>
      <c r="B32" s="57"/>
      <c r="C32" s="56"/>
      <c r="D32" s="56"/>
      <c r="E32" s="56"/>
      <c r="F32" s="56"/>
      <c r="G32" s="56"/>
      <c r="H32" s="60"/>
      <c r="I32" s="56"/>
    </row>
    <row r="33" spans="1:9">
      <c r="A33" s="56"/>
      <c r="B33" s="57"/>
      <c r="C33" s="56"/>
      <c r="D33" s="73" t="s">
        <v>240</v>
      </c>
      <c r="E33" s="413">
        <v>46066</v>
      </c>
      <c r="F33" s="414"/>
      <c r="G33" s="56"/>
      <c r="H33" s="60"/>
      <c r="I33" s="56"/>
    </row>
    <row r="34" spans="1:9">
      <c r="A34" s="56"/>
      <c r="B34" s="57"/>
      <c r="C34" s="56"/>
      <c r="D34" s="73" t="s">
        <v>241</v>
      </c>
      <c r="E34" s="415">
        <v>2025</v>
      </c>
      <c r="F34" s="415"/>
      <c r="G34" s="56"/>
      <c r="H34" s="60"/>
      <c r="I34" s="56"/>
    </row>
    <row r="35" spans="1:9">
      <c r="A35" s="56"/>
      <c r="B35" s="74"/>
      <c r="C35" s="75"/>
      <c r="D35" s="75"/>
      <c r="E35" s="75"/>
      <c r="F35" s="75"/>
      <c r="G35" s="75"/>
      <c r="H35" s="76"/>
      <c r="I35" s="56"/>
    </row>
    <row r="36" spans="1:9" ht="13.35" customHeight="1">
      <c r="A36" s="56"/>
      <c r="B36" s="56"/>
      <c r="C36" s="56"/>
      <c r="D36" s="56"/>
      <c r="E36" s="56"/>
      <c r="F36" s="56"/>
      <c r="G36" s="56"/>
      <c r="H36" s="56"/>
      <c r="I36" s="56"/>
    </row>
  </sheetData>
  <mergeCells count="19">
    <mergeCell ref="E33:F33"/>
    <mergeCell ref="E34:F34"/>
    <mergeCell ref="B10:H10"/>
    <mergeCell ref="C29:D29"/>
    <mergeCell ref="F29:G29"/>
    <mergeCell ref="C12:C13"/>
    <mergeCell ref="C20:C21"/>
    <mergeCell ref="D20:D21"/>
    <mergeCell ref="E13:E14"/>
    <mergeCell ref="E15:E16"/>
    <mergeCell ref="E20:E21"/>
    <mergeCell ref="F12:H18"/>
    <mergeCell ref="G19:H20"/>
    <mergeCell ref="C28:D28"/>
    <mergeCell ref="B4:H4"/>
    <mergeCell ref="D5:G5"/>
    <mergeCell ref="D6:G6"/>
    <mergeCell ref="D7:G7"/>
    <mergeCell ref="D8:G8"/>
  </mergeCells>
  <pageMargins left="0.7" right="0.7" top="0.75" bottom="0.75" header="0.3" footer="0.3"/>
  <pageSetup paperSize="175" scale="26"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R38"/>
  <sheetViews>
    <sheetView zoomScale="80" zoomScaleNormal="80" zoomScalePageLayoutView="80" workbookViewId="0">
      <selection activeCell="D11" sqref="D11"/>
    </sheetView>
  </sheetViews>
  <sheetFormatPr baseColWidth="10" defaultColWidth="10.85546875" defaultRowHeight="15"/>
  <cols>
    <col min="1" max="1" width="7" style="18" customWidth="1"/>
    <col min="2" max="2" width="22.42578125" style="18" customWidth="1"/>
    <col min="3" max="3" width="36.7109375" style="18" customWidth="1"/>
    <col min="4" max="4" width="45.28515625" style="18" customWidth="1"/>
    <col min="5" max="5" width="22.7109375" style="18" customWidth="1"/>
    <col min="6" max="6" width="29.7109375" style="18" customWidth="1"/>
    <col min="7" max="7" width="15.140625" style="18" customWidth="1"/>
    <col min="8" max="8" width="14.42578125" style="18" customWidth="1"/>
    <col min="9" max="9" width="12.7109375" style="18" customWidth="1"/>
    <col min="10" max="10" width="13" style="18" customWidth="1"/>
    <col min="11" max="11" width="11.28515625" style="18" customWidth="1"/>
    <col min="12" max="13" width="15.42578125" style="18" customWidth="1"/>
    <col min="14" max="14" width="45.7109375" style="18" customWidth="1"/>
    <col min="15" max="18" width="35.7109375" style="18" customWidth="1"/>
    <col min="19" max="16384" width="10.85546875" style="18"/>
  </cols>
  <sheetData>
    <row r="2" spans="1:18">
      <c r="B2" s="204" t="s">
        <v>242</v>
      </c>
      <c r="C2" s="204"/>
      <c r="D2" s="204"/>
      <c r="E2" s="204"/>
      <c r="F2" s="441"/>
      <c r="G2" s="441"/>
      <c r="H2" s="441"/>
      <c r="I2" s="441"/>
      <c r="J2" s="441"/>
      <c r="K2" s="441"/>
      <c r="L2" s="441"/>
      <c r="M2" s="441"/>
      <c r="N2" s="441"/>
      <c r="O2" s="441"/>
      <c r="P2" s="441"/>
      <c r="Q2" s="441"/>
      <c r="R2" s="441"/>
    </row>
    <row r="3" spans="1:18">
      <c r="B3" s="205" t="s">
        <v>1</v>
      </c>
      <c r="C3" s="205"/>
      <c r="D3" s="205"/>
      <c r="E3" s="205"/>
      <c r="F3" s="31"/>
      <c r="G3" s="31"/>
      <c r="H3" s="31"/>
      <c r="I3" s="31"/>
      <c r="J3" s="31"/>
      <c r="K3" s="31"/>
      <c r="L3" s="31"/>
      <c r="M3" s="31"/>
      <c r="N3" s="31"/>
      <c r="O3" s="31"/>
      <c r="P3" s="31"/>
      <c r="Q3" s="31"/>
      <c r="R3" s="31"/>
    </row>
    <row r="4" spans="1:18" ht="27" customHeight="1">
      <c r="C4" s="32" t="s">
        <v>2</v>
      </c>
      <c r="D4" s="27" t="str">
        <f>'Concertacion '!D4</f>
        <v xml:space="preserve">Departamento Administrativo de la Funcion Publica </v>
      </c>
    </row>
    <row r="5" spans="1:18">
      <c r="C5" s="32" t="s">
        <v>4</v>
      </c>
      <c r="D5" s="27" t="str">
        <f>'Concertacion '!D5</f>
        <v xml:space="preserve">Direccion de Empleo Publico </v>
      </c>
    </row>
    <row r="6" spans="1:18">
      <c r="C6" s="33" t="s">
        <v>6</v>
      </c>
      <c r="D6" s="27" t="str">
        <f>'Concertacion '!D6</f>
        <v>Alex Rios</v>
      </c>
    </row>
    <row r="7" spans="1:18">
      <c r="C7" s="33" t="s">
        <v>8</v>
      </c>
      <c r="D7" s="27" t="str">
        <f>'Concertacion '!D7</f>
        <v>Daniel Gomez</v>
      </c>
    </row>
    <row r="8" spans="1:18">
      <c r="C8" s="33" t="s">
        <v>243</v>
      </c>
      <c r="D8" s="34">
        <v>41715</v>
      </c>
      <c r="F8" s="35"/>
    </row>
    <row r="9" spans="1:18">
      <c r="C9" s="214" t="s">
        <v>244</v>
      </c>
      <c r="D9" s="27" t="s">
        <v>245</v>
      </c>
      <c r="G9" s="35"/>
    </row>
    <row r="10" spans="1:18">
      <c r="C10" s="214"/>
      <c r="D10" s="27" t="s">
        <v>13</v>
      </c>
    </row>
    <row r="11" spans="1:18">
      <c r="C11" s="32" t="s">
        <v>246</v>
      </c>
      <c r="D11" s="27" t="s">
        <v>245</v>
      </c>
    </row>
    <row r="12" spans="1:18">
      <c r="C12" s="32"/>
      <c r="D12" s="27" t="s">
        <v>247</v>
      </c>
    </row>
    <row r="13" spans="1:18">
      <c r="D13" s="36"/>
    </row>
    <row r="15" spans="1:18">
      <c r="A15" s="442" t="s">
        <v>14</v>
      </c>
      <c r="B15" s="443"/>
      <c r="C15" s="443"/>
      <c r="D15" s="443"/>
      <c r="E15" s="443"/>
      <c r="F15" s="443"/>
      <c r="G15" s="443"/>
      <c r="H15" s="444" t="s">
        <v>248</v>
      </c>
      <c r="I15" s="445"/>
      <c r="J15" s="445"/>
      <c r="K15" s="445"/>
      <c r="L15" s="445"/>
      <c r="M15" s="445"/>
      <c r="N15" s="445"/>
      <c r="O15" s="445"/>
      <c r="P15" s="445"/>
      <c r="Q15" s="445"/>
      <c r="R15" s="446"/>
    </row>
    <row r="16" spans="1:18" ht="28.5" customHeight="1">
      <c r="A16" s="19" t="s">
        <v>17</v>
      </c>
      <c r="B16" s="19" t="s">
        <v>18</v>
      </c>
      <c r="C16" s="20" t="s">
        <v>19</v>
      </c>
      <c r="D16" s="19" t="s">
        <v>20</v>
      </c>
      <c r="E16" s="19" t="s">
        <v>249</v>
      </c>
      <c r="F16" s="19" t="s">
        <v>22</v>
      </c>
      <c r="G16" s="21" t="s">
        <v>23</v>
      </c>
      <c r="H16" s="447" t="s">
        <v>250</v>
      </c>
      <c r="I16" s="448"/>
      <c r="J16" s="448"/>
      <c r="K16" s="449"/>
      <c r="L16" s="19" t="s">
        <v>251</v>
      </c>
      <c r="M16" s="468" t="s">
        <v>252</v>
      </c>
      <c r="N16" s="223" t="s">
        <v>253</v>
      </c>
      <c r="O16" s="447" t="s">
        <v>254</v>
      </c>
      <c r="P16" s="449"/>
      <c r="Q16" s="447" t="s">
        <v>16</v>
      </c>
      <c r="R16" s="449"/>
    </row>
    <row r="17" spans="1:18" ht="30" customHeight="1">
      <c r="A17" s="221" t="s">
        <v>26</v>
      </c>
      <c r="B17" s="225">
        <v>0.3</v>
      </c>
      <c r="C17" s="230" t="s">
        <v>27</v>
      </c>
      <c r="D17" s="24" t="s">
        <v>28</v>
      </c>
      <c r="E17" s="230">
        <v>4</v>
      </c>
      <c r="F17" s="230" t="s">
        <v>29</v>
      </c>
      <c r="G17" s="229" t="s">
        <v>30</v>
      </c>
      <c r="H17" s="25" t="s">
        <v>255</v>
      </c>
      <c r="I17" s="25" t="s">
        <v>256</v>
      </c>
      <c r="J17" s="25" t="s">
        <v>257</v>
      </c>
      <c r="K17" s="25" t="s">
        <v>258</v>
      </c>
      <c r="L17" s="29" t="s">
        <v>259</v>
      </c>
      <c r="M17" s="469"/>
      <c r="N17" s="224"/>
      <c r="O17" s="22" t="s">
        <v>260</v>
      </c>
      <c r="P17" s="22" t="s">
        <v>98</v>
      </c>
      <c r="Q17" s="22" t="s">
        <v>24</v>
      </c>
      <c r="R17" s="22" t="s">
        <v>25</v>
      </c>
    </row>
    <row r="18" spans="1:18" ht="45" customHeight="1">
      <c r="A18" s="221"/>
      <c r="B18" s="221"/>
      <c r="C18" s="231"/>
      <c r="D18" s="26" t="s">
        <v>31</v>
      </c>
      <c r="E18" s="231"/>
      <c r="F18" s="231"/>
      <c r="G18" s="229"/>
      <c r="H18" s="450">
        <v>0.25</v>
      </c>
      <c r="I18" s="450">
        <f>1/E17</f>
        <v>0.25</v>
      </c>
      <c r="J18" s="450"/>
      <c r="K18" s="450"/>
      <c r="L18" s="455">
        <f>SUM(H18:K18)</f>
        <v>0.5</v>
      </c>
      <c r="M18" s="455">
        <f>2*B17/E17</f>
        <v>0.15</v>
      </c>
      <c r="N18" s="458" t="s">
        <v>261</v>
      </c>
      <c r="O18" s="458" t="s">
        <v>262</v>
      </c>
      <c r="P18" s="230" t="s">
        <v>263</v>
      </c>
      <c r="Q18" s="458" t="s">
        <v>264</v>
      </c>
      <c r="R18" s="230"/>
    </row>
    <row r="19" spans="1:18" ht="35.25" customHeight="1">
      <c r="A19" s="221"/>
      <c r="B19" s="221"/>
      <c r="C19" s="231"/>
      <c r="D19" s="26" t="s">
        <v>32</v>
      </c>
      <c r="E19" s="231"/>
      <c r="F19" s="231"/>
      <c r="G19" s="229"/>
      <c r="H19" s="451"/>
      <c r="I19" s="453"/>
      <c r="J19" s="453"/>
      <c r="K19" s="453"/>
      <c r="L19" s="456"/>
      <c r="M19" s="456"/>
      <c r="N19" s="459"/>
      <c r="O19" s="459"/>
      <c r="P19" s="231"/>
      <c r="Q19" s="459"/>
      <c r="R19" s="231"/>
    </row>
    <row r="20" spans="1:18" ht="39.75" customHeight="1">
      <c r="A20" s="221"/>
      <c r="B20" s="221"/>
      <c r="C20" s="232"/>
      <c r="D20" s="26" t="s">
        <v>33</v>
      </c>
      <c r="E20" s="232"/>
      <c r="F20" s="232"/>
      <c r="G20" s="229"/>
      <c r="H20" s="452"/>
      <c r="I20" s="454"/>
      <c r="J20" s="454"/>
      <c r="K20" s="454"/>
      <c r="L20" s="457"/>
      <c r="M20" s="457"/>
      <c r="N20" s="460"/>
      <c r="O20" s="460"/>
      <c r="P20" s="232"/>
      <c r="Q20" s="460"/>
      <c r="R20" s="232"/>
    </row>
    <row r="21" spans="1:18" ht="56.25" customHeight="1">
      <c r="A21" s="222" t="s">
        <v>34</v>
      </c>
      <c r="B21" s="226">
        <v>0.4</v>
      </c>
      <c r="C21" s="230" t="s">
        <v>35</v>
      </c>
      <c r="D21" s="26" t="s">
        <v>265</v>
      </c>
      <c r="E21" s="230">
        <v>20</v>
      </c>
      <c r="F21" s="230" t="s">
        <v>37</v>
      </c>
      <c r="G21" s="230" t="s">
        <v>266</v>
      </c>
      <c r="H21" s="450">
        <v>0.08</v>
      </c>
      <c r="I21" s="450">
        <f>7/E21</f>
        <v>0.35</v>
      </c>
      <c r="J21" s="465"/>
      <c r="K21" s="230"/>
      <c r="L21" s="465">
        <f>+H21+I21+J21+K21</f>
        <v>0.43</v>
      </c>
      <c r="M21" s="465">
        <f>9*B21/E21</f>
        <v>0.18</v>
      </c>
      <c r="N21" s="230"/>
      <c r="O21" s="230"/>
      <c r="P21" s="230"/>
      <c r="Q21" s="230"/>
      <c r="R21" s="234"/>
    </row>
    <row r="22" spans="1:18" ht="47.25" customHeight="1">
      <c r="A22" s="223"/>
      <c r="B22" s="227"/>
      <c r="C22" s="231"/>
      <c r="D22" s="26" t="s">
        <v>39</v>
      </c>
      <c r="E22" s="231"/>
      <c r="F22" s="231"/>
      <c r="G22" s="231"/>
      <c r="H22" s="453"/>
      <c r="I22" s="453"/>
      <c r="J22" s="231"/>
      <c r="K22" s="231"/>
      <c r="L22" s="466"/>
      <c r="M22" s="466"/>
      <c r="N22" s="231"/>
      <c r="O22" s="231"/>
      <c r="P22" s="231"/>
      <c r="Q22" s="231"/>
      <c r="R22" s="235"/>
    </row>
    <row r="23" spans="1:18" ht="57" customHeight="1">
      <c r="A23" s="224"/>
      <c r="B23" s="228"/>
      <c r="C23" s="232"/>
      <c r="D23" s="26" t="s">
        <v>41</v>
      </c>
      <c r="E23" s="231"/>
      <c r="F23" s="232"/>
      <c r="G23" s="232"/>
      <c r="H23" s="454"/>
      <c r="I23" s="454"/>
      <c r="J23" s="232"/>
      <c r="K23" s="232"/>
      <c r="L23" s="467"/>
      <c r="M23" s="467"/>
      <c r="N23" s="232"/>
      <c r="O23" s="232"/>
      <c r="P23" s="232"/>
      <c r="Q23" s="232"/>
      <c r="R23" s="236"/>
    </row>
    <row r="24" spans="1:18" ht="55.5" customHeight="1">
      <c r="A24" s="222" t="s">
        <v>43</v>
      </c>
      <c r="B24" s="226">
        <v>0.3</v>
      </c>
      <c r="C24" s="230" t="s">
        <v>44</v>
      </c>
      <c r="D24" s="26" t="s">
        <v>45</v>
      </c>
      <c r="E24" s="230">
        <v>15</v>
      </c>
      <c r="F24" s="230" t="s">
        <v>29</v>
      </c>
      <c r="G24" s="230" t="s">
        <v>42</v>
      </c>
      <c r="H24" s="450">
        <v>0.1</v>
      </c>
      <c r="I24" s="450">
        <f>5/E24</f>
        <v>0.33333333333333331</v>
      </c>
      <c r="J24" s="230"/>
      <c r="K24" s="230"/>
      <c r="L24" s="465">
        <f>+H24+I24+J24+K24</f>
        <v>0.43333333333333335</v>
      </c>
      <c r="M24" s="465">
        <f>8*B24/E24</f>
        <v>0.16</v>
      </c>
      <c r="N24" s="230"/>
      <c r="O24" s="230"/>
      <c r="P24" s="230"/>
      <c r="Q24" s="230"/>
      <c r="R24" s="230"/>
    </row>
    <row r="25" spans="1:18" ht="39.75" customHeight="1">
      <c r="A25" s="223"/>
      <c r="B25" s="227"/>
      <c r="C25" s="231"/>
      <c r="D25" s="26" t="s">
        <v>46</v>
      </c>
      <c r="E25" s="231"/>
      <c r="F25" s="231"/>
      <c r="G25" s="231"/>
      <c r="H25" s="453"/>
      <c r="I25" s="453"/>
      <c r="J25" s="231"/>
      <c r="K25" s="231"/>
      <c r="L25" s="466"/>
      <c r="M25" s="466"/>
      <c r="N25" s="231"/>
      <c r="O25" s="231"/>
      <c r="P25" s="231"/>
      <c r="Q25" s="231"/>
      <c r="R25" s="231"/>
    </row>
    <row r="26" spans="1:18" ht="39" customHeight="1">
      <c r="A26" s="224"/>
      <c r="B26" s="228"/>
      <c r="C26" s="232"/>
      <c r="D26" s="26" t="s">
        <v>47</v>
      </c>
      <c r="E26" s="232"/>
      <c r="F26" s="232"/>
      <c r="G26" s="232"/>
      <c r="H26" s="454"/>
      <c r="I26" s="454"/>
      <c r="J26" s="232"/>
      <c r="K26" s="232"/>
      <c r="L26" s="467"/>
      <c r="M26" s="467"/>
      <c r="N26" s="232"/>
      <c r="O26" s="232"/>
      <c r="P26" s="232"/>
      <c r="Q26" s="232"/>
      <c r="R26" s="232"/>
    </row>
    <row r="27" spans="1:18" ht="33.75" customHeight="1">
      <c r="A27" s="22" t="s">
        <v>48</v>
      </c>
      <c r="B27" s="23">
        <f>SUM(B17:B26)</f>
        <v>1</v>
      </c>
      <c r="C27" s="23"/>
      <c r="D27" s="27"/>
      <c r="E27" s="27"/>
      <c r="F27" s="27"/>
      <c r="G27" s="26"/>
      <c r="H27" s="23">
        <f>SUM(H18:H26)</f>
        <v>0.43000000000000005</v>
      </c>
      <c r="I27" s="23">
        <f>SUM(I18:I26)</f>
        <v>0.93333333333333335</v>
      </c>
      <c r="J27" s="27"/>
      <c r="K27" s="27"/>
      <c r="L27" s="30">
        <f>SUM(L18:L26)/3</f>
        <v>0.45444444444444443</v>
      </c>
      <c r="M27" s="30">
        <f>SUM(M18:M26)</f>
        <v>0.49</v>
      </c>
      <c r="N27" s="27"/>
      <c r="O27" s="27"/>
      <c r="P27" s="27"/>
      <c r="Q27" s="27"/>
      <c r="R27" s="27"/>
    </row>
    <row r="28" spans="1:18" ht="29.25" customHeight="1">
      <c r="A28" s="28"/>
    </row>
    <row r="29" spans="1:18" ht="20.25" customHeight="1">
      <c r="A29" s="28"/>
      <c r="D29" s="215"/>
      <c r="E29" s="216"/>
      <c r="F29" s="461"/>
      <c r="G29" s="462"/>
      <c r="H29" s="463"/>
      <c r="I29" s="53"/>
      <c r="J29" s="53"/>
      <c r="K29" s="53"/>
      <c r="L29" s="53"/>
      <c r="M29" s="53"/>
      <c r="N29" s="53"/>
      <c r="O29" s="53"/>
      <c r="P29" s="53"/>
      <c r="Q29" s="53"/>
      <c r="R29" s="53"/>
    </row>
    <row r="30" spans="1:18">
      <c r="A30" s="28"/>
      <c r="D30" s="218" t="s">
        <v>49</v>
      </c>
      <c r="E30" s="219"/>
      <c r="F30" s="39"/>
      <c r="G30" s="219" t="s">
        <v>50</v>
      </c>
      <c r="H30" s="220"/>
      <c r="I30" s="54"/>
      <c r="J30" s="54"/>
      <c r="K30" s="54"/>
      <c r="L30" s="54"/>
      <c r="M30" s="54"/>
      <c r="N30" s="54"/>
      <c r="O30" s="54"/>
      <c r="P30" s="54"/>
      <c r="Q30" s="54"/>
      <c r="R30" s="54"/>
    </row>
    <row r="31" spans="1:18">
      <c r="A31" s="28"/>
    </row>
    <row r="32" spans="1:18">
      <c r="A32" s="28"/>
      <c r="B32" s="464" t="s">
        <v>267</v>
      </c>
      <c r="C32" s="445"/>
      <c r="D32" s="445"/>
      <c r="E32" s="445"/>
      <c r="F32" s="445"/>
      <c r="G32" s="445"/>
      <c r="H32" s="446"/>
      <c r="I32" s="31"/>
      <c r="J32" s="31"/>
      <c r="K32" s="31"/>
      <c r="L32" s="31"/>
      <c r="M32" s="31"/>
      <c r="N32" s="31"/>
      <c r="O32" s="31"/>
      <c r="P32" s="31"/>
      <c r="Q32" s="31"/>
      <c r="R32" s="31"/>
    </row>
    <row r="33" spans="1:18" ht="42.75">
      <c r="A33" s="28"/>
      <c r="B33" s="40" t="s">
        <v>268</v>
      </c>
      <c r="C33" s="41" t="s">
        <v>269</v>
      </c>
      <c r="D33" s="42" t="s">
        <v>270</v>
      </c>
      <c r="E33" s="42" t="s">
        <v>271</v>
      </c>
      <c r="F33" s="42" t="s">
        <v>272</v>
      </c>
      <c r="G33" s="20" t="s">
        <v>273</v>
      </c>
      <c r="H33" s="20" t="s">
        <v>274</v>
      </c>
      <c r="I33" s="54"/>
      <c r="J33" s="54"/>
      <c r="K33" s="54"/>
      <c r="L33" s="54"/>
      <c r="M33" s="54"/>
      <c r="N33" s="54"/>
      <c r="O33" s="54"/>
      <c r="P33" s="54"/>
      <c r="Q33" s="54"/>
      <c r="R33" s="54"/>
    </row>
    <row r="34" spans="1:18" ht="105">
      <c r="B34" s="43" t="s">
        <v>275</v>
      </c>
      <c r="C34" s="26" t="s">
        <v>276</v>
      </c>
      <c r="D34" s="26" t="s">
        <v>277</v>
      </c>
      <c r="E34" s="44">
        <v>41807</v>
      </c>
      <c r="F34" s="26" t="s">
        <v>278</v>
      </c>
      <c r="H34" s="45"/>
    </row>
    <row r="35" spans="1:18" ht="42.75">
      <c r="B35" s="46" t="s">
        <v>279</v>
      </c>
      <c r="C35" s="47"/>
      <c r="D35" s="27"/>
      <c r="E35" s="27"/>
      <c r="F35" s="27"/>
      <c r="G35" s="27"/>
      <c r="H35" s="45"/>
    </row>
    <row r="36" spans="1:18">
      <c r="B36" s="48" t="s">
        <v>61</v>
      </c>
      <c r="C36" s="49"/>
      <c r="D36" s="27"/>
      <c r="E36" s="27"/>
      <c r="F36" s="27"/>
      <c r="G36" s="27"/>
      <c r="H36" s="45"/>
    </row>
    <row r="37" spans="1:18">
      <c r="B37" s="48" t="s">
        <v>280</v>
      </c>
      <c r="C37" s="49"/>
      <c r="D37" s="27"/>
      <c r="E37" s="27"/>
      <c r="F37" s="27"/>
      <c r="G37" s="27"/>
      <c r="H37" s="45"/>
    </row>
    <row r="38" spans="1:18">
      <c r="B38" s="38" t="s">
        <v>281</v>
      </c>
      <c r="C38" s="50"/>
      <c r="D38" s="51"/>
      <c r="E38" s="51"/>
      <c r="F38" s="51"/>
      <c r="G38" s="51"/>
      <c r="H38" s="52"/>
    </row>
  </sheetData>
  <mergeCells count="66">
    <mergeCell ref="R18:R20"/>
    <mergeCell ref="R21:R23"/>
    <mergeCell ref="R24:R26"/>
    <mergeCell ref="P18:P20"/>
    <mergeCell ref="P21:P23"/>
    <mergeCell ref="P24:P26"/>
    <mergeCell ref="Q18:Q20"/>
    <mergeCell ref="Q21:Q23"/>
    <mergeCell ref="Q24:Q26"/>
    <mergeCell ref="N21:N23"/>
    <mergeCell ref="N24:N26"/>
    <mergeCell ref="O18:O20"/>
    <mergeCell ref="O21:O23"/>
    <mergeCell ref="O24:O26"/>
    <mergeCell ref="L21:L23"/>
    <mergeCell ref="L24:L26"/>
    <mergeCell ref="M16:M17"/>
    <mergeCell ref="M18:M20"/>
    <mergeCell ref="M21:M23"/>
    <mergeCell ref="M24:M26"/>
    <mergeCell ref="J21:J23"/>
    <mergeCell ref="J24:J26"/>
    <mergeCell ref="K18:K20"/>
    <mergeCell ref="K21:K23"/>
    <mergeCell ref="K24:K26"/>
    <mergeCell ref="H21:H23"/>
    <mergeCell ref="H24:H26"/>
    <mergeCell ref="I18:I20"/>
    <mergeCell ref="I21:I23"/>
    <mergeCell ref="I24:I26"/>
    <mergeCell ref="F21:F23"/>
    <mergeCell ref="F24:F26"/>
    <mergeCell ref="G17:G20"/>
    <mergeCell ref="G21:G23"/>
    <mergeCell ref="G24:G26"/>
    <mergeCell ref="C21:C23"/>
    <mergeCell ref="C24:C26"/>
    <mergeCell ref="E17:E20"/>
    <mergeCell ref="E21:E23"/>
    <mergeCell ref="E24:E26"/>
    <mergeCell ref="A21:A23"/>
    <mergeCell ref="A24:A26"/>
    <mergeCell ref="B17:B20"/>
    <mergeCell ref="B21:B23"/>
    <mergeCell ref="B24:B26"/>
    <mergeCell ref="D29:E29"/>
    <mergeCell ref="F29:H29"/>
    <mergeCell ref="D30:E30"/>
    <mergeCell ref="G30:H30"/>
    <mergeCell ref="B32:H32"/>
    <mergeCell ref="B2:R2"/>
    <mergeCell ref="B3:E3"/>
    <mergeCell ref="A15:G15"/>
    <mergeCell ref="H15:R15"/>
    <mergeCell ref="H16:K16"/>
    <mergeCell ref="O16:P16"/>
    <mergeCell ref="Q16:R16"/>
    <mergeCell ref="C9:C10"/>
    <mergeCell ref="N16:N17"/>
    <mergeCell ref="A17:A20"/>
    <mergeCell ref="C17:C20"/>
    <mergeCell ref="F17:F20"/>
    <mergeCell ref="H18:H20"/>
    <mergeCell ref="J18:J20"/>
    <mergeCell ref="L18:L20"/>
    <mergeCell ref="N18:N20"/>
  </mergeCells>
  <conditionalFormatting sqref="L18">
    <cfRule type="cellIs" dxfId="3" priority="1" operator="greaterThan">
      <formula>100</formula>
    </cfRule>
  </conditionalFormatting>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R38"/>
  <sheetViews>
    <sheetView zoomScale="80" zoomScaleNormal="80" zoomScalePageLayoutView="80" workbookViewId="0">
      <selection activeCell="D24" sqref="D24"/>
    </sheetView>
  </sheetViews>
  <sheetFormatPr baseColWidth="10" defaultColWidth="10.85546875" defaultRowHeight="15"/>
  <cols>
    <col min="1" max="1" width="7" style="18" customWidth="1"/>
    <col min="2" max="2" width="22.42578125" style="18" customWidth="1"/>
    <col min="3" max="3" width="36.7109375" style="18" customWidth="1"/>
    <col min="4" max="4" width="45.28515625" style="18" customWidth="1"/>
    <col min="5" max="5" width="22.7109375" style="18" customWidth="1"/>
    <col min="6" max="6" width="29.7109375" style="18" customWidth="1"/>
    <col min="7" max="7" width="15.140625" style="18" customWidth="1"/>
    <col min="8" max="8" width="14.42578125" style="18" customWidth="1"/>
    <col min="9" max="9" width="14" style="18" customWidth="1"/>
    <col min="10" max="10" width="13" style="18" customWidth="1"/>
    <col min="11" max="11" width="14.28515625" style="18" customWidth="1"/>
    <col min="12" max="13" width="15.42578125" style="18" customWidth="1"/>
    <col min="14" max="14" width="45.7109375" style="18" customWidth="1"/>
    <col min="15" max="18" width="35.7109375" style="18" customWidth="1"/>
    <col min="19" max="16384" width="10.85546875" style="18"/>
  </cols>
  <sheetData>
    <row r="2" spans="1:18">
      <c r="B2" s="204" t="s">
        <v>242</v>
      </c>
      <c r="C2" s="204"/>
      <c r="D2" s="204"/>
      <c r="E2" s="204"/>
      <c r="F2" s="441"/>
      <c r="G2" s="441"/>
      <c r="H2" s="441"/>
      <c r="I2" s="441"/>
      <c r="J2" s="441"/>
      <c r="K2" s="441"/>
      <c r="L2" s="441"/>
      <c r="M2" s="441"/>
      <c r="N2" s="441"/>
      <c r="O2" s="441"/>
      <c r="P2" s="441"/>
      <c r="Q2" s="441"/>
      <c r="R2" s="441"/>
    </row>
    <row r="3" spans="1:18">
      <c r="B3" s="205" t="s">
        <v>1</v>
      </c>
      <c r="C3" s="205"/>
      <c r="D3" s="205"/>
      <c r="E3" s="205"/>
      <c r="F3" s="31"/>
      <c r="G3" s="31"/>
      <c r="H3" s="31"/>
      <c r="I3" s="31"/>
      <c r="J3" s="31"/>
      <c r="K3" s="31"/>
      <c r="L3" s="31"/>
      <c r="M3" s="31"/>
      <c r="N3" s="31"/>
      <c r="O3" s="31"/>
      <c r="P3" s="31"/>
      <c r="Q3" s="31"/>
      <c r="R3" s="31"/>
    </row>
    <row r="4" spans="1:18" ht="27" customHeight="1">
      <c r="C4" s="32" t="s">
        <v>2</v>
      </c>
      <c r="D4" s="27" t="str">
        <f>'Concertacion '!D4</f>
        <v xml:space="preserve">Departamento Administrativo de la Funcion Publica </v>
      </c>
    </row>
    <row r="5" spans="1:18">
      <c r="C5" s="32" t="s">
        <v>4</v>
      </c>
      <c r="D5" s="27" t="str">
        <f>'Concertacion '!D5</f>
        <v xml:space="preserve">Direccion de Empleo Publico </v>
      </c>
    </row>
    <row r="6" spans="1:18">
      <c r="C6" s="33" t="s">
        <v>6</v>
      </c>
      <c r="D6" s="27" t="str">
        <f>'Concertacion '!D6</f>
        <v>Alex Rios</v>
      </c>
    </row>
    <row r="7" spans="1:18">
      <c r="C7" s="33" t="s">
        <v>8</v>
      </c>
      <c r="D7" s="27" t="str">
        <f>'Concertacion '!D7</f>
        <v>Daniel Gomez</v>
      </c>
    </row>
    <row r="8" spans="1:18">
      <c r="C8" s="33" t="s">
        <v>243</v>
      </c>
      <c r="D8" s="34">
        <v>41715</v>
      </c>
      <c r="F8" s="35"/>
    </row>
    <row r="9" spans="1:18">
      <c r="C9" s="214" t="s">
        <v>244</v>
      </c>
      <c r="D9" s="27" t="s">
        <v>245</v>
      </c>
      <c r="G9" s="35"/>
    </row>
    <row r="10" spans="1:18">
      <c r="C10" s="214"/>
      <c r="D10" s="27" t="s">
        <v>13</v>
      </c>
    </row>
    <row r="11" spans="1:18">
      <c r="C11" s="32" t="s">
        <v>246</v>
      </c>
      <c r="D11" s="27" t="s">
        <v>282</v>
      </c>
    </row>
    <row r="12" spans="1:18">
      <c r="C12" s="32"/>
      <c r="D12" s="27" t="s">
        <v>283</v>
      </c>
    </row>
    <row r="13" spans="1:18">
      <c r="D13" s="36"/>
    </row>
    <row r="15" spans="1:18">
      <c r="A15" s="442" t="s">
        <v>14</v>
      </c>
      <c r="B15" s="443"/>
      <c r="C15" s="443"/>
      <c r="D15" s="443"/>
      <c r="E15" s="443"/>
      <c r="F15" s="443"/>
      <c r="G15" s="443"/>
      <c r="H15" s="444" t="s">
        <v>248</v>
      </c>
      <c r="I15" s="445"/>
      <c r="J15" s="445"/>
      <c r="K15" s="445"/>
      <c r="L15" s="445"/>
      <c r="M15" s="445"/>
      <c r="N15" s="445"/>
      <c r="O15" s="445"/>
      <c r="P15" s="445"/>
      <c r="Q15" s="445"/>
      <c r="R15" s="446"/>
    </row>
    <row r="16" spans="1:18" ht="28.5" customHeight="1">
      <c r="A16" s="19" t="s">
        <v>17</v>
      </c>
      <c r="B16" s="19" t="s">
        <v>18</v>
      </c>
      <c r="C16" s="20" t="s">
        <v>19</v>
      </c>
      <c r="D16" s="19" t="s">
        <v>20</v>
      </c>
      <c r="E16" s="19" t="s">
        <v>249</v>
      </c>
      <c r="F16" s="19" t="s">
        <v>22</v>
      </c>
      <c r="G16" s="21" t="s">
        <v>23</v>
      </c>
      <c r="H16" s="447" t="s">
        <v>250</v>
      </c>
      <c r="I16" s="448"/>
      <c r="J16" s="448"/>
      <c r="K16" s="449"/>
      <c r="L16" s="19" t="s">
        <v>251</v>
      </c>
      <c r="M16" s="468" t="s">
        <v>252</v>
      </c>
      <c r="N16" s="223" t="s">
        <v>253</v>
      </c>
      <c r="O16" s="447" t="s">
        <v>254</v>
      </c>
      <c r="P16" s="449"/>
      <c r="Q16" s="447" t="s">
        <v>16</v>
      </c>
      <c r="R16" s="449"/>
    </row>
    <row r="17" spans="1:18" ht="30" customHeight="1">
      <c r="A17" s="221" t="s">
        <v>26</v>
      </c>
      <c r="B17" s="225">
        <v>0.3</v>
      </c>
      <c r="C17" s="230" t="s">
        <v>27</v>
      </c>
      <c r="D17" s="24" t="s">
        <v>28</v>
      </c>
      <c r="E17" s="230">
        <v>4</v>
      </c>
      <c r="F17" s="230" t="s">
        <v>29</v>
      </c>
      <c r="G17" s="229" t="s">
        <v>30</v>
      </c>
      <c r="H17" s="25" t="s">
        <v>255</v>
      </c>
      <c r="I17" s="25" t="s">
        <v>256</v>
      </c>
      <c r="J17" s="25" t="s">
        <v>257</v>
      </c>
      <c r="K17" s="25" t="s">
        <v>258</v>
      </c>
      <c r="L17" s="29" t="s">
        <v>259</v>
      </c>
      <c r="M17" s="469"/>
      <c r="N17" s="224"/>
      <c r="O17" s="22" t="s">
        <v>260</v>
      </c>
      <c r="P17" s="22" t="s">
        <v>98</v>
      </c>
      <c r="Q17" s="22" t="s">
        <v>24</v>
      </c>
      <c r="R17" s="22" t="s">
        <v>25</v>
      </c>
    </row>
    <row r="18" spans="1:18" ht="45" customHeight="1">
      <c r="A18" s="221"/>
      <c r="B18" s="221"/>
      <c r="C18" s="231"/>
      <c r="D18" s="26" t="s">
        <v>31</v>
      </c>
      <c r="E18" s="231"/>
      <c r="F18" s="231"/>
      <c r="G18" s="229"/>
      <c r="H18" s="450">
        <f>1/E17</f>
        <v>0.25</v>
      </c>
      <c r="I18" s="450">
        <f>+'Seguimiento 2'!I18:I20</f>
        <v>0.25</v>
      </c>
      <c r="J18" s="450">
        <f>2/E17</f>
        <v>0.5</v>
      </c>
      <c r="K18" s="450"/>
      <c r="L18" s="455">
        <f>+H18+I18+J18</f>
        <v>1</v>
      </c>
      <c r="M18" s="455">
        <f>4*B17/E17</f>
        <v>0.3</v>
      </c>
      <c r="N18" s="458" t="s">
        <v>261</v>
      </c>
      <c r="O18" s="458" t="s">
        <v>262</v>
      </c>
      <c r="P18" s="230" t="s">
        <v>263</v>
      </c>
      <c r="Q18" s="458" t="s">
        <v>264</v>
      </c>
      <c r="R18" s="230"/>
    </row>
    <row r="19" spans="1:18" ht="35.25" customHeight="1">
      <c r="A19" s="221"/>
      <c r="B19" s="221"/>
      <c r="C19" s="231"/>
      <c r="D19" s="26" t="s">
        <v>32</v>
      </c>
      <c r="E19" s="231"/>
      <c r="F19" s="231"/>
      <c r="G19" s="229"/>
      <c r="H19" s="453"/>
      <c r="I19" s="453"/>
      <c r="J19" s="453"/>
      <c r="K19" s="453"/>
      <c r="L19" s="456"/>
      <c r="M19" s="456"/>
      <c r="N19" s="459"/>
      <c r="O19" s="459"/>
      <c r="P19" s="231"/>
      <c r="Q19" s="459"/>
      <c r="R19" s="231"/>
    </row>
    <row r="20" spans="1:18" ht="39.75" customHeight="1">
      <c r="A20" s="221"/>
      <c r="B20" s="221"/>
      <c r="C20" s="232"/>
      <c r="D20" s="26" t="s">
        <v>33</v>
      </c>
      <c r="E20" s="232"/>
      <c r="F20" s="232"/>
      <c r="G20" s="229"/>
      <c r="H20" s="454"/>
      <c r="I20" s="454"/>
      <c r="J20" s="454"/>
      <c r="K20" s="454"/>
      <c r="L20" s="457"/>
      <c r="M20" s="457"/>
      <c r="N20" s="460"/>
      <c r="O20" s="460"/>
      <c r="P20" s="232"/>
      <c r="Q20" s="460"/>
      <c r="R20" s="232"/>
    </row>
    <row r="21" spans="1:18" ht="56.25" customHeight="1">
      <c r="A21" s="222" t="s">
        <v>34</v>
      </c>
      <c r="B21" s="226">
        <v>0.4</v>
      </c>
      <c r="C21" s="230" t="s">
        <v>35</v>
      </c>
      <c r="D21" s="26" t="s">
        <v>265</v>
      </c>
      <c r="E21" s="230">
        <v>20</v>
      </c>
      <c r="F21" s="230" t="s">
        <v>37</v>
      </c>
      <c r="G21" s="230" t="s">
        <v>266</v>
      </c>
      <c r="H21" s="450">
        <f>7/25</f>
        <v>0.28000000000000003</v>
      </c>
      <c r="I21" s="465">
        <f>+'Seguimiento 2'!I21:I23</f>
        <v>0.35</v>
      </c>
      <c r="J21" s="450">
        <f>5/E21</f>
        <v>0.25</v>
      </c>
      <c r="K21" s="230"/>
      <c r="L21" s="465">
        <f>+H21+I21+J21+K21</f>
        <v>0.88</v>
      </c>
      <c r="M21" s="465">
        <f>+L21*B21</f>
        <v>0.35200000000000004</v>
      </c>
      <c r="N21" s="230"/>
      <c r="O21" s="230"/>
      <c r="P21" s="230"/>
      <c r="Q21" s="230"/>
      <c r="R21" s="230"/>
    </row>
    <row r="22" spans="1:18" ht="47.25" customHeight="1">
      <c r="A22" s="223"/>
      <c r="B22" s="227"/>
      <c r="C22" s="231"/>
      <c r="D22" s="26" t="s">
        <v>39</v>
      </c>
      <c r="E22" s="231"/>
      <c r="F22" s="231"/>
      <c r="G22" s="231"/>
      <c r="H22" s="453"/>
      <c r="I22" s="231"/>
      <c r="J22" s="453"/>
      <c r="K22" s="231"/>
      <c r="L22" s="466"/>
      <c r="M22" s="466"/>
      <c r="N22" s="231"/>
      <c r="O22" s="231"/>
      <c r="P22" s="231"/>
      <c r="Q22" s="231"/>
      <c r="R22" s="231"/>
    </row>
    <row r="23" spans="1:18" ht="57" customHeight="1">
      <c r="A23" s="224"/>
      <c r="B23" s="228"/>
      <c r="C23" s="232"/>
      <c r="D23" s="26" t="s">
        <v>41</v>
      </c>
      <c r="E23" s="231"/>
      <c r="F23" s="232"/>
      <c r="G23" s="232"/>
      <c r="H23" s="454"/>
      <c r="I23" s="232"/>
      <c r="J23" s="454"/>
      <c r="K23" s="232"/>
      <c r="L23" s="467"/>
      <c r="M23" s="467"/>
      <c r="N23" s="232"/>
      <c r="O23" s="232"/>
      <c r="P23" s="232"/>
      <c r="Q23" s="232"/>
      <c r="R23" s="232"/>
    </row>
    <row r="24" spans="1:18" ht="55.5" customHeight="1">
      <c r="A24" s="222" t="s">
        <v>43</v>
      </c>
      <c r="B24" s="226">
        <v>0.3</v>
      </c>
      <c r="C24" s="230" t="s">
        <v>44</v>
      </c>
      <c r="D24" s="26" t="s">
        <v>45</v>
      </c>
      <c r="E24" s="230">
        <v>15</v>
      </c>
      <c r="F24" s="230" t="s">
        <v>29</v>
      </c>
      <c r="G24" s="230" t="s">
        <v>42</v>
      </c>
      <c r="H24" s="450">
        <f>3/30</f>
        <v>0.1</v>
      </c>
      <c r="I24" s="465">
        <f>+'Seguimiento 2'!I24:I26</f>
        <v>0.33333333333333331</v>
      </c>
      <c r="J24" s="450">
        <f>6/E24</f>
        <v>0.4</v>
      </c>
      <c r="K24" s="230"/>
      <c r="L24" s="465">
        <f>+H24+I24+J24+K24</f>
        <v>0.83333333333333337</v>
      </c>
      <c r="M24" s="465">
        <f>14*B24/E24</f>
        <v>0.28000000000000003</v>
      </c>
      <c r="N24" s="230"/>
      <c r="O24" s="230"/>
      <c r="P24" s="230"/>
      <c r="Q24" s="230"/>
      <c r="R24" s="230"/>
    </row>
    <row r="25" spans="1:18" ht="39.75" customHeight="1">
      <c r="A25" s="223"/>
      <c r="B25" s="227"/>
      <c r="C25" s="231"/>
      <c r="D25" s="26" t="s">
        <v>46</v>
      </c>
      <c r="E25" s="231"/>
      <c r="F25" s="231"/>
      <c r="G25" s="231"/>
      <c r="H25" s="453"/>
      <c r="I25" s="231"/>
      <c r="J25" s="453"/>
      <c r="K25" s="231"/>
      <c r="L25" s="466"/>
      <c r="M25" s="466"/>
      <c r="N25" s="231"/>
      <c r="O25" s="231"/>
      <c r="P25" s="231"/>
      <c r="Q25" s="231"/>
      <c r="R25" s="231"/>
    </row>
    <row r="26" spans="1:18" ht="39" customHeight="1">
      <c r="A26" s="224"/>
      <c r="B26" s="228"/>
      <c r="C26" s="232"/>
      <c r="D26" s="26" t="s">
        <v>47</v>
      </c>
      <c r="E26" s="232"/>
      <c r="F26" s="232"/>
      <c r="G26" s="232"/>
      <c r="H26" s="454"/>
      <c r="I26" s="232"/>
      <c r="J26" s="454"/>
      <c r="K26" s="232"/>
      <c r="L26" s="467"/>
      <c r="M26" s="467"/>
      <c r="N26" s="232"/>
      <c r="O26" s="232"/>
      <c r="P26" s="232"/>
      <c r="Q26" s="232"/>
      <c r="R26" s="232"/>
    </row>
    <row r="27" spans="1:18" ht="33.75" customHeight="1">
      <c r="A27" s="22" t="s">
        <v>48</v>
      </c>
      <c r="B27" s="23">
        <f>SUM(B17:B26)</f>
        <v>1</v>
      </c>
      <c r="C27" s="23"/>
      <c r="D27" s="27"/>
      <c r="E27" s="27"/>
      <c r="F27" s="27"/>
      <c r="G27" s="26"/>
      <c r="H27" s="23">
        <f>SUM(H18:H26)</f>
        <v>0.63</v>
      </c>
      <c r="I27" s="23">
        <f>SUM(I18:I26)</f>
        <v>0.93333333333333335</v>
      </c>
      <c r="J27" s="23">
        <f>SUM(J18:J26)</f>
        <v>1.1499999999999999</v>
      </c>
      <c r="K27" s="27"/>
      <c r="L27" s="30">
        <f>SUM(L18:L26)/3</f>
        <v>0.9044444444444445</v>
      </c>
      <c r="M27" s="30">
        <f>SUM(M18:M26)</f>
        <v>0.93200000000000005</v>
      </c>
      <c r="N27" s="27"/>
      <c r="O27" s="27"/>
      <c r="P27" s="27"/>
      <c r="Q27" s="27"/>
      <c r="R27" s="27"/>
    </row>
    <row r="28" spans="1:18" ht="29.25" customHeight="1">
      <c r="A28" s="28"/>
    </row>
    <row r="29" spans="1:18" ht="20.25" customHeight="1">
      <c r="A29" s="28"/>
      <c r="D29" s="215"/>
      <c r="E29" s="216"/>
      <c r="F29" s="461"/>
      <c r="G29" s="462"/>
      <c r="H29" s="463"/>
      <c r="I29" s="53"/>
      <c r="J29" s="53"/>
      <c r="K29" s="53"/>
      <c r="L29" s="53"/>
      <c r="M29" s="53"/>
      <c r="N29" s="53"/>
      <c r="O29" s="53"/>
      <c r="P29" s="53"/>
      <c r="Q29" s="53"/>
      <c r="R29" s="53"/>
    </row>
    <row r="30" spans="1:18">
      <c r="A30" s="28"/>
      <c r="D30" s="218" t="s">
        <v>49</v>
      </c>
      <c r="E30" s="219"/>
      <c r="F30" s="39"/>
      <c r="G30" s="219" t="s">
        <v>50</v>
      </c>
      <c r="H30" s="220"/>
      <c r="I30" s="54"/>
      <c r="J30" s="54"/>
      <c r="K30" s="54"/>
      <c r="L30" s="54"/>
      <c r="M30" s="54"/>
      <c r="N30" s="54"/>
      <c r="O30" s="54"/>
      <c r="P30" s="54"/>
      <c r="Q30" s="54"/>
      <c r="R30" s="54"/>
    </row>
    <row r="31" spans="1:18">
      <c r="A31" s="28"/>
    </row>
    <row r="32" spans="1:18">
      <c r="A32" s="28"/>
      <c r="B32" s="464" t="s">
        <v>267</v>
      </c>
      <c r="C32" s="445"/>
      <c r="D32" s="445"/>
      <c r="E32" s="445"/>
      <c r="F32" s="445"/>
      <c r="G32" s="445"/>
      <c r="H32" s="446"/>
      <c r="I32" s="31"/>
      <c r="J32" s="31"/>
      <c r="K32" s="31"/>
      <c r="L32" s="31"/>
      <c r="M32" s="31"/>
      <c r="N32" s="31"/>
      <c r="O32" s="31"/>
      <c r="P32" s="31"/>
      <c r="Q32" s="31"/>
      <c r="R32" s="31"/>
    </row>
    <row r="33" spans="1:18" ht="42.75">
      <c r="A33" s="28"/>
      <c r="B33" s="40" t="s">
        <v>268</v>
      </c>
      <c r="C33" s="41" t="s">
        <v>269</v>
      </c>
      <c r="D33" s="42" t="s">
        <v>270</v>
      </c>
      <c r="E33" s="42" t="s">
        <v>271</v>
      </c>
      <c r="F33" s="42" t="s">
        <v>272</v>
      </c>
      <c r="G33" s="20" t="s">
        <v>273</v>
      </c>
      <c r="H33" s="20" t="s">
        <v>274</v>
      </c>
      <c r="I33" s="54"/>
      <c r="J33" s="54"/>
      <c r="K33" s="54"/>
      <c r="L33" s="54"/>
      <c r="M33" s="54"/>
      <c r="N33" s="54"/>
      <c r="O33" s="54"/>
      <c r="P33" s="54"/>
      <c r="Q33" s="54"/>
      <c r="R33" s="54"/>
    </row>
    <row r="34" spans="1:18" ht="105">
      <c r="B34" s="43" t="s">
        <v>275</v>
      </c>
      <c r="C34" s="26" t="s">
        <v>276</v>
      </c>
      <c r="D34" s="26" t="s">
        <v>277</v>
      </c>
      <c r="E34" s="44">
        <v>41807</v>
      </c>
      <c r="F34" s="26" t="s">
        <v>278</v>
      </c>
      <c r="H34" s="45"/>
    </row>
    <row r="35" spans="1:18" ht="42.75">
      <c r="B35" s="46" t="s">
        <v>279</v>
      </c>
      <c r="C35" s="47"/>
      <c r="D35" s="27"/>
      <c r="E35" s="27"/>
      <c r="F35" s="27"/>
      <c r="G35" s="27"/>
      <c r="H35" s="45"/>
    </row>
    <row r="36" spans="1:18">
      <c r="B36" s="48" t="s">
        <v>61</v>
      </c>
      <c r="C36" s="49"/>
      <c r="D36" s="27"/>
      <c r="E36" s="27"/>
      <c r="F36" s="27"/>
      <c r="G36" s="27"/>
      <c r="H36" s="45"/>
    </row>
    <row r="37" spans="1:18">
      <c r="B37" s="48" t="s">
        <v>280</v>
      </c>
      <c r="C37" s="49"/>
      <c r="D37" s="27"/>
      <c r="E37" s="27"/>
      <c r="F37" s="27"/>
      <c r="G37" s="27"/>
      <c r="H37" s="45"/>
    </row>
    <row r="38" spans="1:18">
      <c r="B38" s="38" t="s">
        <v>281</v>
      </c>
      <c r="C38" s="50"/>
      <c r="D38" s="51"/>
      <c r="E38" s="51"/>
      <c r="F38" s="51"/>
      <c r="G38" s="51"/>
      <c r="H38" s="52"/>
    </row>
  </sheetData>
  <mergeCells count="66">
    <mergeCell ref="R18:R20"/>
    <mergeCell ref="R21:R23"/>
    <mergeCell ref="R24:R26"/>
    <mergeCell ref="P18:P20"/>
    <mergeCell ref="P21:P23"/>
    <mergeCell ref="P24:P26"/>
    <mergeCell ref="Q18:Q20"/>
    <mergeCell ref="Q21:Q23"/>
    <mergeCell ref="Q24:Q26"/>
    <mergeCell ref="N21:N23"/>
    <mergeCell ref="N24:N26"/>
    <mergeCell ref="O18:O20"/>
    <mergeCell ref="O21:O23"/>
    <mergeCell ref="O24:O26"/>
    <mergeCell ref="L21:L23"/>
    <mergeCell ref="L24:L26"/>
    <mergeCell ref="M16:M17"/>
    <mergeCell ref="M18:M20"/>
    <mergeCell ref="M21:M23"/>
    <mergeCell ref="M24:M26"/>
    <mergeCell ref="J21:J23"/>
    <mergeCell ref="J24:J26"/>
    <mergeCell ref="K18:K20"/>
    <mergeCell ref="K21:K23"/>
    <mergeCell ref="K24:K26"/>
    <mergeCell ref="H21:H23"/>
    <mergeCell ref="H24:H26"/>
    <mergeCell ref="I18:I20"/>
    <mergeCell ref="I21:I23"/>
    <mergeCell ref="I24:I26"/>
    <mergeCell ref="F21:F23"/>
    <mergeCell ref="F24:F26"/>
    <mergeCell ref="G17:G20"/>
    <mergeCell ref="G21:G23"/>
    <mergeCell ref="G24:G26"/>
    <mergeCell ref="C21:C23"/>
    <mergeCell ref="C24:C26"/>
    <mergeCell ref="E17:E20"/>
    <mergeCell ref="E21:E23"/>
    <mergeCell ref="E24:E26"/>
    <mergeCell ref="A21:A23"/>
    <mergeCell ref="A24:A26"/>
    <mergeCell ref="B17:B20"/>
    <mergeCell ref="B21:B23"/>
    <mergeCell ref="B24:B26"/>
    <mergeCell ref="D29:E29"/>
    <mergeCell ref="F29:H29"/>
    <mergeCell ref="D30:E30"/>
    <mergeCell ref="G30:H30"/>
    <mergeCell ref="B32:H32"/>
    <mergeCell ref="B2:R2"/>
    <mergeCell ref="B3:E3"/>
    <mergeCell ref="A15:G15"/>
    <mergeCell ref="H15:R15"/>
    <mergeCell ref="H16:K16"/>
    <mergeCell ref="O16:P16"/>
    <mergeCell ref="Q16:R16"/>
    <mergeCell ref="C9:C10"/>
    <mergeCell ref="N16:N17"/>
    <mergeCell ref="A17:A20"/>
    <mergeCell ref="C17:C20"/>
    <mergeCell ref="F17:F20"/>
    <mergeCell ref="H18:H20"/>
    <mergeCell ref="J18:J20"/>
    <mergeCell ref="L18:L20"/>
    <mergeCell ref="N18:N20"/>
  </mergeCells>
  <conditionalFormatting sqref="L18">
    <cfRule type="cellIs" dxfId="2" priority="1" operator="greaterThan">
      <formula>100</formula>
    </cfRule>
  </conditionalFormatting>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R38"/>
  <sheetViews>
    <sheetView topLeftCell="E10" zoomScale="80" zoomScaleNormal="80" zoomScalePageLayoutView="80" workbookViewId="0">
      <selection activeCell="A15" sqref="A15:G15"/>
    </sheetView>
  </sheetViews>
  <sheetFormatPr baseColWidth="10" defaultColWidth="10.85546875" defaultRowHeight="15"/>
  <cols>
    <col min="1" max="1" width="7" style="18" customWidth="1"/>
    <col min="2" max="2" width="22.42578125" style="18" customWidth="1"/>
    <col min="3" max="3" width="36.7109375" style="18" customWidth="1"/>
    <col min="4" max="4" width="45.28515625" style="18" customWidth="1"/>
    <col min="5" max="5" width="22.7109375" style="18" customWidth="1"/>
    <col min="6" max="6" width="29.7109375" style="18" customWidth="1"/>
    <col min="7" max="7" width="15.140625" style="18" customWidth="1"/>
    <col min="8" max="8" width="14.42578125" style="18" customWidth="1"/>
    <col min="9" max="9" width="14.85546875" style="18" customWidth="1"/>
    <col min="10" max="10" width="13" style="18" customWidth="1"/>
    <col min="11" max="11" width="13.42578125" style="18" customWidth="1"/>
    <col min="12" max="13" width="15.42578125" style="18" customWidth="1"/>
    <col min="14" max="14" width="45.7109375" style="18" customWidth="1"/>
    <col min="15" max="18" width="35.7109375" style="18" customWidth="1"/>
    <col min="19" max="16384" width="10.85546875" style="18"/>
  </cols>
  <sheetData>
    <row r="2" spans="1:18">
      <c r="B2" s="204" t="s">
        <v>242</v>
      </c>
      <c r="C2" s="204"/>
      <c r="D2" s="204"/>
      <c r="E2" s="204"/>
      <c r="F2" s="441"/>
      <c r="G2" s="441"/>
      <c r="H2" s="441"/>
      <c r="I2" s="441"/>
      <c r="J2" s="441"/>
      <c r="K2" s="441"/>
      <c r="L2" s="441"/>
      <c r="M2" s="441"/>
      <c r="N2" s="441"/>
      <c r="O2" s="441"/>
      <c r="P2" s="441"/>
      <c r="Q2" s="441"/>
      <c r="R2" s="441"/>
    </row>
    <row r="3" spans="1:18">
      <c r="B3" s="205" t="s">
        <v>1</v>
      </c>
      <c r="C3" s="205"/>
      <c r="D3" s="205"/>
      <c r="E3" s="205"/>
      <c r="F3" s="31"/>
      <c r="G3" s="31"/>
      <c r="H3" s="31"/>
      <c r="I3" s="31"/>
      <c r="J3" s="31"/>
      <c r="K3" s="31"/>
      <c r="L3" s="31"/>
      <c r="M3" s="31"/>
      <c r="N3" s="31"/>
      <c r="O3" s="31"/>
      <c r="P3" s="31"/>
      <c r="Q3" s="31"/>
      <c r="R3" s="31"/>
    </row>
    <row r="4" spans="1:18" ht="27" customHeight="1">
      <c r="C4" s="32" t="s">
        <v>2</v>
      </c>
      <c r="D4" s="27" t="str">
        <f>'Concertacion '!D4</f>
        <v xml:space="preserve">Departamento Administrativo de la Funcion Publica </v>
      </c>
    </row>
    <row r="5" spans="1:18">
      <c r="C5" s="32" t="s">
        <v>4</v>
      </c>
      <c r="D5" s="27" t="str">
        <f>'Concertacion '!D5</f>
        <v xml:space="preserve">Direccion de Empleo Publico </v>
      </c>
    </row>
    <row r="6" spans="1:18">
      <c r="C6" s="33" t="s">
        <v>6</v>
      </c>
      <c r="D6" s="27" t="str">
        <f>'Concertacion '!D6</f>
        <v>Alex Rios</v>
      </c>
    </row>
    <row r="7" spans="1:18">
      <c r="C7" s="33" t="s">
        <v>8</v>
      </c>
      <c r="D7" s="27" t="str">
        <f>'Concertacion '!D7</f>
        <v>Daniel Gomez</v>
      </c>
    </row>
    <row r="8" spans="1:18">
      <c r="C8" s="33" t="s">
        <v>243</v>
      </c>
      <c r="D8" s="34">
        <v>41715</v>
      </c>
      <c r="F8" s="35"/>
    </row>
    <row r="9" spans="1:18">
      <c r="C9" s="214" t="s">
        <v>244</v>
      </c>
      <c r="D9" s="27" t="s">
        <v>245</v>
      </c>
      <c r="G9" s="35"/>
    </row>
    <row r="10" spans="1:18">
      <c r="C10" s="214"/>
      <c r="D10" s="27" t="s">
        <v>13</v>
      </c>
    </row>
    <row r="11" spans="1:18">
      <c r="C11" s="32" t="s">
        <v>246</v>
      </c>
      <c r="D11" s="27" t="s">
        <v>284</v>
      </c>
    </row>
    <row r="12" spans="1:18">
      <c r="C12" s="32"/>
      <c r="D12" s="27" t="s">
        <v>13</v>
      </c>
    </row>
    <row r="13" spans="1:18">
      <c r="D13" s="36"/>
    </row>
    <row r="15" spans="1:18">
      <c r="A15" s="442" t="s">
        <v>14</v>
      </c>
      <c r="B15" s="443"/>
      <c r="C15" s="443"/>
      <c r="D15" s="443"/>
      <c r="E15" s="443"/>
      <c r="F15" s="443"/>
      <c r="G15" s="443"/>
      <c r="H15" s="444" t="s">
        <v>248</v>
      </c>
      <c r="I15" s="445"/>
      <c r="J15" s="445"/>
      <c r="K15" s="445"/>
      <c r="L15" s="445"/>
      <c r="M15" s="445"/>
      <c r="N15" s="445"/>
      <c r="O15" s="445"/>
      <c r="P15" s="445"/>
      <c r="Q15" s="445"/>
      <c r="R15" s="446"/>
    </row>
    <row r="16" spans="1:18" ht="28.5" customHeight="1">
      <c r="A16" s="19" t="s">
        <v>17</v>
      </c>
      <c r="B16" s="19" t="s">
        <v>18</v>
      </c>
      <c r="C16" s="20" t="s">
        <v>19</v>
      </c>
      <c r="D16" s="19" t="s">
        <v>20</v>
      </c>
      <c r="E16" s="19" t="s">
        <v>249</v>
      </c>
      <c r="F16" s="19" t="s">
        <v>22</v>
      </c>
      <c r="G16" s="21" t="s">
        <v>23</v>
      </c>
      <c r="H16" s="447" t="s">
        <v>250</v>
      </c>
      <c r="I16" s="448"/>
      <c r="J16" s="448"/>
      <c r="K16" s="449"/>
      <c r="L16" s="19" t="s">
        <v>251</v>
      </c>
      <c r="M16" s="468" t="s">
        <v>252</v>
      </c>
      <c r="N16" s="223" t="s">
        <v>253</v>
      </c>
      <c r="O16" s="447" t="s">
        <v>254</v>
      </c>
      <c r="P16" s="449"/>
      <c r="Q16" s="447" t="s">
        <v>16</v>
      </c>
      <c r="R16" s="449"/>
    </row>
    <row r="17" spans="1:18" ht="30" customHeight="1">
      <c r="A17" s="221" t="s">
        <v>26</v>
      </c>
      <c r="B17" s="225">
        <v>0.3</v>
      </c>
      <c r="C17" s="230" t="s">
        <v>27</v>
      </c>
      <c r="D17" s="24" t="s">
        <v>28</v>
      </c>
      <c r="E17" s="230">
        <v>4</v>
      </c>
      <c r="F17" s="230" t="s">
        <v>29</v>
      </c>
      <c r="G17" s="229" t="s">
        <v>30</v>
      </c>
      <c r="H17" s="25" t="s">
        <v>255</v>
      </c>
      <c r="I17" s="25" t="s">
        <v>256</v>
      </c>
      <c r="J17" s="25" t="s">
        <v>257</v>
      </c>
      <c r="K17" s="25" t="s">
        <v>258</v>
      </c>
      <c r="L17" s="29" t="s">
        <v>259</v>
      </c>
      <c r="M17" s="469"/>
      <c r="N17" s="224"/>
      <c r="O17" s="22" t="s">
        <v>260</v>
      </c>
      <c r="P17" s="22" t="s">
        <v>98</v>
      </c>
      <c r="Q17" s="22" t="s">
        <v>24</v>
      </c>
      <c r="R17" s="22" t="s">
        <v>25</v>
      </c>
    </row>
    <row r="18" spans="1:18" ht="45" customHeight="1">
      <c r="A18" s="221"/>
      <c r="B18" s="221"/>
      <c r="C18" s="231"/>
      <c r="D18" s="26" t="s">
        <v>31</v>
      </c>
      <c r="E18" s="231"/>
      <c r="F18" s="231"/>
      <c r="G18" s="229"/>
      <c r="H18" s="450">
        <f>1/E17</f>
        <v>0.25</v>
      </c>
      <c r="I18" s="450">
        <f>+'Seguimiento 2'!I18:I20</f>
        <v>0.25</v>
      </c>
      <c r="J18" s="450">
        <f>+'Seguimiento 3'!J18:J20</f>
        <v>0.5</v>
      </c>
      <c r="K18" s="450">
        <v>0</v>
      </c>
      <c r="L18" s="455">
        <f>+H18+I18+J18+K18</f>
        <v>1</v>
      </c>
      <c r="M18" s="455">
        <f>4*B17/E17</f>
        <v>0.3</v>
      </c>
      <c r="N18" s="458" t="s">
        <v>261</v>
      </c>
      <c r="O18" s="458" t="s">
        <v>262</v>
      </c>
      <c r="P18" s="230" t="s">
        <v>263</v>
      </c>
      <c r="Q18" s="458" t="s">
        <v>264</v>
      </c>
      <c r="R18" s="230"/>
    </row>
    <row r="19" spans="1:18" ht="35.25" customHeight="1">
      <c r="A19" s="221"/>
      <c r="B19" s="221"/>
      <c r="C19" s="231"/>
      <c r="D19" s="26" t="s">
        <v>32</v>
      </c>
      <c r="E19" s="231"/>
      <c r="F19" s="231"/>
      <c r="G19" s="229"/>
      <c r="H19" s="453"/>
      <c r="I19" s="453"/>
      <c r="J19" s="453"/>
      <c r="K19" s="453"/>
      <c r="L19" s="456"/>
      <c r="M19" s="456"/>
      <c r="N19" s="459"/>
      <c r="O19" s="459"/>
      <c r="P19" s="231"/>
      <c r="Q19" s="459"/>
      <c r="R19" s="231"/>
    </row>
    <row r="20" spans="1:18" ht="39.75" customHeight="1">
      <c r="A20" s="221"/>
      <c r="B20" s="221"/>
      <c r="C20" s="232"/>
      <c r="D20" s="26" t="s">
        <v>33</v>
      </c>
      <c r="E20" s="232"/>
      <c r="F20" s="232"/>
      <c r="G20" s="229"/>
      <c r="H20" s="454"/>
      <c r="I20" s="454"/>
      <c r="J20" s="454"/>
      <c r="K20" s="454"/>
      <c r="L20" s="457"/>
      <c r="M20" s="457"/>
      <c r="N20" s="460"/>
      <c r="O20" s="460"/>
      <c r="P20" s="232"/>
      <c r="Q20" s="460"/>
      <c r="R20" s="232"/>
    </row>
    <row r="21" spans="1:18" ht="56.25" customHeight="1">
      <c r="A21" s="222" t="s">
        <v>34</v>
      </c>
      <c r="B21" s="226">
        <v>0.4</v>
      </c>
      <c r="C21" s="230" t="s">
        <v>35</v>
      </c>
      <c r="D21" s="26" t="s">
        <v>265</v>
      </c>
      <c r="E21" s="230">
        <v>20</v>
      </c>
      <c r="F21" s="230" t="s">
        <v>37</v>
      </c>
      <c r="G21" s="230" t="s">
        <v>266</v>
      </c>
      <c r="H21" s="450">
        <f>7/25</f>
        <v>0.28000000000000003</v>
      </c>
      <c r="I21" s="465">
        <f>+'Seguimiento 2'!I21:I23</f>
        <v>0.35</v>
      </c>
      <c r="J21" s="465">
        <f>+'Seguimiento 3'!J21:J23</f>
        <v>0.25</v>
      </c>
      <c r="K21" s="450">
        <f>8/E21</f>
        <v>0.4</v>
      </c>
      <c r="L21" s="465">
        <f>+H21+I21+J21+K21</f>
        <v>1.28</v>
      </c>
      <c r="M21" s="465">
        <f>22*B21/E21</f>
        <v>0.44000000000000006</v>
      </c>
      <c r="N21" s="230"/>
      <c r="O21" s="230"/>
      <c r="P21" s="230"/>
      <c r="Q21" s="230"/>
      <c r="R21" s="234"/>
    </row>
    <row r="22" spans="1:18" ht="47.25" customHeight="1">
      <c r="A22" s="223"/>
      <c r="B22" s="227"/>
      <c r="C22" s="231"/>
      <c r="D22" s="26" t="s">
        <v>39</v>
      </c>
      <c r="E22" s="231"/>
      <c r="F22" s="231"/>
      <c r="G22" s="231"/>
      <c r="H22" s="453"/>
      <c r="I22" s="231"/>
      <c r="J22" s="231"/>
      <c r="K22" s="453"/>
      <c r="L22" s="466"/>
      <c r="M22" s="466"/>
      <c r="N22" s="231"/>
      <c r="O22" s="231"/>
      <c r="P22" s="231"/>
      <c r="Q22" s="231"/>
      <c r="R22" s="235"/>
    </row>
    <row r="23" spans="1:18" ht="57" customHeight="1">
      <c r="A23" s="224"/>
      <c r="B23" s="228"/>
      <c r="C23" s="232"/>
      <c r="D23" s="26" t="s">
        <v>41</v>
      </c>
      <c r="E23" s="231"/>
      <c r="F23" s="232"/>
      <c r="G23" s="232"/>
      <c r="H23" s="454"/>
      <c r="I23" s="232"/>
      <c r="J23" s="232"/>
      <c r="K23" s="454"/>
      <c r="L23" s="467"/>
      <c r="M23" s="467"/>
      <c r="N23" s="232"/>
      <c r="O23" s="232"/>
      <c r="P23" s="232"/>
      <c r="Q23" s="232"/>
      <c r="R23" s="236"/>
    </row>
    <row r="24" spans="1:18" ht="55.5" customHeight="1">
      <c r="A24" s="222" t="s">
        <v>43</v>
      </c>
      <c r="B24" s="226">
        <v>0.3</v>
      </c>
      <c r="C24" s="230" t="s">
        <v>44</v>
      </c>
      <c r="D24" s="26" t="s">
        <v>45</v>
      </c>
      <c r="E24" s="230">
        <v>15</v>
      </c>
      <c r="F24" s="230" t="s">
        <v>29</v>
      </c>
      <c r="G24" s="230" t="s">
        <v>42</v>
      </c>
      <c r="H24" s="450">
        <f>3/30</f>
        <v>0.1</v>
      </c>
      <c r="I24" s="465">
        <f>+'Seguimiento 2'!I24:I26</f>
        <v>0.33333333333333331</v>
      </c>
      <c r="J24" s="465">
        <f>+'Seguimiento 3'!J24:J26</f>
        <v>0.4</v>
      </c>
      <c r="K24" s="450">
        <f>1/E24</f>
        <v>6.6666666666666666E-2</v>
      </c>
      <c r="L24" s="465">
        <f>+H24+I24+J24+K24</f>
        <v>0.9</v>
      </c>
      <c r="M24" s="465">
        <f>15*B24/E24</f>
        <v>0.3</v>
      </c>
      <c r="N24" s="230"/>
      <c r="O24" s="230"/>
      <c r="P24" s="230"/>
      <c r="Q24" s="230"/>
      <c r="R24" s="230"/>
    </row>
    <row r="25" spans="1:18" ht="39.75" customHeight="1">
      <c r="A25" s="223"/>
      <c r="B25" s="227"/>
      <c r="C25" s="231"/>
      <c r="D25" s="26" t="s">
        <v>46</v>
      </c>
      <c r="E25" s="231"/>
      <c r="F25" s="231"/>
      <c r="G25" s="231"/>
      <c r="H25" s="453"/>
      <c r="I25" s="231"/>
      <c r="J25" s="231"/>
      <c r="K25" s="453"/>
      <c r="L25" s="466"/>
      <c r="M25" s="466"/>
      <c r="N25" s="231"/>
      <c r="O25" s="231"/>
      <c r="P25" s="231"/>
      <c r="Q25" s="231"/>
      <c r="R25" s="231"/>
    </row>
    <row r="26" spans="1:18" ht="39" customHeight="1">
      <c r="A26" s="224"/>
      <c r="B26" s="228"/>
      <c r="C26" s="232"/>
      <c r="D26" s="26" t="s">
        <v>47</v>
      </c>
      <c r="E26" s="232"/>
      <c r="F26" s="232"/>
      <c r="G26" s="232"/>
      <c r="H26" s="454"/>
      <c r="I26" s="232"/>
      <c r="J26" s="232"/>
      <c r="K26" s="454"/>
      <c r="L26" s="467"/>
      <c r="M26" s="467"/>
      <c r="N26" s="232"/>
      <c r="O26" s="232"/>
      <c r="P26" s="232"/>
      <c r="Q26" s="232"/>
      <c r="R26" s="232"/>
    </row>
    <row r="27" spans="1:18" ht="33.75" customHeight="1">
      <c r="A27" s="22" t="s">
        <v>48</v>
      </c>
      <c r="B27" s="23">
        <f>SUM(B17:B26)</f>
        <v>1</v>
      </c>
      <c r="C27" s="23"/>
      <c r="D27" s="27"/>
      <c r="E27" s="27"/>
      <c r="F27" s="27"/>
      <c r="G27" s="26"/>
      <c r="H27" s="23">
        <f>SUM(H18:H26)</f>
        <v>0.63</v>
      </c>
      <c r="I27" s="23">
        <f>SUM(I18:I26)</f>
        <v>0.93333333333333335</v>
      </c>
      <c r="J27" s="23">
        <f>SUM(J18:J26)</f>
        <v>1.1499999999999999</v>
      </c>
      <c r="K27" s="23">
        <f>SUM(K18:K26)</f>
        <v>0.46666666666666667</v>
      </c>
      <c r="L27" s="30">
        <f>SUM(L18:L26)/3</f>
        <v>1.06</v>
      </c>
      <c r="M27" s="30">
        <f>SUM(M18:M26)</f>
        <v>1.04</v>
      </c>
      <c r="N27" s="27"/>
      <c r="O27" s="27"/>
      <c r="P27" s="27"/>
      <c r="Q27" s="27"/>
      <c r="R27" s="27"/>
    </row>
    <row r="28" spans="1:18" ht="29.25" customHeight="1">
      <c r="A28" s="28"/>
    </row>
    <row r="29" spans="1:18" ht="20.25" customHeight="1">
      <c r="A29" s="28"/>
      <c r="D29" s="215"/>
      <c r="E29" s="216"/>
      <c r="F29" s="461"/>
      <c r="G29" s="462"/>
      <c r="H29" s="463"/>
      <c r="I29" s="53"/>
      <c r="J29" s="53"/>
      <c r="K29" s="53"/>
      <c r="L29" s="53"/>
      <c r="M29" s="53"/>
      <c r="N29" s="53"/>
      <c r="O29" s="53"/>
      <c r="P29" s="53"/>
      <c r="Q29" s="53"/>
      <c r="R29" s="53"/>
    </row>
    <row r="30" spans="1:18">
      <c r="A30" s="28"/>
      <c r="D30" s="218" t="s">
        <v>49</v>
      </c>
      <c r="E30" s="219"/>
      <c r="F30" s="39"/>
      <c r="G30" s="219" t="s">
        <v>50</v>
      </c>
      <c r="H30" s="220"/>
      <c r="I30" s="54"/>
      <c r="J30" s="54"/>
      <c r="K30" s="54"/>
      <c r="L30" s="54"/>
      <c r="M30" s="54"/>
      <c r="N30" s="54"/>
      <c r="O30" s="54"/>
      <c r="P30" s="54"/>
      <c r="Q30" s="54"/>
      <c r="R30" s="54"/>
    </row>
    <row r="31" spans="1:18">
      <c r="A31" s="28"/>
    </row>
    <row r="32" spans="1:18">
      <c r="A32" s="28"/>
      <c r="B32" s="464" t="s">
        <v>267</v>
      </c>
      <c r="C32" s="445"/>
      <c r="D32" s="445"/>
      <c r="E32" s="445"/>
      <c r="F32" s="445"/>
      <c r="G32" s="445"/>
      <c r="H32" s="446"/>
      <c r="I32" s="31"/>
      <c r="J32" s="31"/>
      <c r="K32" s="31"/>
      <c r="L32" s="31"/>
      <c r="M32" s="31"/>
      <c r="N32" s="31"/>
      <c r="O32" s="31"/>
      <c r="P32" s="31"/>
      <c r="Q32" s="31"/>
      <c r="R32" s="31"/>
    </row>
    <row r="33" spans="1:18" ht="42.75">
      <c r="A33" s="28"/>
      <c r="B33" s="40" t="s">
        <v>268</v>
      </c>
      <c r="C33" s="41" t="s">
        <v>269</v>
      </c>
      <c r="D33" s="42" t="s">
        <v>270</v>
      </c>
      <c r="E33" s="42" t="s">
        <v>271</v>
      </c>
      <c r="F33" s="42" t="s">
        <v>272</v>
      </c>
      <c r="G33" s="20" t="s">
        <v>273</v>
      </c>
      <c r="H33" s="20" t="s">
        <v>274</v>
      </c>
      <c r="I33" s="54"/>
      <c r="J33" s="54"/>
      <c r="K33" s="54"/>
      <c r="L33" s="54"/>
      <c r="M33" s="54"/>
      <c r="N33" s="54"/>
      <c r="O33" s="54"/>
      <c r="P33" s="54"/>
      <c r="Q33" s="54"/>
      <c r="R33" s="54"/>
    </row>
    <row r="34" spans="1:18" ht="105">
      <c r="B34" s="43" t="s">
        <v>275</v>
      </c>
      <c r="C34" s="26" t="s">
        <v>276</v>
      </c>
      <c r="D34" s="26" t="s">
        <v>277</v>
      </c>
      <c r="E34" s="44">
        <v>41807</v>
      </c>
      <c r="F34" s="26" t="s">
        <v>278</v>
      </c>
      <c r="H34" s="45"/>
    </row>
    <row r="35" spans="1:18" ht="42.75">
      <c r="B35" s="46" t="s">
        <v>279</v>
      </c>
      <c r="C35" s="47"/>
      <c r="D35" s="27"/>
      <c r="E35" s="27"/>
      <c r="F35" s="27"/>
      <c r="G35" s="27"/>
      <c r="H35" s="45"/>
    </row>
    <row r="36" spans="1:18">
      <c r="B36" s="48" t="s">
        <v>61</v>
      </c>
      <c r="C36" s="49"/>
      <c r="D36" s="27"/>
      <c r="E36" s="27"/>
      <c r="F36" s="27"/>
      <c r="G36" s="27"/>
      <c r="H36" s="45"/>
    </row>
    <row r="37" spans="1:18">
      <c r="B37" s="48" t="s">
        <v>280</v>
      </c>
      <c r="C37" s="49"/>
      <c r="D37" s="27"/>
      <c r="E37" s="27"/>
      <c r="F37" s="27"/>
      <c r="G37" s="27"/>
      <c r="H37" s="45"/>
    </row>
    <row r="38" spans="1:18">
      <c r="B38" s="38" t="s">
        <v>281</v>
      </c>
      <c r="C38" s="50"/>
      <c r="D38" s="51"/>
      <c r="E38" s="51"/>
      <c r="F38" s="51"/>
      <c r="G38" s="51"/>
      <c r="H38" s="52"/>
    </row>
  </sheetData>
  <mergeCells count="66">
    <mergeCell ref="R18:R20"/>
    <mergeCell ref="R21:R23"/>
    <mergeCell ref="R24:R26"/>
    <mergeCell ref="P18:P20"/>
    <mergeCell ref="P21:P23"/>
    <mergeCell ref="P24:P26"/>
    <mergeCell ref="Q18:Q20"/>
    <mergeCell ref="Q21:Q23"/>
    <mergeCell ref="Q24:Q26"/>
    <mergeCell ref="N21:N23"/>
    <mergeCell ref="N24:N26"/>
    <mergeCell ref="O18:O20"/>
    <mergeCell ref="O21:O23"/>
    <mergeCell ref="O24:O26"/>
    <mergeCell ref="L21:L23"/>
    <mergeCell ref="L24:L26"/>
    <mergeCell ref="M16:M17"/>
    <mergeCell ref="M18:M20"/>
    <mergeCell ref="M21:M23"/>
    <mergeCell ref="M24:M26"/>
    <mergeCell ref="J21:J23"/>
    <mergeCell ref="J24:J26"/>
    <mergeCell ref="K18:K20"/>
    <mergeCell ref="K21:K23"/>
    <mergeCell ref="K24:K26"/>
    <mergeCell ref="H21:H23"/>
    <mergeCell ref="H24:H26"/>
    <mergeCell ref="I18:I20"/>
    <mergeCell ref="I21:I23"/>
    <mergeCell ref="I24:I26"/>
    <mergeCell ref="F21:F23"/>
    <mergeCell ref="F24:F26"/>
    <mergeCell ref="G17:G20"/>
    <mergeCell ref="G21:G23"/>
    <mergeCell ref="G24:G26"/>
    <mergeCell ref="C21:C23"/>
    <mergeCell ref="C24:C26"/>
    <mergeCell ref="E17:E20"/>
    <mergeCell ref="E21:E23"/>
    <mergeCell ref="E24:E26"/>
    <mergeCell ref="A21:A23"/>
    <mergeCell ref="A24:A26"/>
    <mergeCell ref="B17:B20"/>
    <mergeCell ref="B21:B23"/>
    <mergeCell ref="B24:B26"/>
    <mergeCell ref="D29:E29"/>
    <mergeCell ref="F29:H29"/>
    <mergeCell ref="D30:E30"/>
    <mergeCell ref="G30:H30"/>
    <mergeCell ref="B32:H32"/>
    <mergeCell ref="B2:R2"/>
    <mergeCell ref="B3:E3"/>
    <mergeCell ref="A15:G15"/>
    <mergeCell ref="H15:R15"/>
    <mergeCell ref="H16:K16"/>
    <mergeCell ref="O16:P16"/>
    <mergeCell ref="Q16:R16"/>
    <mergeCell ref="C9:C10"/>
    <mergeCell ref="N16:N17"/>
    <mergeCell ref="A17:A20"/>
    <mergeCell ref="C17:C20"/>
    <mergeCell ref="F17:F20"/>
    <mergeCell ref="H18:H20"/>
    <mergeCell ref="J18:J20"/>
    <mergeCell ref="L18:L20"/>
    <mergeCell ref="N18:N20"/>
  </mergeCells>
  <conditionalFormatting sqref="L18">
    <cfRule type="cellIs" dxfId="1" priority="1" operator="greaterThan">
      <formula>100</formula>
    </cfRule>
  </conditionalFormatting>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64454E78071C0459250C931E6372AB4" ma:contentTypeVersion="11" ma:contentTypeDescription="Crear nuevo documento." ma:contentTypeScope="" ma:versionID="90bcc038fac5bcb535342d9d90d74c18">
  <xsd:schema xmlns:xsd="http://www.w3.org/2001/XMLSchema" xmlns:xs="http://www.w3.org/2001/XMLSchema" xmlns:p="http://schemas.microsoft.com/office/2006/metadata/properties" xmlns:ns3="e005b361-1b45-4344-bcf3-bcf64b9ffc1f" xmlns:ns4="3a6ebed4-ca78-4498-ac91-6b1043cf37bf" targetNamespace="http://schemas.microsoft.com/office/2006/metadata/properties" ma:root="true" ma:fieldsID="135230dc8f13cd608f581259e65a9b13" ns3:_="" ns4:_="">
    <xsd:import namespace="e005b361-1b45-4344-bcf3-bcf64b9ffc1f"/>
    <xsd:import namespace="3a6ebed4-ca78-4498-ac91-6b1043cf37bf"/>
    <xsd:element name="properties">
      <xsd:complexType>
        <xsd:sequence>
          <xsd:element name="documentManagement">
            <xsd:complexType>
              <xsd:all>
                <xsd:element ref="ns3:MediaServiceMetadata" minOccurs="0"/>
                <xsd:element ref="ns3:MediaServiceFastMetadata" minOccurs="0"/>
                <xsd:element ref="ns3:MediaServiceAutoTags" minOccurs="0"/>
                <xsd:element ref="ns4:SharedWithUsers" minOccurs="0"/>
                <xsd:element ref="ns4:SharedWithDetails" minOccurs="0"/>
                <xsd:element ref="ns4:SharingHintHash"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05b361-1b45-4344-bcf3-bcf64b9ffc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a6ebed4-ca78-4498-ac91-6b1043cf37bf"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SharingHintHash" ma:index="13"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0DCF19-EACF-426F-9969-2CB170FF1E15}">
  <ds:schemaRefs>
    <ds:schemaRef ds:uri="http://schemas.microsoft.com/sharepoint/v3/contenttype/forms"/>
  </ds:schemaRefs>
</ds:datastoreItem>
</file>

<file path=customXml/itemProps2.xml><?xml version="1.0" encoding="utf-8"?>
<ds:datastoreItem xmlns:ds="http://schemas.openxmlformats.org/officeDocument/2006/customXml" ds:itemID="{31C78106-F403-430B-B850-41F66656385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4EE9319-DB54-4F9B-A90A-949AA33C46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05b361-1b45-4344-bcf3-bcf64b9ffc1f"/>
    <ds:schemaRef ds:uri="3a6ebed4-ca78-4498-ac91-6b1043cf37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6</vt:i4>
      </vt:variant>
    </vt:vector>
  </HeadingPairs>
  <TitlesOfParts>
    <vt:vector size="18" baseType="lpstr">
      <vt:lpstr>Concertacion </vt:lpstr>
      <vt:lpstr>Instructivo de diligenciamiento</vt:lpstr>
      <vt:lpstr>ANEXO 1</vt:lpstr>
      <vt:lpstr>Instructivo Anexo 2</vt:lpstr>
      <vt:lpstr>ANEXO 2</vt:lpstr>
      <vt:lpstr>ANEXO 3</vt:lpstr>
      <vt:lpstr>Seguimiento 2</vt:lpstr>
      <vt:lpstr>Seguimiento 3</vt:lpstr>
      <vt:lpstr>Seguimiento 4</vt:lpstr>
      <vt:lpstr>Final</vt:lpstr>
      <vt:lpstr>Componente de Gestion Adicional</vt:lpstr>
      <vt:lpstr>Instructivo</vt:lpstr>
      <vt:lpstr>'ANEXO 1'!Área_de_impresión</vt:lpstr>
      <vt:lpstr>'ANEXO 2'!Área_de_impresión</vt:lpstr>
      <vt:lpstr>'ANEXO 3'!Área_de_impresión</vt:lpstr>
      <vt:lpstr>'Componente de Gestion Adicional'!Área_de_impresión</vt:lpstr>
      <vt:lpstr>'Instructivo Anexo 2'!Área_de_impresión</vt:lpstr>
      <vt:lpstr>'Instructivo de diligenciamiento'!Área_de_impresión</vt:lpstr>
    </vt:vector>
  </TitlesOfParts>
  <Manager/>
  <Company>Departamento Administrativo de la Función Pública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Anexo_1_Concertación_seguimiento_retroalimentación_y_evaluación_de_compromisos_gerenciales</dc:title>
  <dc:subject/>
  <dc:creator>Jeimy Paola Ortiz Gracia</dc:creator>
  <cp:keywords>servidores públicos,gerentes,gobierno</cp:keywords>
  <dc:description/>
  <cp:lastModifiedBy>Laura Daniela Calderon Vela</cp:lastModifiedBy>
  <cp:revision/>
  <dcterms:created xsi:type="dcterms:W3CDTF">2014-03-17T17:12:00Z</dcterms:created>
  <dcterms:modified xsi:type="dcterms:W3CDTF">2026-02-26T16:27:05Z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0x010100364454E78071C0459250C931E6372AB4</vt:lpwstr>
  </property>
  <property fmtid="{D5CDD505-2E9C-101B-9397-08002B2CF9AE}" pid="3" name="ICV">
    <vt:lpwstr>C3F407F3F98E4B65AAF69EC64BDAEFE6_13</vt:lpwstr>
  </property>
  <property fmtid="{D5CDD505-2E9C-101B-9397-08002B2CF9AE}" pid="4" name="KSOProductBuildVer">
    <vt:lpwstr>2058-12.2.0.20326</vt:lpwstr>
  </property>
</Properties>
</file>