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D:\JUL\01. DADEP\8. Infografia\"/>
    </mc:Choice>
  </mc:AlternateContent>
  <xr:revisionPtr revIDLastSave="0" documentId="8_{62730927-B03D-492D-B372-B2F546EEE522}" xr6:coauthVersionLast="47" xr6:coauthVersionMax="47" xr10:uidLastSave="{00000000-0000-0000-0000-000000000000}"/>
  <bookViews>
    <workbookView xWindow="-108" yWindow="-108" windowWidth="23256" windowHeight="12456" firstSheet="6" activeTab="14" xr2:uid="{00000000-000D-0000-FFFF-FFFF00000000}"/>
  </bookViews>
  <sheets>
    <sheet name="APU 4.1.3" sheetId="1" r:id="rId1"/>
    <sheet name="APU 4.1.4" sheetId="2" r:id="rId2"/>
    <sheet name="APU 4.1.5" sheetId="3" r:id="rId3"/>
    <sheet name="APU 4.1.6" sheetId="4" r:id="rId4"/>
    <sheet name="APU 4.2.3" sheetId="5" r:id="rId5"/>
    <sheet name="APU 4.3.3" sheetId="6" r:id="rId6"/>
    <sheet name="APU 4.4.3" sheetId="7" r:id="rId7"/>
    <sheet name="APU 4.4.4" sheetId="8" r:id="rId8"/>
    <sheet name="APU 4.5.3" sheetId="9" r:id="rId9"/>
    <sheet name="APU 4.5.4" sheetId="10" r:id="rId10"/>
    <sheet name="APU 4.5.5" sheetId="11" r:id="rId11"/>
    <sheet name="APU 4.6.3" sheetId="12" r:id="rId12"/>
    <sheet name="APU 4.7.3 " sheetId="13" r:id="rId13"/>
    <sheet name="APU 4.8.1" sheetId="14" r:id="rId14"/>
    <sheet name="APU 4.8.2" sheetId="15" r:id="rId15"/>
  </sheets>
  <externalReferences>
    <externalReference r:id="rId16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3" i="15" l="1"/>
  <c r="D12" i="14"/>
  <c r="F18" i="14"/>
  <c r="D12" i="15"/>
  <c r="F12" i="15" s="1"/>
  <c r="D11" i="14"/>
  <c r="D14" i="15"/>
  <c r="D13" i="14"/>
  <c r="F13" i="14" s="1"/>
  <c r="F23" i="15"/>
  <c r="F21" i="15"/>
  <c r="F19" i="15"/>
  <c r="E16" i="15"/>
  <c r="F16" i="15" s="1"/>
  <c r="D15" i="15"/>
  <c r="F15" i="15" s="1"/>
  <c r="F14" i="15"/>
  <c r="E13" i="15"/>
  <c r="F13" i="15" s="1"/>
  <c r="D11" i="15"/>
  <c r="F11" i="15" s="1"/>
  <c r="F10" i="15"/>
  <c r="F9" i="15"/>
  <c r="F8" i="15"/>
  <c r="D10" i="14"/>
  <c r="D16" i="14"/>
  <c r="E17" i="14"/>
  <c r="F17" i="14" s="1"/>
  <c r="F16" i="14"/>
  <c r="E12" i="14"/>
  <c r="F12" i="14" s="1"/>
  <c r="F7" i="14"/>
  <c r="F15" i="14"/>
  <c r="F14" i="14"/>
  <c r="F24" i="14"/>
  <c r="F22" i="14"/>
  <c r="F20" i="14"/>
  <c r="F11" i="14"/>
  <c r="F10" i="14"/>
  <c r="F9" i="14"/>
  <c r="F8" i="14"/>
  <c r="F21" i="13"/>
  <c r="F19" i="13"/>
  <c r="F17" i="13"/>
  <c r="F15" i="13"/>
  <c r="D14" i="13"/>
  <c r="F14" i="13" s="1"/>
  <c r="D13" i="13"/>
  <c r="F13" i="13" s="1"/>
  <c r="D12" i="13"/>
  <c r="F12" i="13" s="1"/>
  <c r="D11" i="13"/>
  <c r="F11" i="13" s="1"/>
  <c r="D10" i="13"/>
  <c r="F10" i="13" s="1"/>
  <c r="D9" i="13"/>
  <c r="F9" i="13" s="1"/>
  <c r="D8" i="13"/>
  <c r="F8" i="13" s="1"/>
  <c r="F7" i="13"/>
  <c r="F21" i="12"/>
  <c r="F19" i="12"/>
  <c r="F17" i="12"/>
  <c r="F15" i="12"/>
  <c r="D14" i="12"/>
  <c r="F14" i="12" s="1"/>
  <c r="D13" i="12"/>
  <c r="F13" i="12" s="1"/>
  <c r="D12" i="12"/>
  <c r="F12" i="12" s="1"/>
  <c r="D11" i="12"/>
  <c r="F11" i="12" s="1"/>
  <c r="D10" i="12"/>
  <c r="F10" i="12" s="1"/>
  <c r="F9" i="12"/>
  <c r="D9" i="12"/>
  <c r="D8" i="12"/>
  <c r="F8" i="12" s="1"/>
  <c r="F7" i="12"/>
  <c r="F21" i="11"/>
  <c r="F19" i="11"/>
  <c r="F17" i="11"/>
  <c r="D15" i="11"/>
  <c r="F15" i="11" s="1"/>
  <c r="D14" i="11"/>
  <c r="F14" i="11" s="1"/>
  <c r="D13" i="11"/>
  <c r="F13" i="11" s="1"/>
  <c r="D12" i="11"/>
  <c r="F12" i="11" s="1"/>
  <c r="D11" i="11"/>
  <c r="F11" i="11" s="1"/>
  <c r="D10" i="11"/>
  <c r="F10" i="11" s="1"/>
  <c r="D9" i="11"/>
  <c r="F9" i="11" s="1"/>
  <c r="D8" i="11"/>
  <c r="F8" i="11" s="1"/>
  <c r="F7" i="11"/>
  <c r="F21" i="10"/>
  <c r="F19" i="10"/>
  <c r="F17" i="10"/>
  <c r="F15" i="10"/>
  <c r="D14" i="10"/>
  <c r="F14" i="10" s="1"/>
  <c r="D13" i="10"/>
  <c r="F13" i="10" s="1"/>
  <c r="D12" i="10"/>
  <c r="F12" i="10" s="1"/>
  <c r="D11" i="10"/>
  <c r="F11" i="10" s="1"/>
  <c r="D10" i="10"/>
  <c r="F10" i="10" s="1"/>
  <c r="D9" i="10"/>
  <c r="F9" i="10" s="1"/>
  <c r="D8" i="10"/>
  <c r="F8" i="10" s="1"/>
  <c r="F7" i="10"/>
  <c r="H12" i="8"/>
  <c r="H11" i="8"/>
  <c r="H7" i="8"/>
  <c r="H8" i="8"/>
  <c r="H9" i="8"/>
  <c r="H10" i="8"/>
  <c r="H13" i="8"/>
  <c r="H14" i="8"/>
  <c r="H15" i="8"/>
  <c r="D15" i="9"/>
  <c r="D14" i="9"/>
  <c r="F14" i="9" s="1"/>
  <c r="D13" i="9"/>
  <c r="F13" i="9" s="1"/>
  <c r="D12" i="9"/>
  <c r="F12" i="9" s="1"/>
  <c r="D11" i="9"/>
  <c r="F11" i="9" s="1"/>
  <c r="D10" i="9"/>
  <c r="F10" i="9" s="1"/>
  <c r="D9" i="9"/>
  <c r="F9" i="9" s="1"/>
  <c r="D8" i="9"/>
  <c r="F8" i="9" s="1"/>
  <c r="F22" i="9" s="1"/>
  <c r="F15" i="9"/>
  <c r="F21" i="9"/>
  <c r="F19" i="9"/>
  <c r="F17" i="9"/>
  <c r="F7" i="9"/>
  <c r="F7" i="8"/>
  <c r="F8" i="8"/>
  <c r="F9" i="8"/>
  <c r="F10" i="8"/>
  <c r="F11" i="8"/>
  <c r="F21" i="8"/>
  <c r="F19" i="8"/>
  <c r="F17" i="8"/>
  <c r="F15" i="8"/>
  <c r="F14" i="8"/>
  <c r="F13" i="8"/>
  <c r="F12" i="8"/>
  <c r="F22" i="8" s="1"/>
  <c r="F28" i="7"/>
  <c r="F26" i="7"/>
  <c r="F24" i="7"/>
  <c r="F22" i="7"/>
  <c r="F21" i="7"/>
  <c r="F20" i="7"/>
  <c r="F19" i="7"/>
  <c r="F18" i="7"/>
  <c r="F17" i="7"/>
  <c r="F16" i="7"/>
  <c r="F15" i="7"/>
  <c r="F14" i="7"/>
  <c r="F13" i="7"/>
  <c r="F12" i="7"/>
  <c r="F11" i="7"/>
  <c r="F10" i="7"/>
  <c r="F9" i="7"/>
  <c r="F8" i="7"/>
  <c r="F7" i="7"/>
  <c r="F11" i="6"/>
  <c r="F12" i="6"/>
  <c r="F13" i="6"/>
  <c r="F14" i="6"/>
  <c r="F15" i="6"/>
  <c r="F16" i="6"/>
  <c r="F17" i="6"/>
  <c r="F29" i="6"/>
  <c r="F27" i="6"/>
  <c r="F25" i="6"/>
  <c r="F23" i="6"/>
  <c r="F22" i="6"/>
  <c r="F21" i="6"/>
  <c r="F20" i="6"/>
  <c r="F19" i="6"/>
  <c r="F18" i="6"/>
  <c r="F10" i="6"/>
  <c r="F9" i="6"/>
  <c r="F8" i="6"/>
  <c r="F7" i="6"/>
  <c r="F23" i="5"/>
  <c r="F8" i="5"/>
  <c r="F9" i="5"/>
  <c r="F10" i="5"/>
  <c r="F11" i="5"/>
  <c r="F12" i="5"/>
  <c r="F13" i="5"/>
  <c r="F14" i="5"/>
  <c r="F15" i="5"/>
  <c r="F16" i="5"/>
  <c r="F17" i="5"/>
  <c r="F18" i="5"/>
  <c r="F19" i="5"/>
  <c r="F26" i="5" s="1"/>
  <c r="F25" i="5"/>
  <c r="F21" i="5"/>
  <c r="F7" i="5"/>
  <c r="F21" i="4"/>
  <c r="F19" i="4"/>
  <c r="D17" i="4"/>
  <c r="F17" i="4" s="1"/>
  <c r="D15" i="4"/>
  <c r="F15" i="4" s="1"/>
  <c r="D14" i="4"/>
  <c r="F14" i="4" s="1"/>
  <c r="D13" i="4"/>
  <c r="F13" i="4" s="1"/>
  <c r="D12" i="4"/>
  <c r="F12" i="4" s="1"/>
  <c r="D11" i="4"/>
  <c r="F11" i="4" s="1"/>
  <c r="D10" i="4"/>
  <c r="F10" i="4" s="1"/>
  <c r="D9" i="4"/>
  <c r="F9" i="4" s="1"/>
  <c r="D8" i="4"/>
  <c r="F8" i="4" s="1"/>
  <c r="D7" i="4"/>
  <c r="F7" i="4" s="1"/>
  <c r="D16" i="3"/>
  <c r="F16" i="3" s="1"/>
  <c r="D14" i="3"/>
  <c r="F14" i="3" s="1"/>
  <c r="D13" i="3"/>
  <c r="F13" i="3" s="1"/>
  <c r="D12" i="3"/>
  <c r="F12" i="3" s="1"/>
  <c r="F21" i="3" s="1"/>
  <c r="D11" i="3"/>
  <c r="F11" i="3" s="1"/>
  <c r="D10" i="3"/>
  <c r="F10" i="3" s="1"/>
  <c r="D9" i="3"/>
  <c r="F9" i="3" s="1"/>
  <c r="D8" i="3"/>
  <c r="F8" i="3" s="1"/>
  <c r="D7" i="3"/>
  <c r="F7" i="3" s="1"/>
  <c r="F20" i="3"/>
  <c r="F18" i="3"/>
  <c r="D17" i="2"/>
  <c r="F17" i="2" s="1"/>
  <c r="D15" i="2"/>
  <c r="F15" i="2" s="1"/>
  <c r="D14" i="2"/>
  <c r="F14" i="2" s="1"/>
  <c r="D13" i="2"/>
  <c r="F13" i="2" s="1"/>
  <c r="D12" i="2"/>
  <c r="F12" i="2" s="1"/>
  <c r="D11" i="2"/>
  <c r="F11" i="2" s="1"/>
  <c r="D10" i="2"/>
  <c r="F10" i="2" s="1"/>
  <c r="D9" i="2"/>
  <c r="F9" i="2" s="1"/>
  <c r="D8" i="2"/>
  <c r="F8" i="2" s="1"/>
  <c r="D7" i="2"/>
  <c r="F7" i="2" s="1"/>
  <c r="F21" i="2"/>
  <c r="F19" i="2"/>
  <c r="D16" i="1"/>
  <c r="F16" i="1" s="1"/>
  <c r="D14" i="1"/>
  <c r="F14" i="1" s="1"/>
  <c r="D13" i="1"/>
  <c r="F13" i="1" s="1"/>
  <c r="D12" i="1"/>
  <c r="F12" i="1" s="1"/>
  <c r="D11" i="1"/>
  <c r="F11" i="1" s="1"/>
  <c r="D10" i="1"/>
  <c r="F10" i="1" s="1"/>
  <c r="D9" i="1"/>
  <c r="F9" i="1" s="1"/>
  <c r="F18" i="1"/>
  <c r="F20" i="1"/>
  <c r="D8" i="1"/>
  <c r="F8" i="1" s="1"/>
  <c r="D7" i="1"/>
  <c r="F7" i="1" s="1"/>
  <c r="F24" i="15" l="1"/>
  <c r="F25" i="14"/>
  <c r="F21" i="1"/>
  <c r="F22" i="13"/>
  <c r="F22" i="12"/>
  <c r="F22" i="11"/>
  <c r="F22" i="10"/>
  <c r="F29" i="7"/>
  <c r="F30" i="6"/>
  <c r="F22" i="4"/>
  <c r="F22" i="2"/>
</calcChain>
</file>

<file path=xl/sharedStrings.xml><?xml version="1.0" encoding="utf-8"?>
<sst xmlns="http://schemas.openxmlformats.org/spreadsheetml/2006/main" count="594" uniqueCount="118">
  <si>
    <t>DESCRIPCION</t>
  </si>
  <si>
    <t>UNIDAD</t>
  </si>
  <si>
    <t>MATERIALES</t>
  </si>
  <si>
    <t>UND</t>
  </si>
  <si>
    <t>VALOR</t>
  </si>
  <si>
    <t>RENDIMIENTO</t>
  </si>
  <si>
    <t>TOTAL</t>
  </si>
  <si>
    <t>MANO DE OBRA</t>
  </si>
  <si>
    <t>TRANSPORTES</t>
  </si>
  <si>
    <t>EQUIPOS</t>
  </si>
  <si>
    <t>Modulo para comercio</t>
  </si>
  <si>
    <t>KG</t>
  </si>
  <si>
    <t>Estructura</t>
  </si>
  <si>
    <t>Muros</t>
  </si>
  <si>
    <t>Pisos</t>
  </si>
  <si>
    <t>Cubiertas</t>
  </si>
  <si>
    <t>Red Hidraulica</t>
  </si>
  <si>
    <t>Equipo hidrosanitario</t>
  </si>
  <si>
    <t>Red electrica</t>
  </si>
  <si>
    <t>Muebeles y Accesorios</t>
  </si>
  <si>
    <t>Cuadrilla 2 oficiales 2 ayudantes</t>
  </si>
  <si>
    <t>SUBCONTRATO</t>
  </si>
  <si>
    <t>APU 4.1.3</t>
  </si>
  <si>
    <t>APU 4.1.4</t>
  </si>
  <si>
    <t xml:space="preserve">Modulo para baños </t>
  </si>
  <si>
    <t>APU 4.1.5</t>
  </si>
  <si>
    <t xml:space="preserve">Modulo para cafeteria </t>
  </si>
  <si>
    <t>Red Sanitaria</t>
  </si>
  <si>
    <t>Modulo para baños alargado</t>
  </si>
  <si>
    <t>APU 4.2.3</t>
  </si>
  <si>
    <t>Mogador publicitario</t>
  </si>
  <si>
    <t>Base en concreto reforzado</t>
  </si>
  <si>
    <t>Acero de refuerzo</t>
  </si>
  <si>
    <t>Pernos de anclaje</t>
  </si>
  <si>
    <t>Platina base metálica</t>
  </si>
  <si>
    <t>Tubo estructural</t>
  </si>
  <si>
    <t>Estructura metálica principal</t>
  </si>
  <si>
    <t>Marco metálico secundario</t>
  </si>
  <si>
    <t>Lámina metálica posterior</t>
  </si>
  <si>
    <t>Panel frontal acrílico</t>
  </si>
  <si>
    <t>Sistema porta gráfica</t>
  </si>
  <si>
    <t>Accesorios y tornillería</t>
  </si>
  <si>
    <t>Pintura anticorrosiva</t>
  </si>
  <si>
    <t>M3</t>
  </si>
  <si>
    <t>ML</t>
  </si>
  <si>
    <t>M2</t>
  </si>
  <si>
    <t>GLB</t>
  </si>
  <si>
    <t xml:space="preserve">Cuadrilla 1 oficial 1 ayudante </t>
  </si>
  <si>
    <t>JORNAL</t>
  </si>
  <si>
    <t>Transporte materiales</t>
  </si>
  <si>
    <t>Herramienta menor</t>
  </si>
  <si>
    <t>Trolley bus café</t>
  </si>
  <si>
    <t>Estructura metálica tipo chasis reforzado</t>
  </si>
  <si>
    <t>Perfilería secundaria y refuerzos</t>
  </si>
  <si>
    <t>Lámina metálica exterior</t>
  </si>
  <si>
    <t>Piso estructural metálico</t>
  </si>
  <si>
    <t>Enchapes interiores tipo madera / melamina</t>
  </si>
  <si>
    <t>Cielo raso interior</t>
  </si>
  <si>
    <t>Pintura exterior automotriz / industrial</t>
  </si>
  <si>
    <t>Ventanería tipo servicio</t>
  </si>
  <si>
    <t>Muebles en melamina RH</t>
  </si>
  <si>
    <t>Mesón en acero inoxidable</t>
  </si>
  <si>
    <t>Estantería metálica interior</t>
  </si>
  <si>
    <t>Instalación eléctrica completa</t>
  </si>
  <si>
    <t>Iluminación LED</t>
  </si>
  <si>
    <t>Instalación hidráulica básica</t>
  </si>
  <si>
    <t>Tanques de agua limpia y residual</t>
  </si>
  <si>
    <t>Puertas metálicas</t>
  </si>
  <si>
    <t>Sistema de apertura lateral tipo food truck</t>
  </si>
  <si>
    <t>APU 4.3.3</t>
  </si>
  <si>
    <t>APU 4.4.3</t>
  </si>
  <si>
    <t>Container para comercio</t>
  </si>
  <si>
    <t>Container base 20 pies</t>
  </si>
  <si>
    <t>Refuerzo estructural</t>
  </si>
  <si>
    <t>Perfiles adicionales</t>
  </si>
  <si>
    <t>Apertura frontal</t>
  </si>
  <si>
    <t>Ventanería abatible</t>
  </si>
  <si>
    <t>Enchape interior</t>
  </si>
  <si>
    <t>Cielo raso</t>
  </si>
  <si>
    <t>Barra principal</t>
  </si>
  <si>
    <t>Mesón acero inoxidable</t>
  </si>
  <si>
    <t>Muebles almacenamiento</t>
  </si>
  <si>
    <t>Instalación eléctrica</t>
  </si>
  <si>
    <t>Instalación hidráulica</t>
  </si>
  <si>
    <t>Tanques agua</t>
  </si>
  <si>
    <t>Pintura exterior</t>
  </si>
  <si>
    <t>Vinilos y logo</t>
  </si>
  <si>
    <t>APU 4.4.4</t>
  </si>
  <si>
    <t>Container para actividades culturales</t>
  </si>
  <si>
    <t>Estructura metálica gradería</t>
  </si>
  <si>
    <t>Instalación peldaños madera plástica</t>
  </si>
  <si>
    <t>Barandas metálicas</t>
  </si>
  <si>
    <t>Pintura gradería</t>
  </si>
  <si>
    <t>APU 4.5.3</t>
  </si>
  <si>
    <t>Container baño</t>
  </si>
  <si>
    <t>M²</t>
  </si>
  <si>
    <t>GL</t>
  </si>
  <si>
    <t>APU 4.5.4</t>
  </si>
  <si>
    <t>Container doble</t>
  </si>
  <si>
    <t>APU 4.5.5</t>
  </si>
  <si>
    <t>Container farmacia</t>
  </si>
  <si>
    <t>APU 4.6.3</t>
  </si>
  <si>
    <t>Container Cafeteria</t>
  </si>
  <si>
    <t>APU 4.7.3</t>
  </si>
  <si>
    <t>Pantalla tactil digital</t>
  </si>
  <si>
    <t>APU 4.8.1</t>
  </si>
  <si>
    <t>perfiles estructural</t>
  </si>
  <si>
    <t>Puerta metálica exterior</t>
  </si>
  <si>
    <t>m2</t>
  </si>
  <si>
    <t>Ventanería abatible aluminio</t>
  </si>
  <si>
    <t xml:space="preserve">cubierta metálica </t>
  </si>
  <si>
    <t>Superficie mesón escritorio</t>
  </si>
  <si>
    <t>Red Hidráulica</t>
  </si>
  <si>
    <t>Red eléctrica</t>
  </si>
  <si>
    <t>Porteria parqueaderos (Sin instalación WC)</t>
  </si>
  <si>
    <t>Porteria parqueaderos (con instalación WC)</t>
  </si>
  <si>
    <t>APU 4.8.2</t>
  </si>
  <si>
    <t>Muebles sanitario y lavamanos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</si>
</sst>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$&quot;\ * #,##0.00_-;\-&quot;$&quot;\ * #,##0.00_-;_-&quot;$&quot;\ * &quot;-&quot;??_-;_-@_-"/>
    <numFmt numFmtId="165" formatCode="_-&quot;$&quot;\ * #,##0_-;\-&quot;$&quot;\ * #,##0_-;_-&quot;$&quot;\ 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9">
    <xf numFmtId="0" fontId="0" fillId="0" borderId="0" xfId="0"/>
    <xf numFmtId="165" fontId="0" fillId="0" borderId="0" xfId="1" applyNumberFormat="1" applyFont="1"/>
    <xf numFmtId="0" fontId="0" fillId="0" borderId="1" xfId="0" applyBorder="1" applyAlignment="1">
      <alignment horizontal="center"/>
    </xf>
    <xf numFmtId="165" fontId="0" fillId="0" borderId="1" xfId="1" applyNumberFormat="1" applyFont="1" applyBorder="1"/>
    <xf numFmtId="0" fontId="0" fillId="0" borderId="1" xfId="0" applyBorder="1"/>
    <xf numFmtId="0" fontId="2" fillId="2" borderId="1" xfId="0" applyFont="1" applyFill="1" applyBorder="1" applyAlignment="1">
      <alignment horizontal="center"/>
    </xf>
    <xf numFmtId="164" fontId="0" fillId="0" borderId="1" xfId="1" applyFont="1" applyBorder="1"/>
    <xf numFmtId="164" fontId="3" fillId="2" borderId="1" xfId="1" applyFont="1" applyFill="1" applyBorder="1"/>
    <xf numFmtId="0" fontId="0" fillId="0" borderId="1" xfId="0" applyBorder="1" applyAlignment="1">
      <alignment horizontal="left"/>
    </xf>
    <xf numFmtId="0" fontId="0" fillId="0" borderId="1" xfId="0" applyBorder="1"/>
    <xf numFmtId="0" fontId="0" fillId="0" borderId="0" xfId="0"/>
    <xf numFmtId="0" fontId="0" fillId="0" borderId="1" xfId="0" applyBorder="1"/>
    <xf numFmtId="0" fontId="0" fillId="0" borderId="0" xfId="0"/>
    <xf numFmtId="0" fontId="0" fillId="0" borderId="0" xfId="0"/>
    <xf numFmtId="0" fontId="0" fillId="0" borderId="0" xfId="0"/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left" wrapText="1"/>
    </xf>
    <xf numFmtId="0" fontId="2" fillId="2" borderId="3" xfId="0" applyFont="1" applyFill="1" applyBorder="1" applyAlignment="1">
      <alignment horizontal="left" wrapText="1"/>
    </xf>
    <xf numFmtId="0" fontId="2" fillId="2" borderId="4" xfId="0" applyFont="1" applyFill="1" applyBorder="1" applyAlignment="1">
      <alignment horizontal="left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os\JAMG\DADEP\2026\MARZO\PROYECTOS%20TERMINAL\ESTUDIO%20DE%20MERCADO%20MODULOS%20ADAPTATIVOS\9.1%20PPTO%20M&#211;DULOS%20CONCILIADOS%20INTERVENTOR&#205;A%20-%20CONTRATISTA%20REVIS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supuesto x Sitio"/>
      <sheetName val="Resumen PresupxMod"/>
      <sheetName val="Comparativo Precios"/>
      <sheetName val="APUS Interv"/>
      <sheetName val="ESTUDIO DE MERCADO"/>
      <sheetName val="Cuadrillas"/>
      <sheetName val="Apu Acero"/>
    </sheetNames>
    <sheetDataSet>
      <sheetData sheetId="0" refreshError="1"/>
      <sheetData sheetId="1" refreshError="1">
        <row r="7">
          <cell r="G7">
            <v>52411187.869999997</v>
          </cell>
          <cell r="I7">
            <v>40614242.759999998</v>
          </cell>
          <cell r="K7">
            <v>27828400.899999999</v>
          </cell>
        </row>
        <row r="10">
          <cell r="G10">
            <v>53291299.990000002</v>
          </cell>
          <cell r="I10">
            <v>58802879.880000003</v>
          </cell>
          <cell r="K10">
            <v>30170420.670000002</v>
          </cell>
        </row>
        <row r="19">
          <cell r="G19">
            <v>3809812.26</v>
          </cell>
          <cell r="I19">
            <v>4048573.25</v>
          </cell>
          <cell r="K19">
            <v>1774092.72</v>
          </cell>
        </row>
        <row r="22">
          <cell r="G22">
            <v>5316344.0999999996</v>
          </cell>
          <cell r="I22">
            <v>5316344.0999999996</v>
          </cell>
          <cell r="K22">
            <v>3829397.29</v>
          </cell>
        </row>
        <row r="24">
          <cell r="G24">
            <v>350924.79999999999</v>
          </cell>
          <cell r="I24">
            <v>1649526.49</v>
          </cell>
          <cell r="K24">
            <v>310982.40999999997</v>
          </cell>
        </row>
        <row r="30">
          <cell r="G30">
            <v>232763.89</v>
          </cell>
          <cell r="I30">
            <v>1209109.8799999999</v>
          </cell>
          <cell r="K30">
            <v>232763.89</v>
          </cell>
        </row>
        <row r="35">
          <cell r="I35">
            <v>11182278.98</v>
          </cell>
        </row>
        <row r="39">
          <cell r="G39">
            <v>5874657.3899999997</v>
          </cell>
          <cell r="I39">
            <v>6653572.9900000002</v>
          </cell>
          <cell r="K39">
            <v>6531503.8399999999</v>
          </cell>
        </row>
        <row r="48">
          <cell r="G48">
            <v>15272820</v>
          </cell>
          <cell r="I48">
            <v>8129731.5</v>
          </cell>
          <cell r="K48">
            <v>14922880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F26"/>
  <sheetViews>
    <sheetView zoomScale="85" zoomScaleNormal="85" workbookViewId="0">
      <selection activeCell="B28" sqref="B28"/>
    </sheetView>
  </sheetViews>
  <sheetFormatPr baseColWidth="10" defaultColWidth="8.88671875" defaultRowHeight="14.4" x14ac:dyDescent="0.3"/>
  <cols>
    <col min="2" max="2" width="32.77734375" bestFit="1" customWidth="1"/>
    <col min="3" max="3" width="23.109375" customWidth="1"/>
    <col min="4" max="4" width="15.21875" bestFit="1" customWidth="1"/>
    <col min="5" max="5" width="13.109375" bestFit="1" customWidth="1"/>
    <col min="6" max="6" width="19.88671875" bestFit="1" customWidth="1"/>
  </cols>
  <sheetData>
    <row r="2" spans="2:6" x14ac:dyDescent="0.3">
      <c r="B2" s="16" t="s">
        <v>22</v>
      </c>
      <c r="C2" s="16"/>
      <c r="D2" s="16"/>
      <c r="E2" s="16"/>
      <c r="F2" s="16"/>
    </row>
    <row r="3" spans="2:6" x14ac:dyDescent="0.3">
      <c r="B3" s="5" t="s">
        <v>0</v>
      </c>
      <c r="C3" s="20" t="s">
        <v>10</v>
      </c>
      <c r="D3" s="21"/>
      <c r="E3" s="21"/>
      <c r="F3" s="22"/>
    </row>
    <row r="4" spans="2:6" x14ac:dyDescent="0.3">
      <c r="B4" s="5" t="s">
        <v>1</v>
      </c>
      <c r="C4" s="23" t="s">
        <v>3</v>
      </c>
      <c r="D4" s="24"/>
      <c r="E4" s="24"/>
      <c r="F4" s="25"/>
    </row>
    <row r="5" spans="2:6" x14ac:dyDescent="0.3">
      <c r="B5" s="2"/>
      <c r="C5" s="2" t="s">
        <v>3</v>
      </c>
      <c r="D5" s="2" t="s">
        <v>4</v>
      </c>
      <c r="E5" s="2" t="s">
        <v>5</v>
      </c>
      <c r="F5" s="2" t="s">
        <v>6</v>
      </c>
    </row>
    <row r="6" spans="2:6" x14ac:dyDescent="0.3">
      <c r="B6" s="16" t="s">
        <v>2</v>
      </c>
      <c r="C6" s="16"/>
      <c r="D6" s="16"/>
      <c r="E6" s="16"/>
      <c r="F6" s="16"/>
    </row>
    <row r="7" spans="2:6" x14ac:dyDescent="0.3">
      <c r="B7" s="8" t="s">
        <v>12</v>
      </c>
      <c r="C7" s="2" t="s">
        <v>3</v>
      </c>
      <c r="D7" s="3">
        <f>+'[1]Resumen PresupxMod'!$K$7*0.7</f>
        <v>19479880.629999999</v>
      </c>
      <c r="E7" s="2">
        <v>1</v>
      </c>
      <c r="F7" s="6">
        <f>+D7*E7</f>
        <v>19479880.629999999</v>
      </c>
    </row>
    <row r="8" spans="2:6" x14ac:dyDescent="0.3">
      <c r="B8" s="8" t="s">
        <v>13</v>
      </c>
      <c r="C8" s="2" t="s">
        <v>3</v>
      </c>
      <c r="D8" s="3">
        <f>+'[1]Resumen PresupxMod'!$K$10*0.7</f>
        <v>21119294.469000001</v>
      </c>
      <c r="E8" s="2">
        <v>1</v>
      </c>
      <c r="F8" s="6">
        <f t="shared" ref="F8:F20" si="0">+D8*E8</f>
        <v>21119294.469000001</v>
      </c>
    </row>
    <row r="9" spans="2:6" x14ac:dyDescent="0.3">
      <c r="B9" s="8" t="s">
        <v>14</v>
      </c>
      <c r="C9" s="2" t="s">
        <v>3</v>
      </c>
      <c r="D9" s="3">
        <f>+'[1]Resumen PresupxMod'!$K$19*0.7</f>
        <v>1241864.9039999999</v>
      </c>
      <c r="E9" s="2">
        <v>1</v>
      </c>
      <c r="F9" s="6">
        <f t="shared" si="0"/>
        <v>1241864.9039999999</v>
      </c>
    </row>
    <row r="10" spans="2:6" x14ac:dyDescent="0.3">
      <c r="B10" s="8" t="s">
        <v>15</v>
      </c>
      <c r="C10" s="2" t="s">
        <v>3</v>
      </c>
      <c r="D10" s="3">
        <f>+'[1]Resumen PresupxMod'!$K$22*0.7</f>
        <v>2680578.1029999997</v>
      </c>
      <c r="E10" s="2">
        <v>1</v>
      </c>
      <c r="F10" s="6">
        <f t="shared" si="0"/>
        <v>2680578.1029999997</v>
      </c>
    </row>
    <row r="11" spans="2:6" x14ac:dyDescent="0.3">
      <c r="B11" s="8" t="s">
        <v>16</v>
      </c>
      <c r="C11" s="2" t="s">
        <v>3</v>
      </c>
      <c r="D11" s="3">
        <f>+'[1]Resumen PresupxMod'!$K$24*0.7</f>
        <v>217687.68699999998</v>
      </c>
      <c r="E11" s="2">
        <v>1</v>
      </c>
      <c r="F11" s="6">
        <f t="shared" si="0"/>
        <v>217687.68699999998</v>
      </c>
    </row>
    <row r="12" spans="2:6" x14ac:dyDescent="0.3">
      <c r="B12" s="8" t="s">
        <v>27</v>
      </c>
      <c r="C12" s="2" t="s">
        <v>3</v>
      </c>
      <c r="D12" s="3">
        <f>+'[1]Resumen PresupxMod'!$K$30*0.7</f>
        <v>162934.723</v>
      </c>
      <c r="E12" s="2">
        <v>1</v>
      </c>
      <c r="F12" s="6">
        <f t="shared" si="0"/>
        <v>162934.723</v>
      </c>
    </row>
    <row r="13" spans="2:6" x14ac:dyDescent="0.3">
      <c r="B13" s="8" t="s">
        <v>18</v>
      </c>
      <c r="C13" s="2" t="s">
        <v>3</v>
      </c>
      <c r="D13" s="3">
        <f>+'[1]Resumen PresupxMod'!$K$39*0.7</f>
        <v>4572052.6879999992</v>
      </c>
      <c r="E13" s="2">
        <v>1</v>
      </c>
      <c r="F13" s="6">
        <f t="shared" si="0"/>
        <v>4572052.6879999992</v>
      </c>
    </row>
    <row r="14" spans="2:6" x14ac:dyDescent="0.3">
      <c r="B14" s="8" t="s">
        <v>19</v>
      </c>
      <c r="C14" s="2" t="s">
        <v>3</v>
      </c>
      <c r="D14" s="3">
        <f>+'[1]Resumen PresupxMod'!$K$48*0.7</f>
        <v>10446016</v>
      </c>
      <c r="E14" s="2">
        <v>1</v>
      </c>
      <c r="F14" s="6">
        <f t="shared" si="0"/>
        <v>10446016</v>
      </c>
    </row>
    <row r="15" spans="2:6" x14ac:dyDescent="0.3">
      <c r="B15" s="16" t="s">
        <v>7</v>
      </c>
      <c r="C15" s="16"/>
      <c r="D15" s="16"/>
      <c r="E15" s="16"/>
      <c r="F15" s="16"/>
    </row>
    <row r="16" spans="2:6" x14ac:dyDescent="0.3">
      <c r="B16" s="2" t="s">
        <v>20</v>
      </c>
      <c r="C16" s="2" t="s">
        <v>21</v>
      </c>
      <c r="D16" s="3">
        <f>+('[1]Resumen PresupxMod'!$K$48*0.3)+('[1]Resumen PresupxMod'!$K$39*0.3)+('[1]Resumen PresupxMod'!$K$30*0.3)+('[1]Resumen PresupxMod'!$K$24*0.3)+('[1]Resumen PresupxMod'!$K$22*0.3)+('[1]Resumen PresupxMod'!$K$19*0.3)+('[1]Resumen PresupxMod'!$K$7*0.3)+'[1]Resumen PresupxMod'!$K$10*0.3</f>
        <v>25680132.515999999</v>
      </c>
      <c r="E16" s="2">
        <v>1</v>
      </c>
      <c r="F16" s="6">
        <f t="shared" si="0"/>
        <v>25680132.515999999</v>
      </c>
    </row>
    <row r="17" spans="2:6" x14ac:dyDescent="0.3">
      <c r="B17" s="16" t="s">
        <v>8</v>
      </c>
      <c r="C17" s="16"/>
      <c r="D17" s="16"/>
      <c r="E17" s="16"/>
      <c r="F17" s="16"/>
    </row>
    <row r="18" spans="2:6" x14ac:dyDescent="0.3">
      <c r="B18" s="4"/>
      <c r="C18" s="4"/>
      <c r="D18" s="3"/>
      <c r="E18" s="4"/>
      <c r="F18" s="4">
        <f t="shared" si="0"/>
        <v>0</v>
      </c>
    </row>
    <row r="19" spans="2:6" x14ac:dyDescent="0.3">
      <c r="B19" s="16" t="s">
        <v>9</v>
      </c>
      <c r="C19" s="16"/>
      <c r="D19" s="16"/>
      <c r="E19" s="16"/>
      <c r="F19" s="16"/>
    </row>
    <row r="20" spans="2:6" x14ac:dyDescent="0.3">
      <c r="B20" s="4"/>
      <c r="C20" s="4"/>
      <c r="D20" s="3"/>
      <c r="E20" s="4"/>
      <c r="F20" s="4">
        <f t="shared" si="0"/>
        <v>0</v>
      </c>
    </row>
    <row r="21" spans="2:6" ht="18" x14ac:dyDescent="0.35">
      <c r="B21" s="17" t="s">
        <v>6</v>
      </c>
      <c r="C21" s="18"/>
      <c r="D21" s="18"/>
      <c r="E21" s="19"/>
      <c r="F21" s="7">
        <f>+F7+F8+F9+F10+F11+F12+F13+F14+F16+F18+F20</f>
        <v>85600441.719999999</v>
      </c>
    </row>
    <row r="22" spans="2:6" x14ac:dyDescent="0.3">
      <c r="D22" s="1"/>
    </row>
    <row r="23" spans="2:6" x14ac:dyDescent="0.3">
      <c r="D23" s="1"/>
    </row>
    <row r="24" spans="2:6" x14ac:dyDescent="0.3">
      <c r="D24" s="1"/>
    </row>
    <row r="25" spans="2:6" x14ac:dyDescent="0.3">
      <c r="D25" s="1"/>
    </row>
    <row r="26" spans="2:6" x14ac:dyDescent="0.3">
      <c r="D26" s="1"/>
    </row>
  </sheetData>
  <mergeCells count="8">
    <mergeCell ref="B2:F2"/>
    <mergeCell ref="B21:E21"/>
    <mergeCell ref="B6:F6"/>
    <mergeCell ref="B15:F15"/>
    <mergeCell ref="B17:F17"/>
    <mergeCell ref="B19:F19"/>
    <mergeCell ref="C3:F3"/>
    <mergeCell ref="C4:F4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F153C3-A2EA-4D59-9196-09366D49FD21}">
  <dimension ref="B2:F27"/>
  <sheetViews>
    <sheetView zoomScale="85" zoomScaleNormal="85" workbookViewId="0">
      <selection activeCell="B16" sqref="B16:F16"/>
    </sheetView>
  </sheetViews>
  <sheetFormatPr baseColWidth="10" defaultColWidth="8.88671875" defaultRowHeight="14.4" x14ac:dyDescent="0.3"/>
  <cols>
    <col min="1" max="1" width="8.88671875" style="14"/>
    <col min="2" max="2" width="39.21875" style="14" bestFit="1" customWidth="1"/>
    <col min="3" max="3" width="23.109375" style="14" customWidth="1"/>
    <col min="4" max="4" width="15.77734375" style="14" bestFit="1" customWidth="1"/>
    <col min="5" max="5" width="13.109375" style="14" bestFit="1" customWidth="1"/>
    <col min="6" max="6" width="21.33203125" style="14" bestFit="1" customWidth="1"/>
    <col min="7" max="16384" width="8.88671875" style="14"/>
  </cols>
  <sheetData>
    <row r="2" spans="2:6" x14ac:dyDescent="0.3">
      <c r="B2" s="16" t="s">
        <v>97</v>
      </c>
      <c r="C2" s="16"/>
      <c r="D2" s="16"/>
      <c r="E2" s="16"/>
      <c r="F2" s="16"/>
    </row>
    <row r="3" spans="2:6" x14ac:dyDescent="0.3">
      <c r="B3" s="5" t="s">
        <v>0</v>
      </c>
      <c r="C3" s="20" t="s">
        <v>98</v>
      </c>
      <c r="D3" s="21"/>
      <c r="E3" s="21"/>
      <c r="F3" s="22"/>
    </row>
    <row r="4" spans="2:6" x14ac:dyDescent="0.3">
      <c r="B4" s="5" t="s">
        <v>1</v>
      </c>
      <c r="C4" s="23" t="s">
        <v>3</v>
      </c>
      <c r="D4" s="24"/>
      <c r="E4" s="24"/>
      <c r="F4" s="25"/>
    </row>
    <row r="5" spans="2:6" x14ac:dyDescent="0.3">
      <c r="B5" s="2"/>
      <c r="C5" s="2" t="s">
        <v>3</v>
      </c>
      <c r="D5" s="2" t="s">
        <v>4</v>
      </c>
      <c r="E5" s="2" t="s">
        <v>5</v>
      </c>
      <c r="F5" s="2" t="s">
        <v>6</v>
      </c>
    </row>
    <row r="6" spans="2:6" x14ac:dyDescent="0.3">
      <c r="B6" s="16" t="s">
        <v>2</v>
      </c>
      <c r="C6" s="16"/>
      <c r="D6" s="16"/>
      <c r="E6" s="16"/>
      <c r="F6" s="16"/>
    </row>
    <row r="7" spans="2:6" x14ac:dyDescent="0.3">
      <c r="B7" s="11" t="s">
        <v>72</v>
      </c>
      <c r="C7" s="2" t="s">
        <v>3</v>
      </c>
      <c r="D7" s="6">
        <v>28000000</v>
      </c>
      <c r="E7" s="2">
        <v>2</v>
      </c>
      <c r="F7" s="6">
        <f t="shared" ref="F7:F15" si="0">+D7*E7</f>
        <v>56000000</v>
      </c>
    </row>
    <row r="8" spans="2:6" x14ac:dyDescent="0.3">
      <c r="B8" s="8" t="s">
        <v>13</v>
      </c>
      <c r="C8" s="2" t="s">
        <v>3</v>
      </c>
      <c r="D8" s="3">
        <f>+'[1]Resumen PresupxMod'!$I$10*0.7</f>
        <v>41162015.916000001</v>
      </c>
      <c r="E8" s="2">
        <v>1</v>
      </c>
      <c r="F8" s="6">
        <f t="shared" si="0"/>
        <v>41162015.916000001</v>
      </c>
    </row>
    <row r="9" spans="2:6" x14ac:dyDescent="0.3">
      <c r="B9" s="8" t="s">
        <v>14</v>
      </c>
      <c r="C9" s="2" t="s">
        <v>3</v>
      </c>
      <c r="D9" s="3">
        <f>+'[1]Resumen PresupxMod'!$I$19*0.7</f>
        <v>2834001.2749999999</v>
      </c>
      <c r="E9" s="2">
        <v>1</v>
      </c>
      <c r="F9" s="6">
        <f t="shared" si="0"/>
        <v>2834001.2749999999</v>
      </c>
    </row>
    <row r="10" spans="2:6" x14ac:dyDescent="0.3">
      <c r="B10" s="8" t="s">
        <v>15</v>
      </c>
      <c r="C10" s="2" t="s">
        <v>3</v>
      </c>
      <c r="D10" s="3">
        <f>+'[1]Resumen PresupxMod'!$I$22*0.7</f>
        <v>3721440.8699999996</v>
      </c>
      <c r="E10" s="2">
        <v>1</v>
      </c>
      <c r="F10" s="6">
        <f t="shared" si="0"/>
        <v>3721440.8699999996</v>
      </c>
    </row>
    <row r="11" spans="2:6" x14ac:dyDescent="0.3">
      <c r="B11" s="8" t="s">
        <v>16</v>
      </c>
      <c r="C11" s="2" t="s">
        <v>3</v>
      </c>
      <c r="D11" s="3">
        <f>+'[1]Resumen PresupxMod'!$I$24*0.7</f>
        <v>1154668.5429999998</v>
      </c>
      <c r="E11" s="2">
        <v>1</v>
      </c>
      <c r="F11" s="6">
        <f t="shared" si="0"/>
        <v>1154668.5429999998</v>
      </c>
    </row>
    <row r="12" spans="2:6" x14ac:dyDescent="0.3">
      <c r="B12" s="8" t="s">
        <v>27</v>
      </c>
      <c r="C12" s="2" t="s">
        <v>3</v>
      </c>
      <c r="D12" s="3">
        <f>+'[1]Resumen PresupxMod'!$I$30*0.7</f>
        <v>846376.91599999985</v>
      </c>
      <c r="E12" s="2">
        <v>1</v>
      </c>
      <c r="F12" s="6">
        <f t="shared" si="0"/>
        <v>846376.91599999985</v>
      </c>
    </row>
    <row r="13" spans="2:6" x14ac:dyDescent="0.3">
      <c r="B13" s="8" t="s">
        <v>17</v>
      </c>
      <c r="C13" s="2" t="s">
        <v>3</v>
      </c>
      <c r="D13" s="3">
        <f>+'[1]Resumen PresupxMod'!$I$35*0.7</f>
        <v>7827595.2859999994</v>
      </c>
      <c r="E13" s="2">
        <v>1</v>
      </c>
      <c r="F13" s="6">
        <f t="shared" si="0"/>
        <v>7827595.2859999994</v>
      </c>
    </row>
    <row r="14" spans="2:6" x14ac:dyDescent="0.3">
      <c r="B14" s="8" t="s">
        <v>18</v>
      </c>
      <c r="C14" s="2" t="s">
        <v>3</v>
      </c>
      <c r="D14" s="3">
        <f>+'[1]Resumen PresupxMod'!$I$39*0.7</f>
        <v>4657501.0929999994</v>
      </c>
      <c r="E14" s="2">
        <v>1</v>
      </c>
      <c r="F14" s="6">
        <f t="shared" si="0"/>
        <v>4657501.0929999994</v>
      </c>
    </row>
    <row r="15" spans="2:6" x14ac:dyDescent="0.3">
      <c r="B15" s="8" t="s">
        <v>19</v>
      </c>
      <c r="C15" s="2" t="s">
        <v>3</v>
      </c>
      <c r="D15" s="3">
        <v>2560000</v>
      </c>
      <c r="E15" s="2">
        <v>1</v>
      </c>
      <c r="F15" s="6">
        <f t="shared" si="0"/>
        <v>2560000</v>
      </c>
    </row>
    <row r="16" spans="2:6" x14ac:dyDescent="0.3">
      <c r="B16" s="16" t="s">
        <v>7</v>
      </c>
      <c r="C16" s="16"/>
      <c r="D16" s="16"/>
      <c r="E16" s="16"/>
      <c r="F16" s="16"/>
    </row>
    <row r="17" spans="2:6" x14ac:dyDescent="0.3">
      <c r="B17" s="8" t="s">
        <v>47</v>
      </c>
      <c r="C17" s="2" t="s">
        <v>48</v>
      </c>
      <c r="D17" s="3">
        <v>350000</v>
      </c>
      <c r="E17" s="2">
        <v>15</v>
      </c>
      <c r="F17" s="6">
        <f t="shared" ref="F17:F21" si="1">+D17*E17</f>
        <v>5250000</v>
      </c>
    </row>
    <row r="18" spans="2:6" x14ac:dyDescent="0.3">
      <c r="B18" s="16" t="s">
        <v>8</v>
      </c>
      <c r="C18" s="16"/>
      <c r="D18" s="16"/>
      <c r="E18" s="16"/>
      <c r="F18" s="16"/>
    </row>
    <row r="19" spans="2:6" x14ac:dyDescent="0.3">
      <c r="B19" s="11" t="s">
        <v>49</v>
      </c>
      <c r="C19" s="2" t="s">
        <v>46</v>
      </c>
      <c r="D19" s="3">
        <v>180000</v>
      </c>
      <c r="E19" s="2">
        <v>1</v>
      </c>
      <c r="F19" s="6">
        <f t="shared" si="1"/>
        <v>180000</v>
      </c>
    </row>
    <row r="20" spans="2:6" x14ac:dyDescent="0.3">
      <c r="B20" s="16" t="s">
        <v>9</v>
      </c>
      <c r="C20" s="16"/>
      <c r="D20" s="16"/>
      <c r="E20" s="16"/>
      <c r="F20" s="16"/>
    </row>
    <row r="21" spans="2:6" x14ac:dyDescent="0.3">
      <c r="B21" s="11" t="s">
        <v>50</v>
      </c>
      <c r="C21" s="2" t="s">
        <v>46</v>
      </c>
      <c r="D21" s="3">
        <v>180000</v>
      </c>
      <c r="E21" s="2">
        <v>1</v>
      </c>
      <c r="F21" s="11">
        <f t="shared" si="1"/>
        <v>180000</v>
      </c>
    </row>
    <row r="22" spans="2:6" ht="18" x14ac:dyDescent="0.35">
      <c r="B22" s="17" t="s">
        <v>6</v>
      </c>
      <c r="C22" s="18"/>
      <c r="D22" s="18"/>
      <c r="E22" s="19"/>
      <c r="F22" s="7">
        <f>+F7+F8+F9+F15+F10+F11+F12+F13+F14+F17+F19+F21</f>
        <v>126373599.899</v>
      </c>
    </row>
    <row r="23" spans="2:6" x14ac:dyDescent="0.3">
      <c r="D23" s="1"/>
    </row>
    <row r="24" spans="2:6" x14ac:dyDescent="0.3">
      <c r="D24" s="1"/>
    </row>
    <row r="25" spans="2:6" x14ac:dyDescent="0.3">
      <c r="D25" s="1"/>
    </row>
    <row r="26" spans="2:6" x14ac:dyDescent="0.3">
      <c r="D26" s="1"/>
    </row>
    <row r="27" spans="2:6" x14ac:dyDescent="0.3">
      <c r="D27" s="1"/>
    </row>
  </sheetData>
  <mergeCells count="8">
    <mergeCell ref="B20:F20"/>
    <mergeCell ref="B22:E22"/>
    <mergeCell ref="B2:F2"/>
    <mergeCell ref="C3:F3"/>
    <mergeCell ref="C4:F4"/>
    <mergeCell ref="B6:F6"/>
    <mergeCell ref="B16:F16"/>
    <mergeCell ref="B18:F18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F4333C-76D4-4D8E-8A37-81B27AA06FA4}">
  <dimension ref="B2:F27"/>
  <sheetViews>
    <sheetView zoomScale="85" zoomScaleNormal="85" workbookViewId="0">
      <selection activeCell="C4" sqref="C4:F4"/>
    </sheetView>
  </sheetViews>
  <sheetFormatPr baseColWidth="10" defaultColWidth="8.88671875" defaultRowHeight="14.4" x14ac:dyDescent="0.3"/>
  <cols>
    <col min="1" max="1" width="8.88671875" style="14"/>
    <col min="2" max="2" width="39.21875" style="14" bestFit="1" customWidth="1"/>
    <col min="3" max="3" width="23.109375" style="14" customWidth="1"/>
    <col min="4" max="4" width="15.77734375" style="14" bestFit="1" customWidth="1"/>
    <col min="5" max="5" width="13.109375" style="14" bestFit="1" customWidth="1"/>
    <col min="6" max="6" width="21.33203125" style="14" bestFit="1" customWidth="1"/>
    <col min="7" max="16384" width="8.88671875" style="14"/>
  </cols>
  <sheetData>
    <row r="2" spans="2:6" x14ac:dyDescent="0.3">
      <c r="B2" s="16" t="s">
        <v>99</v>
      </c>
      <c r="C2" s="16"/>
      <c r="D2" s="16"/>
      <c r="E2" s="16"/>
      <c r="F2" s="16"/>
    </row>
    <row r="3" spans="2:6" x14ac:dyDescent="0.3">
      <c r="B3" s="5" t="s">
        <v>0</v>
      </c>
      <c r="C3" s="20" t="s">
        <v>100</v>
      </c>
      <c r="D3" s="21"/>
      <c r="E3" s="21"/>
      <c r="F3" s="22"/>
    </row>
    <row r="4" spans="2:6" x14ac:dyDescent="0.3">
      <c r="B4" s="5" t="s">
        <v>1</v>
      </c>
      <c r="C4" s="23" t="s">
        <v>3</v>
      </c>
      <c r="D4" s="24"/>
      <c r="E4" s="24"/>
      <c r="F4" s="25"/>
    </row>
    <row r="5" spans="2:6" x14ac:dyDescent="0.3">
      <c r="B5" s="2"/>
      <c r="C5" s="2" t="s">
        <v>3</v>
      </c>
      <c r="D5" s="2" t="s">
        <v>4</v>
      </c>
      <c r="E5" s="2" t="s">
        <v>5</v>
      </c>
      <c r="F5" s="2" t="s">
        <v>6</v>
      </c>
    </row>
    <row r="6" spans="2:6" x14ac:dyDescent="0.3">
      <c r="B6" s="16" t="s">
        <v>2</v>
      </c>
      <c r="C6" s="16"/>
      <c r="D6" s="16"/>
      <c r="E6" s="16"/>
      <c r="F6" s="16"/>
    </row>
    <row r="7" spans="2:6" x14ac:dyDescent="0.3">
      <c r="B7" s="11" t="s">
        <v>72</v>
      </c>
      <c r="C7" s="2" t="s">
        <v>3</v>
      </c>
      <c r="D7" s="6">
        <v>28000000</v>
      </c>
      <c r="E7" s="2">
        <v>1</v>
      </c>
      <c r="F7" s="6">
        <f t="shared" ref="F7:F15" si="0">+D7*E7</f>
        <v>28000000</v>
      </c>
    </row>
    <row r="8" spans="2:6" x14ac:dyDescent="0.3">
      <c r="B8" s="8" t="s">
        <v>13</v>
      </c>
      <c r="C8" s="2" t="s">
        <v>3</v>
      </c>
      <c r="D8" s="3">
        <f>+'[1]Resumen PresupxMod'!$I$10*0.7</f>
        <v>41162015.916000001</v>
      </c>
      <c r="E8" s="2">
        <v>1</v>
      </c>
      <c r="F8" s="6">
        <f t="shared" si="0"/>
        <v>41162015.916000001</v>
      </c>
    </row>
    <row r="9" spans="2:6" x14ac:dyDescent="0.3">
      <c r="B9" s="8" t="s">
        <v>14</v>
      </c>
      <c r="C9" s="2" t="s">
        <v>3</v>
      </c>
      <c r="D9" s="3">
        <f>+'[1]Resumen PresupxMod'!$I$19*0.7</f>
        <v>2834001.2749999999</v>
      </c>
      <c r="E9" s="2">
        <v>1</v>
      </c>
      <c r="F9" s="6">
        <f t="shared" si="0"/>
        <v>2834001.2749999999</v>
      </c>
    </row>
    <row r="10" spans="2:6" x14ac:dyDescent="0.3">
      <c r="B10" s="8" t="s">
        <v>15</v>
      </c>
      <c r="C10" s="2" t="s">
        <v>3</v>
      </c>
      <c r="D10" s="3">
        <f>+'[1]Resumen PresupxMod'!$I$22*0.7</f>
        <v>3721440.8699999996</v>
      </c>
      <c r="E10" s="2">
        <v>1</v>
      </c>
      <c r="F10" s="6">
        <f t="shared" si="0"/>
        <v>3721440.8699999996</v>
      </c>
    </row>
    <row r="11" spans="2:6" x14ac:dyDescent="0.3">
      <c r="B11" s="8" t="s">
        <v>16</v>
      </c>
      <c r="C11" s="2" t="s">
        <v>3</v>
      </c>
      <c r="D11" s="3">
        <f>+'[1]Resumen PresupxMod'!$I$24*0.7</f>
        <v>1154668.5429999998</v>
      </c>
      <c r="E11" s="2">
        <v>1</v>
      </c>
      <c r="F11" s="6">
        <f t="shared" si="0"/>
        <v>1154668.5429999998</v>
      </c>
    </row>
    <row r="12" spans="2:6" x14ac:dyDescent="0.3">
      <c r="B12" s="8" t="s">
        <v>27</v>
      </c>
      <c r="C12" s="2" t="s">
        <v>3</v>
      </c>
      <c r="D12" s="3">
        <f>+'[1]Resumen PresupxMod'!$I$30*0.7</f>
        <v>846376.91599999985</v>
      </c>
      <c r="E12" s="2">
        <v>1</v>
      </c>
      <c r="F12" s="6">
        <f t="shared" si="0"/>
        <v>846376.91599999985</v>
      </c>
    </row>
    <row r="13" spans="2:6" x14ac:dyDescent="0.3">
      <c r="B13" s="8" t="s">
        <v>17</v>
      </c>
      <c r="C13" s="2" t="s">
        <v>3</v>
      </c>
      <c r="D13" s="3">
        <f>+'[1]Resumen PresupxMod'!$I$35*0.7</f>
        <v>7827595.2859999994</v>
      </c>
      <c r="E13" s="2">
        <v>1</v>
      </c>
      <c r="F13" s="6">
        <f t="shared" si="0"/>
        <v>7827595.2859999994</v>
      </c>
    </row>
    <row r="14" spans="2:6" x14ac:dyDescent="0.3">
      <c r="B14" s="8" t="s">
        <v>18</v>
      </c>
      <c r="C14" s="2" t="s">
        <v>3</v>
      </c>
      <c r="D14" s="3">
        <f>+'[1]Resumen PresupxMod'!$I$39*0.7</f>
        <v>4657501.0929999994</v>
      </c>
      <c r="E14" s="2">
        <v>1</v>
      </c>
      <c r="F14" s="6">
        <f t="shared" si="0"/>
        <v>4657501.0929999994</v>
      </c>
    </row>
    <row r="15" spans="2:6" x14ac:dyDescent="0.3">
      <c r="B15" s="8" t="s">
        <v>19</v>
      </c>
      <c r="C15" s="2" t="s">
        <v>3</v>
      </c>
      <c r="D15" s="3">
        <f>+'[1]Resumen PresupxMod'!$I$48*0.7</f>
        <v>5690812.0499999998</v>
      </c>
      <c r="E15" s="2">
        <v>1</v>
      </c>
      <c r="F15" s="6">
        <f t="shared" si="0"/>
        <v>5690812.0499999998</v>
      </c>
    </row>
    <row r="16" spans="2:6" x14ac:dyDescent="0.3">
      <c r="B16" s="16" t="s">
        <v>7</v>
      </c>
      <c r="C16" s="16"/>
      <c r="D16" s="16"/>
      <c r="E16" s="16"/>
      <c r="F16" s="16"/>
    </row>
    <row r="17" spans="2:6" x14ac:dyDescent="0.3">
      <c r="B17" s="8" t="s">
        <v>47</v>
      </c>
      <c r="C17" s="2" t="s">
        <v>48</v>
      </c>
      <c r="D17" s="3">
        <v>350000</v>
      </c>
      <c r="E17" s="2">
        <v>15</v>
      </c>
      <c r="F17" s="6">
        <f t="shared" ref="F17:F21" si="1">+D17*E17</f>
        <v>5250000</v>
      </c>
    </row>
    <row r="18" spans="2:6" x14ac:dyDescent="0.3">
      <c r="B18" s="16" t="s">
        <v>8</v>
      </c>
      <c r="C18" s="16"/>
      <c r="D18" s="16"/>
      <c r="E18" s="16"/>
      <c r="F18" s="16"/>
    </row>
    <row r="19" spans="2:6" x14ac:dyDescent="0.3">
      <c r="B19" s="11" t="s">
        <v>49</v>
      </c>
      <c r="C19" s="2" t="s">
        <v>46</v>
      </c>
      <c r="D19" s="3">
        <v>180000</v>
      </c>
      <c r="E19" s="2">
        <v>1</v>
      </c>
      <c r="F19" s="6">
        <f t="shared" si="1"/>
        <v>180000</v>
      </c>
    </row>
    <row r="20" spans="2:6" x14ac:dyDescent="0.3">
      <c r="B20" s="16" t="s">
        <v>9</v>
      </c>
      <c r="C20" s="16"/>
      <c r="D20" s="16"/>
      <c r="E20" s="16"/>
      <c r="F20" s="16"/>
    </row>
    <row r="21" spans="2:6" x14ac:dyDescent="0.3">
      <c r="B21" s="11" t="s">
        <v>50</v>
      </c>
      <c r="C21" s="2" t="s">
        <v>46</v>
      </c>
      <c r="D21" s="3">
        <v>180000</v>
      </c>
      <c r="E21" s="2">
        <v>1</v>
      </c>
      <c r="F21" s="11">
        <f t="shared" si="1"/>
        <v>180000</v>
      </c>
    </row>
    <row r="22" spans="2:6" ht="18" x14ac:dyDescent="0.35">
      <c r="B22" s="17" t="s">
        <v>6</v>
      </c>
      <c r="C22" s="18"/>
      <c r="D22" s="18"/>
      <c r="E22" s="19"/>
      <c r="F22" s="7">
        <f>+F7+F8+F9+F15+F10+F11+F12+F13+F14+F17+F19+F21</f>
        <v>101504411.949</v>
      </c>
    </row>
    <row r="23" spans="2:6" x14ac:dyDescent="0.3">
      <c r="D23" s="1"/>
    </row>
    <row r="24" spans="2:6" x14ac:dyDescent="0.3">
      <c r="D24" s="1"/>
    </row>
    <row r="25" spans="2:6" x14ac:dyDescent="0.3">
      <c r="D25" s="1"/>
    </row>
    <row r="26" spans="2:6" x14ac:dyDescent="0.3">
      <c r="D26" s="1"/>
    </row>
    <row r="27" spans="2:6" x14ac:dyDescent="0.3">
      <c r="D27" s="1"/>
    </row>
  </sheetData>
  <mergeCells count="8">
    <mergeCell ref="B20:F20"/>
    <mergeCell ref="B22:E22"/>
    <mergeCell ref="B2:F2"/>
    <mergeCell ref="C3:F3"/>
    <mergeCell ref="C4:F4"/>
    <mergeCell ref="B6:F6"/>
    <mergeCell ref="B16:F16"/>
    <mergeCell ref="B18:F18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88384B-7D3E-42C7-9190-0E9518251B91}">
  <dimension ref="B2:F27"/>
  <sheetViews>
    <sheetView zoomScale="85" zoomScaleNormal="85" workbookViewId="0">
      <selection activeCell="D10" sqref="D10"/>
    </sheetView>
  </sheetViews>
  <sheetFormatPr baseColWidth="10" defaultColWidth="8.88671875" defaultRowHeight="14.4" x14ac:dyDescent="0.3"/>
  <cols>
    <col min="1" max="1" width="8.88671875" style="14"/>
    <col min="2" max="2" width="39.21875" style="14" bestFit="1" customWidth="1"/>
    <col min="3" max="3" width="23.109375" style="14" customWidth="1"/>
    <col min="4" max="4" width="15.77734375" style="14" bestFit="1" customWidth="1"/>
    <col min="5" max="5" width="13.109375" style="14" bestFit="1" customWidth="1"/>
    <col min="6" max="6" width="21.33203125" style="14" bestFit="1" customWidth="1"/>
    <col min="7" max="16384" width="8.88671875" style="14"/>
  </cols>
  <sheetData>
    <row r="2" spans="2:6" x14ac:dyDescent="0.3">
      <c r="B2" s="16" t="s">
        <v>101</v>
      </c>
      <c r="C2" s="16"/>
      <c r="D2" s="16"/>
      <c r="E2" s="16"/>
      <c r="F2" s="16"/>
    </row>
    <row r="3" spans="2:6" x14ac:dyDescent="0.3">
      <c r="B3" s="5" t="s">
        <v>0</v>
      </c>
      <c r="C3" s="20" t="s">
        <v>102</v>
      </c>
      <c r="D3" s="21"/>
      <c r="E3" s="21"/>
      <c r="F3" s="22"/>
    </row>
    <row r="4" spans="2:6" x14ac:dyDescent="0.3">
      <c r="B4" s="5" t="s">
        <v>1</v>
      </c>
      <c r="C4" s="23" t="s">
        <v>3</v>
      </c>
      <c r="D4" s="24"/>
      <c r="E4" s="24"/>
      <c r="F4" s="25"/>
    </row>
    <row r="5" spans="2:6" x14ac:dyDescent="0.3">
      <c r="B5" s="2"/>
      <c r="C5" s="2" t="s">
        <v>3</v>
      </c>
      <c r="D5" s="2" t="s">
        <v>4</v>
      </c>
      <c r="E5" s="2" t="s">
        <v>5</v>
      </c>
      <c r="F5" s="2" t="s">
        <v>6</v>
      </c>
    </row>
    <row r="6" spans="2:6" x14ac:dyDescent="0.3">
      <c r="B6" s="16" t="s">
        <v>2</v>
      </c>
      <c r="C6" s="16"/>
      <c r="D6" s="16"/>
      <c r="E6" s="16"/>
      <c r="F6" s="16"/>
    </row>
    <row r="7" spans="2:6" x14ac:dyDescent="0.3">
      <c r="B7" s="11" t="s">
        <v>72</v>
      </c>
      <c r="C7" s="2" t="s">
        <v>3</v>
      </c>
      <c r="D7" s="6">
        <v>28000000</v>
      </c>
      <c r="E7" s="2">
        <v>1</v>
      </c>
      <c r="F7" s="6">
        <f t="shared" ref="F7:F15" si="0">+D7*E7</f>
        <v>28000000</v>
      </c>
    </row>
    <row r="8" spans="2:6" x14ac:dyDescent="0.3">
      <c r="B8" s="8" t="s">
        <v>13</v>
      </c>
      <c r="C8" s="2" t="s">
        <v>3</v>
      </c>
      <c r="D8" s="3">
        <f>+'[1]Resumen PresupxMod'!$I$10*0.7</f>
        <v>41162015.916000001</v>
      </c>
      <c r="E8" s="2">
        <v>1</v>
      </c>
      <c r="F8" s="6">
        <f t="shared" si="0"/>
        <v>41162015.916000001</v>
      </c>
    </row>
    <row r="9" spans="2:6" x14ac:dyDescent="0.3">
      <c r="B9" s="8" t="s">
        <v>14</v>
      </c>
      <c r="C9" s="2" t="s">
        <v>3</v>
      </c>
      <c r="D9" s="3">
        <f>+'[1]Resumen PresupxMod'!$I$19*0.7</f>
        <v>2834001.2749999999</v>
      </c>
      <c r="E9" s="2">
        <v>1</v>
      </c>
      <c r="F9" s="6">
        <f t="shared" si="0"/>
        <v>2834001.2749999999</v>
      </c>
    </row>
    <row r="10" spans="2:6" x14ac:dyDescent="0.3">
      <c r="B10" s="8" t="s">
        <v>15</v>
      </c>
      <c r="C10" s="2" t="s">
        <v>3</v>
      </c>
      <c r="D10" s="3">
        <f>+'[1]Resumen PresupxMod'!$I$22*0.7</f>
        <v>3721440.8699999996</v>
      </c>
      <c r="E10" s="2">
        <v>1</v>
      </c>
      <c r="F10" s="6">
        <f t="shared" si="0"/>
        <v>3721440.8699999996</v>
      </c>
    </row>
    <row r="11" spans="2:6" x14ac:dyDescent="0.3">
      <c r="B11" s="8" t="s">
        <v>16</v>
      </c>
      <c r="C11" s="2" t="s">
        <v>3</v>
      </c>
      <c r="D11" s="3">
        <f>+'[1]Resumen PresupxMod'!$I$24*0.7</f>
        <v>1154668.5429999998</v>
      </c>
      <c r="E11" s="2">
        <v>1</v>
      </c>
      <c r="F11" s="6">
        <f t="shared" si="0"/>
        <v>1154668.5429999998</v>
      </c>
    </row>
    <row r="12" spans="2:6" x14ac:dyDescent="0.3">
      <c r="B12" s="8" t="s">
        <v>27</v>
      </c>
      <c r="C12" s="2" t="s">
        <v>3</v>
      </c>
      <c r="D12" s="3">
        <f>+'[1]Resumen PresupxMod'!$I$30*0.7</f>
        <v>846376.91599999985</v>
      </c>
      <c r="E12" s="2">
        <v>1</v>
      </c>
      <c r="F12" s="6">
        <f t="shared" si="0"/>
        <v>846376.91599999985</v>
      </c>
    </row>
    <row r="13" spans="2:6" x14ac:dyDescent="0.3">
      <c r="B13" s="8" t="s">
        <v>17</v>
      </c>
      <c r="C13" s="2" t="s">
        <v>3</v>
      </c>
      <c r="D13" s="3">
        <f>+'[1]Resumen PresupxMod'!$I$35*0.7</f>
        <v>7827595.2859999994</v>
      </c>
      <c r="E13" s="2">
        <v>1</v>
      </c>
      <c r="F13" s="6">
        <f t="shared" si="0"/>
        <v>7827595.2859999994</v>
      </c>
    </row>
    <row r="14" spans="2:6" x14ac:dyDescent="0.3">
      <c r="B14" s="8" t="s">
        <v>18</v>
      </c>
      <c r="C14" s="2" t="s">
        <v>3</v>
      </c>
      <c r="D14" s="3">
        <f>+'[1]Resumen PresupxMod'!$I$39*0.7</f>
        <v>4657501.0929999994</v>
      </c>
      <c r="E14" s="2">
        <v>1</v>
      </c>
      <c r="F14" s="6">
        <f t="shared" si="0"/>
        <v>4657501.0929999994</v>
      </c>
    </row>
    <row r="15" spans="2:6" x14ac:dyDescent="0.3">
      <c r="B15" s="8" t="s">
        <v>19</v>
      </c>
      <c r="C15" s="2" t="s">
        <v>3</v>
      </c>
      <c r="D15" s="3">
        <v>25700000</v>
      </c>
      <c r="E15" s="2">
        <v>1</v>
      </c>
      <c r="F15" s="6">
        <f t="shared" si="0"/>
        <v>25700000</v>
      </c>
    </row>
    <row r="16" spans="2:6" x14ac:dyDescent="0.3">
      <c r="B16" s="16" t="s">
        <v>7</v>
      </c>
      <c r="C16" s="16"/>
      <c r="D16" s="16"/>
      <c r="E16" s="16"/>
      <c r="F16" s="16"/>
    </row>
    <row r="17" spans="2:6" x14ac:dyDescent="0.3">
      <c r="B17" s="8" t="s">
        <v>47</v>
      </c>
      <c r="C17" s="2" t="s">
        <v>48</v>
      </c>
      <c r="D17" s="3">
        <v>350000</v>
      </c>
      <c r="E17" s="2">
        <v>20</v>
      </c>
      <c r="F17" s="6">
        <f t="shared" ref="F17:F21" si="1">+D17*E17</f>
        <v>7000000</v>
      </c>
    </row>
    <row r="18" spans="2:6" x14ac:dyDescent="0.3">
      <c r="B18" s="16" t="s">
        <v>8</v>
      </c>
      <c r="C18" s="16"/>
      <c r="D18" s="16"/>
      <c r="E18" s="16"/>
      <c r="F18" s="16"/>
    </row>
    <row r="19" spans="2:6" x14ac:dyDescent="0.3">
      <c r="B19" s="11" t="s">
        <v>49</v>
      </c>
      <c r="C19" s="2" t="s">
        <v>46</v>
      </c>
      <c r="D19" s="3">
        <v>180000</v>
      </c>
      <c r="E19" s="2">
        <v>1</v>
      </c>
      <c r="F19" s="6">
        <f t="shared" si="1"/>
        <v>180000</v>
      </c>
    </row>
    <row r="20" spans="2:6" x14ac:dyDescent="0.3">
      <c r="B20" s="16" t="s">
        <v>9</v>
      </c>
      <c r="C20" s="16"/>
      <c r="D20" s="16"/>
      <c r="E20" s="16"/>
      <c r="F20" s="16"/>
    </row>
    <row r="21" spans="2:6" x14ac:dyDescent="0.3">
      <c r="B21" s="11" t="s">
        <v>50</v>
      </c>
      <c r="C21" s="2" t="s">
        <v>46</v>
      </c>
      <c r="D21" s="3">
        <v>180000</v>
      </c>
      <c r="E21" s="2">
        <v>1</v>
      </c>
      <c r="F21" s="11">
        <f t="shared" si="1"/>
        <v>180000</v>
      </c>
    </row>
    <row r="22" spans="2:6" ht="18" x14ac:dyDescent="0.35">
      <c r="B22" s="17" t="s">
        <v>6</v>
      </c>
      <c r="C22" s="18"/>
      <c r="D22" s="18"/>
      <c r="E22" s="19"/>
      <c r="F22" s="7">
        <f>+F7+F8+F9+F15+F10+F11+F12+F13+F14+F17+F19+F21</f>
        <v>123263599.899</v>
      </c>
    </row>
    <row r="23" spans="2:6" x14ac:dyDescent="0.3">
      <c r="D23" s="1"/>
    </row>
    <row r="24" spans="2:6" x14ac:dyDescent="0.3">
      <c r="D24" s="1"/>
    </row>
    <row r="25" spans="2:6" x14ac:dyDescent="0.3">
      <c r="D25" s="1"/>
    </row>
    <row r="26" spans="2:6" x14ac:dyDescent="0.3">
      <c r="D26" s="1"/>
    </row>
    <row r="27" spans="2:6" x14ac:dyDescent="0.3">
      <c r="D27" s="1"/>
    </row>
  </sheetData>
  <mergeCells count="8">
    <mergeCell ref="B20:F20"/>
    <mergeCell ref="B22:E22"/>
    <mergeCell ref="B2:F2"/>
    <mergeCell ref="C3:F3"/>
    <mergeCell ref="C4:F4"/>
    <mergeCell ref="B6:F6"/>
    <mergeCell ref="B16:F16"/>
    <mergeCell ref="B18:F18"/>
  </mergeCell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449980-79F2-4638-9826-FBE0F6BA1D08}">
  <dimension ref="B2:F27"/>
  <sheetViews>
    <sheetView zoomScale="85" zoomScaleNormal="85" workbookViewId="0">
      <selection activeCell="D11" sqref="D11"/>
    </sheetView>
  </sheetViews>
  <sheetFormatPr baseColWidth="10" defaultColWidth="8.88671875" defaultRowHeight="14.4" x14ac:dyDescent="0.3"/>
  <cols>
    <col min="1" max="1" width="8.88671875" style="14"/>
    <col min="2" max="2" width="39.21875" style="14" bestFit="1" customWidth="1"/>
    <col min="3" max="3" width="23.109375" style="14" customWidth="1"/>
    <col min="4" max="4" width="15.77734375" style="14" bestFit="1" customWidth="1"/>
    <col min="5" max="5" width="13.109375" style="14" bestFit="1" customWidth="1"/>
    <col min="6" max="6" width="21.33203125" style="14" bestFit="1" customWidth="1"/>
    <col min="7" max="16384" width="8.88671875" style="14"/>
  </cols>
  <sheetData>
    <row r="2" spans="2:6" x14ac:dyDescent="0.3">
      <c r="B2" s="16" t="s">
        <v>103</v>
      </c>
      <c r="C2" s="16"/>
      <c r="D2" s="16"/>
      <c r="E2" s="16"/>
      <c r="F2" s="16"/>
    </row>
    <row r="3" spans="2:6" x14ac:dyDescent="0.3">
      <c r="B3" s="5" t="s">
        <v>0</v>
      </c>
      <c r="C3" s="20" t="s">
        <v>94</v>
      </c>
      <c r="D3" s="21"/>
      <c r="E3" s="21"/>
      <c r="F3" s="22"/>
    </row>
    <row r="4" spans="2:6" x14ac:dyDescent="0.3">
      <c r="B4" s="5" t="s">
        <v>1</v>
      </c>
      <c r="C4" s="23" t="s">
        <v>3</v>
      </c>
      <c r="D4" s="24"/>
      <c r="E4" s="24"/>
      <c r="F4" s="25"/>
    </row>
    <row r="5" spans="2:6" x14ac:dyDescent="0.3">
      <c r="B5" s="2"/>
      <c r="C5" s="2" t="s">
        <v>3</v>
      </c>
      <c r="D5" s="2" t="s">
        <v>4</v>
      </c>
      <c r="E5" s="2" t="s">
        <v>5</v>
      </c>
      <c r="F5" s="2" t="s">
        <v>6</v>
      </c>
    </row>
    <row r="6" spans="2:6" x14ac:dyDescent="0.3">
      <c r="B6" s="16" t="s">
        <v>2</v>
      </c>
      <c r="C6" s="16"/>
      <c r="D6" s="16"/>
      <c r="E6" s="16"/>
      <c r="F6" s="16"/>
    </row>
    <row r="7" spans="2:6" x14ac:dyDescent="0.3">
      <c r="B7" s="11" t="s">
        <v>72</v>
      </c>
      <c r="C7" s="2" t="s">
        <v>3</v>
      </c>
      <c r="D7" s="6">
        <v>28000000</v>
      </c>
      <c r="E7" s="2">
        <v>3</v>
      </c>
      <c r="F7" s="6">
        <f t="shared" ref="F7:F15" si="0">+D7*E7</f>
        <v>84000000</v>
      </c>
    </row>
    <row r="8" spans="2:6" x14ac:dyDescent="0.3">
      <c r="B8" s="8" t="s">
        <v>13</v>
      </c>
      <c r="C8" s="2" t="s">
        <v>3</v>
      </c>
      <c r="D8" s="3">
        <f>+'[1]Resumen PresupxMod'!$I$10*0.7</f>
        <v>41162015.916000001</v>
      </c>
      <c r="E8" s="2">
        <v>1</v>
      </c>
      <c r="F8" s="6">
        <f t="shared" si="0"/>
        <v>41162015.916000001</v>
      </c>
    </row>
    <row r="9" spans="2:6" x14ac:dyDescent="0.3">
      <c r="B9" s="8" t="s">
        <v>14</v>
      </c>
      <c r="C9" s="2" t="s">
        <v>3</v>
      </c>
      <c r="D9" s="3">
        <f>+'[1]Resumen PresupxMod'!$I$19*0.7</f>
        <v>2834001.2749999999</v>
      </c>
      <c r="E9" s="2">
        <v>1</v>
      </c>
      <c r="F9" s="6">
        <f t="shared" si="0"/>
        <v>2834001.2749999999</v>
      </c>
    </row>
    <row r="10" spans="2:6" x14ac:dyDescent="0.3">
      <c r="B10" s="8" t="s">
        <v>15</v>
      </c>
      <c r="C10" s="2" t="s">
        <v>3</v>
      </c>
      <c r="D10" s="3">
        <f>+'[1]Resumen PresupxMod'!$I$22*0.7</f>
        <v>3721440.8699999996</v>
      </c>
      <c r="E10" s="2">
        <v>1</v>
      </c>
      <c r="F10" s="6">
        <f t="shared" si="0"/>
        <v>3721440.8699999996</v>
      </c>
    </row>
    <row r="11" spans="2:6" x14ac:dyDescent="0.3">
      <c r="B11" s="8" t="s">
        <v>16</v>
      </c>
      <c r="C11" s="2" t="s">
        <v>3</v>
      </c>
      <c r="D11" s="3">
        <f>+'[1]Resumen PresupxMod'!$I$24*0.7</f>
        <v>1154668.5429999998</v>
      </c>
      <c r="E11" s="2">
        <v>1</v>
      </c>
      <c r="F11" s="6">
        <f t="shared" si="0"/>
        <v>1154668.5429999998</v>
      </c>
    </row>
    <row r="12" spans="2:6" x14ac:dyDescent="0.3">
      <c r="B12" s="8" t="s">
        <v>27</v>
      </c>
      <c r="C12" s="2" t="s">
        <v>3</v>
      </c>
      <c r="D12" s="3">
        <f>+'[1]Resumen PresupxMod'!$I$30*0.7</f>
        <v>846376.91599999985</v>
      </c>
      <c r="E12" s="2">
        <v>1</v>
      </c>
      <c r="F12" s="6">
        <f t="shared" si="0"/>
        <v>846376.91599999985</v>
      </c>
    </row>
    <row r="13" spans="2:6" x14ac:dyDescent="0.3">
      <c r="B13" s="8" t="s">
        <v>17</v>
      </c>
      <c r="C13" s="2" t="s">
        <v>3</v>
      </c>
      <c r="D13" s="3">
        <f>+'[1]Resumen PresupxMod'!$I$35*0.7</f>
        <v>7827595.2859999994</v>
      </c>
      <c r="E13" s="2">
        <v>1</v>
      </c>
      <c r="F13" s="6">
        <f t="shared" si="0"/>
        <v>7827595.2859999994</v>
      </c>
    </row>
    <row r="14" spans="2:6" x14ac:dyDescent="0.3">
      <c r="B14" s="8" t="s">
        <v>18</v>
      </c>
      <c r="C14" s="2" t="s">
        <v>3</v>
      </c>
      <c r="D14" s="3">
        <f>+'[1]Resumen PresupxMod'!$I$39*0.7</f>
        <v>4657501.0929999994</v>
      </c>
      <c r="E14" s="2">
        <v>1</v>
      </c>
      <c r="F14" s="6">
        <f t="shared" si="0"/>
        <v>4657501.0929999994</v>
      </c>
    </row>
    <row r="15" spans="2:6" x14ac:dyDescent="0.3">
      <c r="B15" s="8" t="s">
        <v>19</v>
      </c>
      <c r="C15" s="2" t="s">
        <v>3</v>
      </c>
      <c r="D15" s="3">
        <v>10700000</v>
      </c>
      <c r="E15" s="2">
        <v>1</v>
      </c>
      <c r="F15" s="6">
        <f t="shared" si="0"/>
        <v>10700000</v>
      </c>
    </row>
    <row r="16" spans="2:6" x14ac:dyDescent="0.3">
      <c r="B16" s="16" t="s">
        <v>7</v>
      </c>
      <c r="C16" s="16"/>
      <c r="D16" s="16"/>
      <c r="E16" s="16"/>
      <c r="F16" s="16"/>
    </row>
    <row r="17" spans="2:6" x14ac:dyDescent="0.3">
      <c r="B17" s="8" t="s">
        <v>47</v>
      </c>
      <c r="C17" s="2" t="s">
        <v>48</v>
      </c>
      <c r="D17" s="3">
        <v>350000</v>
      </c>
      <c r="E17" s="2">
        <v>15</v>
      </c>
      <c r="F17" s="6">
        <f t="shared" ref="F17:F21" si="1">+D17*E17</f>
        <v>5250000</v>
      </c>
    </row>
    <row r="18" spans="2:6" x14ac:dyDescent="0.3">
      <c r="B18" s="16" t="s">
        <v>8</v>
      </c>
      <c r="C18" s="16"/>
      <c r="D18" s="16"/>
      <c r="E18" s="16"/>
      <c r="F18" s="16"/>
    </row>
    <row r="19" spans="2:6" x14ac:dyDescent="0.3">
      <c r="B19" s="11" t="s">
        <v>49</v>
      </c>
      <c r="C19" s="2" t="s">
        <v>46</v>
      </c>
      <c r="D19" s="3">
        <v>180000</v>
      </c>
      <c r="E19" s="2">
        <v>1</v>
      </c>
      <c r="F19" s="6">
        <f t="shared" si="1"/>
        <v>180000</v>
      </c>
    </row>
    <row r="20" spans="2:6" x14ac:dyDescent="0.3">
      <c r="B20" s="16" t="s">
        <v>9</v>
      </c>
      <c r="C20" s="16"/>
      <c r="D20" s="16"/>
      <c r="E20" s="16"/>
      <c r="F20" s="16"/>
    </row>
    <row r="21" spans="2:6" x14ac:dyDescent="0.3">
      <c r="B21" s="11" t="s">
        <v>50</v>
      </c>
      <c r="C21" s="2" t="s">
        <v>46</v>
      </c>
      <c r="D21" s="3">
        <v>180000</v>
      </c>
      <c r="E21" s="2">
        <v>1</v>
      </c>
      <c r="F21" s="11">
        <f t="shared" si="1"/>
        <v>180000</v>
      </c>
    </row>
    <row r="22" spans="2:6" ht="18" x14ac:dyDescent="0.35">
      <c r="B22" s="17" t="s">
        <v>6</v>
      </c>
      <c r="C22" s="18"/>
      <c r="D22" s="18"/>
      <c r="E22" s="19"/>
      <c r="F22" s="7">
        <f>+F7+F8+F9+F15+F10+F11+F12+F13+F14+F17+F19+F21</f>
        <v>162513599.89900005</v>
      </c>
    </row>
    <row r="23" spans="2:6" x14ac:dyDescent="0.3">
      <c r="D23" s="1"/>
    </row>
    <row r="24" spans="2:6" x14ac:dyDescent="0.3">
      <c r="D24" s="1"/>
    </row>
    <row r="25" spans="2:6" x14ac:dyDescent="0.3">
      <c r="D25" s="1"/>
    </row>
    <row r="26" spans="2:6" x14ac:dyDescent="0.3">
      <c r="D26" s="1"/>
    </row>
    <row r="27" spans="2:6" x14ac:dyDescent="0.3">
      <c r="D27" s="1"/>
    </row>
  </sheetData>
  <mergeCells count="8">
    <mergeCell ref="B20:F20"/>
    <mergeCell ref="B22:E22"/>
    <mergeCell ref="B2:F2"/>
    <mergeCell ref="C3:F3"/>
    <mergeCell ref="C4:F4"/>
    <mergeCell ref="B6:F6"/>
    <mergeCell ref="B16:F16"/>
    <mergeCell ref="B18:F18"/>
  </mergeCells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613154-21FC-4DA8-B344-A5AF419F22D9}">
  <dimension ref="B2:F25"/>
  <sheetViews>
    <sheetView workbookViewId="0">
      <selection activeCell="I15" sqref="I15"/>
    </sheetView>
  </sheetViews>
  <sheetFormatPr baseColWidth="10" defaultRowHeight="14.4" x14ac:dyDescent="0.3"/>
  <cols>
    <col min="2" max="2" width="53.109375" customWidth="1"/>
    <col min="4" max="4" width="15.6640625" customWidth="1"/>
    <col min="6" max="6" width="24" customWidth="1"/>
  </cols>
  <sheetData>
    <row r="2" spans="2:6" x14ac:dyDescent="0.3">
      <c r="B2" s="16" t="s">
        <v>105</v>
      </c>
      <c r="C2" s="16"/>
      <c r="D2" s="16"/>
      <c r="E2" s="16"/>
      <c r="F2" s="16"/>
    </row>
    <row r="3" spans="2:6" x14ac:dyDescent="0.3">
      <c r="B3" s="15" t="s">
        <v>0</v>
      </c>
      <c r="C3" s="20" t="s">
        <v>115</v>
      </c>
      <c r="D3" s="21"/>
      <c r="E3" s="21"/>
      <c r="F3" s="22"/>
    </row>
    <row r="4" spans="2:6" x14ac:dyDescent="0.3">
      <c r="B4" s="15" t="s">
        <v>1</v>
      </c>
      <c r="C4" s="23" t="s">
        <v>3</v>
      </c>
      <c r="D4" s="24"/>
      <c r="E4" s="24"/>
      <c r="F4" s="25"/>
    </row>
    <row r="5" spans="2:6" x14ac:dyDescent="0.3">
      <c r="B5" s="2"/>
      <c r="C5" s="2" t="s">
        <v>3</v>
      </c>
      <c r="D5" s="2" t="s">
        <v>4</v>
      </c>
      <c r="E5" s="2" t="s">
        <v>5</v>
      </c>
      <c r="F5" s="2" t="s">
        <v>6</v>
      </c>
    </row>
    <row r="6" spans="2:6" x14ac:dyDescent="0.3">
      <c r="B6" s="16" t="s">
        <v>2</v>
      </c>
      <c r="C6" s="16"/>
      <c r="D6" s="16"/>
      <c r="E6" s="16"/>
      <c r="F6" s="16"/>
    </row>
    <row r="7" spans="2:6" x14ac:dyDescent="0.3">
      <c r="B7" s="11" t="s">
        <v>54</v>
      </c>
      <c r="C7" s="2" t="s">
        <v>95</v>
      </c>
      <c r="D7" s="6">
        <v>180000</v>
      </c>
      <c r="E7" s="2">
        <v>15</v>
      </c>
      <c r="F7" s="6">
        <f t="shared" ref="F7" si="0">+D7*E7</f>
        <v>2700000</v>
      </c>
    </row>
    <row r="8" spans="2:6" x14ac:dyDescent="0.3">
      <c r="B8" s="11" t="s">
        <v>106</v>
      </c>
      <c r="C8" s="2" t="s">
        <v>11</v>
      </c>
      <c r="D8" s="6">
        <v>14500</v>
      </c>
      <c r="E8" s="2">
        <v>27</v>
      </c>
      <c r="F8" s="6">
        <f t="shared" ref="F8:F15" si="1">+D8*E8</f>
        <v>391500</v>
      </c>
    </row>
    <row r="9" spans="2:6" x14ac:dyDescent="0.3">
      <c r="B9" s="11" t="s">
        <v>74</v>
      </c>
      <c r="C9" s="2" t="s">
        <v>11</v>
      </c>
      <c r="D9" s="6">
        <v>14500</v>
      </c>
      <c r="E9" s="2">
        <v>6</v>
      </c>
      <c r="F9" s="6">
        <f t="shared" si="1"/>
        <v>87000</v>
      </c>
    </row>
    <row r="10" spans="2:6" x14ac:dyDescent="0.3">
      <c r="B10" s="11" t="s">
        <v>107</v>
      </c>
      <c r="C10" s="2" t="s">
        <v>3</v>
      </c>
      <c r="D10" s="6">
        <f>829000*0.8</f>
        <v>663200</v>
      </c>
      <c r="E10" s="2">
        <v>1</v>
      </c>
      <c r="F10" s="6">
        <f t="shared" si="1"/>
        <v>663200</v>
      </c>
    </row>
    <row r="11" spans="2:6" x14ac:dyDescent="0.3">
      <c r="B11" s="11" t="s">
        <v>109</v>
      </c>
      <c r="C11" s="2" t="s">
        <v>108</v>
      </c>
      <c r="D11" s="6">
        <f>287000*0.8</f>
        <v>229600</v>
      </c>
      <c r="E11" s="2">
        <v>1.7</v>
      </c>
      <c r="F11" s="6">
        <f t="shared" si="1"/>
        <v>390320</v>
      </c>
    </row>
    <row r="12" spans="2:6" x14ac:dyDescent="0.3">
      <c r="B12" s="11" t="s">
        <v>110</v>
      </c>
      <c r="C12" s="2" t="s">
        <v>108</v>
      </c>
      <c r="D12" s="6">
        <f>493000*0.8</f>
        <v>394400</v>
      </c>
      <c r="E12" s="2">
        <f>3*1.5</f>
        <v>4.5</v>
      </c>
      <c r="F12" s="6">
        <f>E12*D12</f>
        <v>1774800</v>
      </c>
    </row>
    <row r="13" spans="2:6" x14ac:dyDescent="0.3">
      <c r="B13" s="11" t="s">
        <v>111</v>
      </c>
      <c r="C13" s="2" t="s">
        <v>108</v>
      </c>
      <c r="D13" s="6">
        <f>135200*0.8</f>
        <v>108160</v>
      </c>
      <c r="E13" s="2">
        <v>0.5</v>
      </c>
      <c r="F13" s="6">
        <f t="shared" si="1"/>
        <v>54080</v>
      </c>
    </row>
    <row r="14" spans="2:6" x14ac:dyDescent="0.3">
      <c r="B14" s="8" t="s">
        <v>112</v>
      </c>
      <c r="C14" s="2" t="s">
        <v>3</v>
      </c>
      <c r="D14" s="6">
        <v>577334.27149999992</v>
      </c>
      <c r="E14" s="2">
        <v>1</v>
      </c>
      <c r="F14" s="6">
        <f t="shared" si="1"/>
        <v>577334.27149999992</v>
      </c>
    </row>
    <row r="15" spans="2:6" x14ac:dyDescent="0.3">
      <c r="B15" s="8" t="s">
        <v>27</v>
      </c>
      <c r="C15" s="2" t="s">
        <v>3</v>
      </c>
      <c r="D15" s="6">
        <v>423188.45799999993</v>
      </c>
      <c r="E15" s="2">
        <v>1</v>
      </c>
      <c r="F15" s="6">
        <f t="shared" si="1"/>
        <v>423188.45799999993</v>
      </c>
    </row>
    <row r="16" spans="2:6" s="14" customFormat="1" x14ac:dyDescent="0.3">
      <c r="B16" s="8" t="s">
        <v>113</v>
      </c>
      <c r="C16" s="2" t="s">
        <v>3</v>
      </c>
      <c r="D16" s="3">
        <f>540000/2</f>
        <v>270000</v>
      </c>
      <c r="E16" s="2">
        <v>1</v>
      </c>
      <c r="F16" s="6">
        <f>E16*D16</f>
        <v>270000</v>
      </c>
    </row>
    <row r="17" spans="2:6" s="14" customFormat="1" x14ac:dyDescent="0.3">
      <c r="B17" s="11" t="s">
        <v>55</v>
      </c>
      <c r="C17" s="2" t="s">
        <v>95</v>
      </c>
      <c r="D17" s="6">
        <v>160000</v>
      </c>
      <c r="E17" s="2">
        <f>3*1.5</f>
        <v>4.5</v>
      </c>
      <c r="F17" s="6">
        <f t="shared" ref="F17" si="2">+D17*E17</f>
        <v>720000</v>
      </c>
    </row>
    <row r="18" spans="2:6" s="14" customFormat="1" x14ac:dyDescent="0.3">
      <c r="B18" s="8" t="s">
        <v>117</v>
      </c>
      <c r="C18" s="2" t="s">
        <v>46</v>
      </c>
      <c r="D18" s="3">
        <v>399000</v>
      </c>
      <c r="E18" s="2">
        <v>1</v>
      </c>
      <c r="F18" s="6">
        <f>E18*D18</f>
        <v>399000</v>
      </c>
    </row>
    <row r="19" spans="2:6" x14ac:dyDescent="0.3">
      <c r="B19" s="26" t="s">
        <v>7</v>
      </c>
      <c r="C19" s="27"/>
      <c r="D19" s="27"/>
      <c r="E19" s="27"/>
      <c r="F19" s="28"/>
    </row>
    <row r="20" spans="2:6" x14ac:dyDescent="0.3">
      <c r="B20" s="8" t="s">
        <v>47</v>
      </c>
      <c r="C20" s="2" t="s">
        <v>48</v>
      </c>
      <c r="D20" s="3">
        <v>350000</v>
      </c>
      <c r="E20" s="2">
        <v>2</v>
      </c>
      <c r="F20" s="6">
        <f t="shared" ref="F20:F24" si="3">+D20*E20</f>
        <v>700000</v>
      </c>
    </row>
    <row r="21" spans="2:6" x14ac:dyDescent="0.3">
      <c r="B21" s="16" t="s">
        <v>8</v>
      </c>
      <c r="C21" s="16"/>
      <c r="D21" s="16"/>
      <c r="E21" s="16"/>
      <c r="F21" s="16"/>
    </row>
    <row r="22" spans="2:6" x14ac:dyDescent="0.3">
      <c r="B22" s="11" t="s">
        <v>49</v>
      </c>
      <c r="C22" s="2" t="s">
        <v>46</v>
      </c>
      <c r="D22" s="3">
        <v>180000</v>
      </c>
      <c r="E22" s="2">
        <v>1</v>
      </c>
      <c r="F22" s="6">
        <f t="shared" si="3"/>
        <v>180000</v>
      </c>
    </row>
    <row r="23" spans="2:6" x14ac:dyDescent="0.3">
      <c r="B23" s="16" t="s">
        <v>9</v>
      </c>
      <c r="C23" s="16"/>
      <c r="D23" s="16"/>
      <c r="E23" s="16"/>
      <c r="F23" s="16"/>
    </row>
    <row r="24" spans="2:6" x14ac:dyDescent="0.3">
      <c r="B24" s="11" t="s">
        <v>50</v>
      </c>
      <c r="C24" s="2" t="s">
        <v>46</v>
      </c>
      <c r="D24" s="3">
        <v>180000</v>
      </c>
      <c r="E24" s="2">
        <v>1</v>
      </c>
      <c r="F24" s="11">
        <f t="shared" si="3"/>
        <v>180000</v>
      </c>
    </row>
    <row r="25" spans="2:6" ht="18" x14ac:dyDescent="0.35">
      <c r="B25" s="17" t="s">
        <v>6</v>
      </c>
      <c r="C25" s="18"/>
      <c r="D25" s="18"/>
      <c r="E25" s="19"/>
      <c r="F25" s="7">
        <f>+F7+F8+F9+F10+F11+F12+F13+F14+F15+F20+F22+F24+F16+F17+F18</f>
        <v>9510422.7294999994</v>
      </c>
    </row>
  </sheetData>
  <mergeCells count="8">
    <mergeCell ref="B23:F23"/>
    <mergeCell ref="B25:E25"/>
    <mergeCell ref="B2:F2"/>
    <mergeCell ref="C3:F3"/>
    <mergeCell ref="C4:F4"/>
    <mergeCell ref="B6:F6"/>
    <mergeCell ref="B19:F19"/>
    <mergeCell ref="B21:F21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BD5A77-F633-4F19-8345-4BB640CF2F77}">
  <dimension ref="B3:F24"/>
  <sheetViews>
    <sheetView tabSelected="1" workbookViewId="0">
      <selection activeCell="I12" sqref="I12"/>
    </sheetView>
  </sheetViews>
  <sheetFormatPr baseColWidth="10" defaultRowHeight="14.4" x14ac:dyDescent="0.3"/>
  <cols>
    <col min="2" max="2" width="49.88671875" customWidth="1"/>
    <col min="4" max="4" width="16.6640625" customWidth="1"/>
    <col min="5" max="5" width="13.5546875" customWidth="1"/>
    <col min="6" max="6" width="28.5546875" customWidth="1"/>
  </cols>
  <sheetData>
    <row r="3" spans="2:6" x14ac:dyDescent="0.3">
      <c r="B3" s="16" t="s">
        <v>116</v>
      </c>
      <c r="C3" s="16"/>
      <c r="D3" s="16"/>
      <c r="E3" s="16"/>
      <c r="F3" s="16"/>
    </row>
    <row r="4" spans="2:6" x14ac:dyDescent="0.3">
      <c r="B4" s="15" t="s">
        <v>0</v>
      </c>
      <c r="C4" s="20" t="s">
        <v>114</v>
      </c>
      <c r="D4" s="21"/>
      <c r="E4" s="21"/>
      <c r="F4" s="22"/>
    </row>
    <row r="5" spans="2:6" x14ac:dyDescent="0.3">
      <c r="B5" s="15" t="s">
        <v>1</v>
      </c>
      <c r="C5" s="23" t="s">
        <v>3</v>
      </c>
      <c r="D5" s="24"/>
      <c r="E5" s="24"/>
      <c r="F5" s="25"/>
    </row>
    <row r="6" spans="2:6" x14ac:dyDescent="0.3">
      <c r="B6" s="2"/>
      <c r="C6" s="2" t="s">
        <v>3</v>
      </c>
      <c r="D6" s="2" t="s">
        <v>4</v>
      </c>
      <c r="E6" s="2" t="s">
        <v>5</v>
      </c>
      <c r="F6" s="2" t="s">
        <v>6</v>
      </c>
    </row>
    <row r="7" spans="2:6" x14ac:dyDescent="0.3">
      <c r="B7" s="16" t="s">
        <v>2</v>
      </c>
      <c r="C7" s="16"/>
      <c r="D7" s="16"/>
      <c r="E7" s="16"/>
      <c r="F7" s="16"/>
    </row>
    <row r="8" spans="2:6" x14ac:dyDescent="0.3">
      <c r="B8" s="11" t="s">
        <v>54</v>
      </c>
      <c r="C8" s="2" t="s">
        <v>95</v>
      </c>
      <c r="D8" s="6">
        <v>180000</v>
      </c>
      <c r="E8" s="2">
        <v>15</v>
      </c>
      <c r="F8" s="6">
        <f t="shared" ref="F8:F14" si="0">+D8*E8</f>
        <v>2700000</v>
      </c>
    </row>
    <row r="9" spans="2:6" x14ac:dyDescent="0.3">
      <c r="B9" s="11" t="s">
        <v>106</v>
      </c>
      <c r="C9" s="2" t="s">
        <v>11</v>
      </c>
      <c r="D9" s="6">
        <v>14500</v>
      </c>
      <c r="E9" s="2">
        <v>27</v>
      </c>
      <c r="F9" s="6">
        <f t="shared" si="0"/>
        <v>391500</v>
      </c>
    </row>
    <row r="10" spans="2:6" x14ac:dyDescent="0.3">
      <c r="B10" s="11" t="s">
        <v>74</v>
      </c>
      <c r="C10" s="2" t="s">
        <v>11</v>
      </c>
      <c r="D10" s="6">
        <v>14500</v>
      </c>
      <c r="E10" s="2">
        <v>6</v>
      </c>
      <c r="F10" s="6">
        <f t="shared" si="0"/>
        <v>87000</v>
      </c>
    </row>
    <row r="11" spans="2:6" x14ac:dyDescent="0.3">
      <c r="B11" s="11" t="s">
        <v>107</v>
      </c>
      <c r="C11" s="2" t="s">
        <v>3</v>
      </c>
      <c r="D11" s="6">
        <f>829000*0.8</f>
        <v>663200</v>
      </c>
      <c r="E11" s="2">
        <v>1</v>
      </c>
      <c r="F11" s="6">
        <f t="shared" si="0"/>
        <v>663200</v>
      </c>
    </row>
    <row r="12" spans="2:6" x14ac:dyDescent="0.3">
      <c r="B12" s="11" t="s">
        <v>109</v>
      </c>
      <c r="C12" s="2" t="s">
        <v>108</v>
      </c>
      <c r="D12" s="6">
        <f>287000*0.8</f>
        <v>229600</v>
      </c>
      <c r="E12" s="2">
        <v>1.7</v>
      </c>
      <c r="F12" s="6">
        <f t="shared" si="0"/>
        <v>390320</v>
      </c>
    </row>
    <row r="13" spans="2:6" x14ac:dyDescent="0.3">
      <c r="B13" s="11" t="s">
        <v>110</v>
      </c>
      <c r="C13" s="2" t="s">
        <v>108</v>
      </c>
      <c r="D13" s="6">
        <f>493000*0.8</f>
        <v>394400</v>
      </c>
      <c r="E13" s="2">
        <f>3*1.5</f>
        <v>4.5</v>
      </c>
      <c r="F13" s="6">
        <f>E13*D13</f>
        <v>1774800</v>
      </c>
    </row>
    <row r="14" spans="2:6" x14ac:dyDescent="0.3">
      <c r="B14" s="11" t="s">
        <v>111</v>
      </c>
      <c r="C14" s="2" t="s">
        <v>108</v>
      </c>
      <c r="D14" s="6">
        <f>135200*0.8</f>
        <v>108160</v>
      </c>
      <c r="E14" s="2">
        <v>0.5</v>
      </c>
      <c r="F14" s="6">
        <f t="shared" si="0"/>
        <v>54080</v>
      </c>
    </row>
    <row r="15" spans="2:6" x14ac:dyDescent="0.3">
      <c r="B15" s="8" t="s">
        <v>113</v>
      </c>
      <c r="C15" s="2" t="s">
        <v>3</v>
      </c>
      <c r="D15" s="3">
        <f>540000/2</f>
        <v>270000</v>
      </c>
      <c r="E15" s="2">
        <v>1</v>
      </c>
      <c r="F15" s="6">
        <f>E15*D15</f>
        <v>270000</v>
      </c>
    </row>
    <row r="16" spans="2:6" x14ac:dyDescent="0.3">
      <c r="B16" s="11" t="s">
        <v>55</v>
      </c>
      <c r="C16" s="2" t="s">
        <v>95</v>
      </c>
      <c r="D16" s="6">
        <v>160000</v>
      </c>
      <c r="E16" s="2">
        <f>3*1.5</f>
        <v>4.5</v>
      </c>
      <c r="F16" s="6">
        <f t="shared" ref="F16" si="1">+D16*E16</f>
        <v>720000</v>
      </c>
    </row>
    <row r="17" spans="2:6" x14ac:dyDescent="0.3">
      <c r="B17" s="8"/>
      <c r="C17" s="2"/>
      <c r="D17" s="3"/>
      <c r="E17" s="2"/>
      <c r="F17" s="6"/>
    </row>
    <row r="18" spans="2:6" x14ac:dyDescent="0.3">
      <c r="B18" s="26" t="s">
        <v>7</v>
      </c>
      <c r="C18" s="27"/>
      <c r="D18" s="27"/>
      <c r="E18" s="27"/>
      <c r="F18" s="28"/>
    </row>
    <row r="19" spans="2:6" x14ac:dyDescent="0.3">
      <c r="B19" s="8" t="s">
        <v>47</v>
      </c>
      <c r="C19" s="2" t="s">
        <v>48</v>
      </c>
      <c r="D19" s="3">
        <v>350000</v>
      </c>
      <c r="E19" s="2">
        <v>2</v>
      </c>
      <c r="F19" s="6">
        <f t="shared" ref="F19:F23" si="2">+D19*E19</f>
        <v>700000</v>
      </c>
    </row>
    <row r="20" spans="2:6" x14ac:dyDescent="0.3">
      <c r="B20" s="16" t="s">
        <v>8</v>
      </c>
      <c r="C20" s="16"/>
      <c r="D20" s="16"/>
      <c r="E20" s="16"/>
      <c r="F20" s="16"/>
    </row>
    <row r="21" spans="2:6" x14ac:dyDescent="0.3">
      <c r="B21" s="11" t="s">
        <v>49</v>
      </c>
      <c r="C21" s="2" t="s">
        <v>46</v>
      </c>
      <c r="D21" s="3">
        <v>180000</v>
      </c>
      <c r="E21" s="2">
        <v>1</v>
      </c>
      <c r="F21" s="6">
        <f t="shared" si="2"/>
        <v>180000</v>
      </c>
    </row>
    <row r="22" spans="2:6" x14ac:dyDescent="0.3">
      <c r="B22" s="16" t="s">
        <v>9</v>
      </c>
      <c r="C22" s="16"/>
      <c r="D22" s="16"/>
      <c r="E22" s="16"/>
      <c r="F22" s="16"/>
    </row>
    <row r="23" spans="2:6" x14ac:dyDescent="0.3">
      <c r="B23" s="11" t="s">
        <v>50</v>
      </c>
      <c r="C23" s="2" t="s">
        <v>46</v>
      </c>
      <c r="D23" s="3">
        <v>180000</v>
      </c>
      <c r="E23" s="2">
        <v>1</v>
      </c>
      <c r="F23" s="11">
        <f t="shared" si="2"/>
        <v>180000</v>
      </c>
    </row>
    <row r="24" spans="2:6" ht="18" x14ac:dyDescent="0.35">
      <c r="B24" s="17" t="s">
        <v>6</v>
      </c>
      <c r="C24" s="18"/>
      <c r="D24" s="18"/>
      <c r="E24" s="19"/>
      <c r="F24" s="7">
        <f>F8+F9+F10+F11+F12+F13+F14+F15+F16+F19+F21+F23</f>
        <v>8110900</v>
      </c>
    </row>
  </sheetData>
  <mergeCells count="8">
    <mergeCell ref="B22:F22"/>
    <mergeCell ref="B24:E24"/>
    <mergeCell ref="B3:F3"/>
    <mergeCell ref="C4:F4"/>
    <mergeCell ref="C5:F5"/>
    <mergeCell ref="B7:F7"/>
    <mergeCell ref="B18:F18"/>
    <mergeCell ref="B20:F2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DCAD94-77C7-4A23-B844-687192FCE574}">
  <dimension ref="B2:F27"/>
  <sheetViews>
    <sheetView zoomScale="85" zoomScaleNormal="85" workbookViewId="0">
      <selection activeCell="L31" sqref="L31"/>
    </sheetView>
  </sheetViews>
  <sheetFormatPr baseColWidth="10" defaultColWidth="8.88671875" defaultRowHeight="14.4" x14ac:dyDescent="0.3"/>
  <cols>
    <col min="2" max="2" width="32.77734375" bestFit="1" customWidth="1"/>
    <col min="3" max="3" width="23.109375" customWidth="1"/>
    <col min="4" max="4" width="15.21875" bestFit="1" customWidth="1"/>
    <col min="5" max="5" width="13.109375" bestFit="1" customWidth="1"/>
    <col min="6" max="6" width="21.33203125" bestFit="1" customWidth="1"/>
  </cols>
  <sheetData>
    <row r="2" spans="2:6" x14ac:dyDescent="0.3">
      <c r="B2" s="16" t="s">
        <v>23</v>
      </c>
      <c r="C2" s="16"/>
      <c r="D2" s="16"/>
      <c r="E2" s="16"/>
      <c r="F2" s="16"/>
    </row>
    <row r="3" spans="2:6" x14ac:dyDescent="0.3">
      <c r="B3" s="5" t="s">
        <v>0</v>
      </c>
      <c r="C3" s="20" t="s">
        <v>24</v>
      </c>
      <c r="D3" s="21"/>
      <c r="E3" s="21"/>
      <c r="F3" s="22"/>
    </row>
    <row r="4" spans="2:6" x14ac:dyDescent="0.3">
      <c r="B4" s="5" t="s">
        <v>1</v>
      </c>
      <c r="C4" s="23" t="s">
        <v>3</v>
      </c>
      <c r="D4" s="24"/>
      <c r="E4" s="24"/>
      <c r="F4" s="25"/>
    </row>
    <row r="5" spans="2:6" x14ac:dyDescent="0.3">
      <c r="B5" s="2"/>
      <c r="C5" s="2" t="s">
        <v>3</v>
      </c>
      <c r="D5" s="2" t="s">
        <v>4</v>
      </c>
      <c r="E5" s="2" t="s">
        <v>5</v>
      </c>
      <c r="F5" s="2" t="s">
        <v>6</v>
      </c>
    </row>
    <row r="6" spans="2:6" x14ac:dyDescent="0.3">
      <c r="B6" s="16" t="s">
        <v>2</v>
      </c>
      <c r="C6" s="16"/>
      <c r="D6" s="16"/>
      <c r="E6" s="16"/>
      <c r="F6" s="16"/>
    </row>
    <row r="7" spans="2:6" x14ac:dyDescent="0.3">
      <c r="B7" s="8" t="s">
        <v>12</v>
      </c>
      <c r="C7" s="2" t="s">
        <v>3</v>
      </c>
      <c r="D7" s="3">
        <f>+'[1]Resumen PresupxMod'!$I$7*0.7</f>
        <v>28429969.931999996</v>
      </c>
      <c r="E7" s="2">
        <v>1</v>
      </c>
      <c r="F7" s="6">
        <f>+D7*E7</f>
        <v>28429969.931999996</v>
      </c>
    </row>
    <row r="8" spans="2:6" x14ac:dyDescent="0.3">
      <c r="B8" s="8" t="s">
        <v>13</v>
      </c>
      <c r="C8" s="2" t="s">
        <v>3</v>
      </c>
      <c r="D8" s="3">
        <f>+'[1]Resumen PresupxMod'!$I$10*0.7</f>
        <v>41162015.916000001</v>
      </c>
      <c r="E8" s="2">
        <v>1</v>
      </c>
      <c r="F8" s="6">
        <f t="shared" ref="F8:F21" si="0">+D8*E8</f>
        <v>41162015.916000001</v>
      </c>
    </row>
    <row r="9" spans="2:6" x14ac:dyDescent="0.3">
      <c r="B9" s="8" t="s">
        <v>14</v>
      </c>
      <c r="C9" s="2" t="s">
        <v>3</v>
      </c>
      <c r="D9" s="3">
        <f>+'[1]Resumen PresupxMod'!$I$19*0.7</f>
        <v>2834001.2749999999</v>
      </c>
      <c r="E9" s="2">
        <v>1</v>
      </c>
      <c r="F9" s="6">
        <f t="shared" si="0"/>
        <v>2834001.2749999999</v>
      </c>
    </row>
    <row r="10" spans="2:6" x14ac:dyDescent="0.3">
      <c r="B10" s="8" t="s">
        <v>15</v>
      </c>
      <c r="C10" s="2" t="s">
        <v>3</v>
      </c>
      <c r="D10" s="3">
        <f>+'[1]Resumen PresupxMod'!$I$22*0.7</f>
        <v>3721440.8699999996</v>
      </c>
      <c r="E10" s="2">
        <v>1</v>
      </c>
      <c r="F10" s="6">
        <f t="shared" si="0"/>
        <v>3721440.8699999996</v>
      </c>
    </row>
    <row r="11" spans="2:6" x14ac:dyDescent="0.3">
      <c r="B11" s="8" t="s">
        <v>16</v>
      </c>
      <c r="C11" s="2" t="s">
        <v>3</v>
      </c>
      <c r="D11" s="3">
        <f>+'[1]Resumen PresupxMod'!$I$24*0.7</f>
        <v>1154668.5429999998</v>
      </c>
      <c r="E11" s="2">
        <v>1</v>
      </c>
      <c r="F11" s="6">
        <f t="shared" si="0"/>
        <v>1154668.5429999998</v>
      </c>
    </row>
    <row r="12" spans="2:6" x14ac:dyDescent="0.3">
      <c r="B12" s="8" t="s">
        <v>27</v>
      </c>
      <c r="C12" s="2" t="s">
        <v>3</v>
      </c>
      <c r="D12" s="3">
        <f>+'[1]Resumen PresupxMod'!$I$30*0.7</f>
        <v>846376.91599999985</v>
      </c>
      <c r="E12" s="2">
        <v>1</v>
      </c>
      <c r="F12" s="6">
        <f t="shared" si="0"/>
        <v>846376.91599999985</v>
      </c>
    </row>
    <row r="13" spans="2:6" x14ac:dyDescent="0.3">
      <c r="B13" s="8" t="s">
        <v>17</v>
      </c>
      <c r="C13" s="2" t="s">
        <v>3</v>
      </c>
      <c r="D13" s="3">
        <f>+'[1]Resumen PresupxMod'!$I$35*0.7</f>
        <v>7827595.2859999994</v>
      </c>
      <c r="E13" s="2">
        <v>1</v>
      </c>
      <c r="F13" s="6">
        <f t="shared" si="0"/>
        <v>7827595.2859999994</v>
      </c>
    </row>
    <row r="14" spans="2:6" x14ac:dyDescent="0.3">
      <c r="B14" s="8" t="s">
        <v>18</v>
      </c>
      <c r="C14" s="2" t="s">
        <v>3</v>
      </c>
      <c r="D14" s="3">
        <f>+'[1]Resumen PresupxMod'!$I$39*0.7</f>
        <v>4657501.0929999994</v>
      </c>
      <c r="E14" s="2">
        <v>1</v>
      </c>
      <c r="F14" s="6">
        <f t="shared" si="0"/>
        <v>4657501.0929999994</v>
      </c>
    </row>
    <row r="15" spans="2:6" x14ac:dyDescent="0.3">
      <c r="B15" s="8" t="s">
        <v>19</v>
      </c>
      <c r="C15" s="2" t="s">
        <v>3</v>
      </c>
      <c r="D15" s="3">
        <f>+'[1]Resumen PresupxMod'!$I$48*0.7</f>
        <v>5690812.0499999998</v>
      </c>
      <c r="E15" s="2">
        <v>1</v>
      </c>
      <c r="F15" s="6">
        <f t="shared" si="0"/>
        <v>5690812.0499999998</v>
      </c>
    </row>
    <row r="16" spans="2:6" x14ac:dyDescent="0.3">
      <c r="B16" s="16" t="s">
        <v>7</v>
      </c>
      <c r="C16" s="16"/>
      <c r="D16" s="16"/>
      <c r="E16" s="16"/>
      <c r="F16" s="16"/>
    </row>
    <row r="17" spans="2:6" x14ac:dyDescent="0.3">
      <c r="B17" s="2" t="s">
        <v>20</v>
      </c>
      <c r="C17" s="2" t="s">
        <v>21</v>
      </c>
      <c r="D17" s="3">
        <f>+('[1]Resumen PresupxMod'!$I$48*0.3)+('[1]Resumen PresupxMod'!$I$39*0.3)+('[1]Resumen PresupxMod'!$I$35*0.3)+('[1]Resumen PresupxMod'!$I$30*0.3)+('[1]Resumen PresupxMod'!$I$24*0.3)+('[1]Resumen PresupxMod'!$I$22*0.3)+('[1]Resumen PresupxMod'!$I$19*0.3)+('[1]Resumen PresupxMod'!$I$10*0.3)+('[1]Resumen PresupxMod'!$I$7*0.3)</f>
        <v>41281877.949000001</v>
      </c>
      <c r="E17" s="2">
        <v>1</v>
      </c>
      <c r="F17" s="6">
        <f t="shared" si="0"/>
        <v>41281877.949000001</v>
      </c>
    </row>
    <row r="18" spans="2:6" x14ac:dyDescent="0.3">
      <c r="B18" s="16" t="s">
        <v>8</v>
      </c>
      <c r="C18" s="16"/>
      <c r="D18" s="16"/>
      <c r="E18" s="16"/>
      <c r="F18" s="16"/>
    </row>
    <row r="19" spans="2:6" x14ac:dyDescent="0.3">
      <c r="B19" s="4"/>
      <c r="C19" s="4"/>
      <c r="D19" s="3"/>
      <c r="E19" s="4"/>
      <c r="F19" s="4">
        <f t="shared" si="0"/>
        <v>0</v>
      </c>
    </row>
    <row r="20" spans="2:6" x14ac:dyDescent="0.3">
      <c r="B20" s="16" t="s">
        <v>9</v>
      </c>
      <c r="C20" s="16"/>
      <c r="D20" s="16"/>
      <c r="E20" s="16"/>
      <c r="F20" s="16"/>
    </row>
    <row r="21" spans="2:6" x14ac:dyDescent="0.3">
      <c r="B21" s="4"/>
      <c r="C21" s="4"/>
      <c r="D21" s="3"/>
      <c r="E21" s="4"/>
      <c r="F21" s="4">
        <f t="shared" si="0"/>
        <v>0</v>
      </c>
    </row>
    <row r="22" spans="2:6" ht="18" x14ac:dyDescent="0.35">
      <c r="B22" s="17" t="s">
        <v>6</v>
      </c>
      <c r="C22" s="18"/>
      <c r="D22" s="18"/>
      <c r="E22" s="19"/>
      <c r="F22" s="7">
        <f>+F7+F8+F9+F10+F11+F12+F13+F14+F15+F17+F19+F21</f>
        <v>137606259.82999998</v>
      </c>
    </row>
    <row r="23" spans="2:6" x14ac:dyDescent="0.3">
      <c r="D23" s="1"/>
    </row>
    <row r="24" spans="2:6" x14ac:dyDescent="0.3">
      <c r="D24" s="1"/>
    </row>
    <row r="25" spans="2:6" x14ac:dyDescent="0.3">
      <c r="D25" s="1"/>
    </row>
    <row r="26" spans="2:6" x14ac:dyDescent="0.3">
      <c r="D26" s="1"/>
    </row>
    <row r="27" spans="2:6" x14ac:dyDescent="0.3">
      <c r="D27" s="1"/>
    </row>
  </sheetData>
  <mergeCells count="8">
    <mergeCell ref="B20:F20"/>
    <mergeCell ref="B22:E22"/>
    <mergeCell ref="B2:F2"/>
    <mergeCell ref="C3:F3"/>
    <mergeCell ref="C4:F4"/>
    <mergeCell ref="B6:F6"/>
    <mergeCell ref="B16:F16"/>
    <mergeCell ref="B18:F18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626822-43BB-40A9-8F52-B55C651DB040}">
  <dimension ref="B2:F26"/>
  <sheetViews>
    <sheetView zoomScale="85" zoomScaleNormal="85" workbookViewId="0">
      <selection activeCell="C28" sqref="C28"/>
    </sheetView>
  </sheetViews>
  <sheetFormatPr baseColWidth="10" defaultColWidth="8.88671875" defaultRowHeight="14.4" x14ac:dyDescent="0.3"/>
  <cols>
    <col min="2" max="2" width="32.77734375" bestFit="1" customWidth="1"/>
    <col min="3" max="3" width="23.109375" customWidth="1"/>
    <col min="4" max="4" width="15.21875" bestFit="1" customWidth="1"/>
    <col min="5" max="5" width="13.109375" bestFit="1" customWidth="1"/>
    <col min="6" max="6" width="21.33203125" bestFit="1" customWidth="1"/>
  </cols>
  <sheetData>
    <row r="2" spans="2:6" x14ac:dyDescent="0.3">
      <c r="B2" s="16" t="s">
        <v>25</v>
      </c>
      <c r="C2" s="16"/>
      <c r="D2" s="16"/>
      <c r="E2" s="16"/>
      <c r="F2" s="16"/>
    </row>
    <row r="3" spans="2:6" x14ac:dyDescent="0.3">
      <c r="B3" s="5" t="s">
        <v>0</v>
      </c>
      <c r="C3" s="20" t="s">
        <v>26</v>
      </c>
      <c r="D3" s="21"/>
      <c r="E3" s="21"/>
      <c r="F3" s="22"/>
    </row>
    <row r="4" spans="2:6" x14ac:dyDescent="0.3">
      <c r="B4" s="5" t="s">
        <v>1</v>
      </c>
      <c r="C4" s="23" t="s">
        <v>3</v>
      </c>
      <c r="D4" s="24"/>
      <c r="E4" s="24"/>
      <c r="F4" s="25"/>
    </row>
    <row r="5" spans="2:6" x14ac:dyDescent="0.3">
      <c r="B5" s="2"/>
      <c r="C5" s="2" t="s">
        <v>3</v>
      </c>
      <c r="D5" s="2" t="s">
        <v>4</v>
      </c>
      <c r="E5" s="2" t="s">
        <v>5</v>
      </c>
      <c r="F5" s="2" t="s">
        <v>6</v>
      </c>
    </row>
    <row r="6" spans="2:6" x14ac:dyDescent="0.3">
      <c r="B6" s="16" t="s">
        <v>2</v>
      </c>
      <c r="C6" s="16"/>
      <c r="D6" s="16"/>
      <c r="E6" s="16"/>
      <c r="F6" s="16"/>
    </row>
    <row r="7" spans="2:6" x14ac:dyDescent="0.3">
      <c r="B7" s="8" t="s">
        <v>12</v>
      </c>
      <c r="C7" s="2" t="s">
        <v>3</v>
      </c>
      <c r="D7" s="3">
        <f>+'[1]Resumen PresupxMod'!$G$7*0.7</f>
        <v>36687831.508999996</v>
      </c>
      <c r="E7" s="2">
        <v>1</v>
      </c>
      <c r="F7" s="6">
        <f>+D7*E7</f>
        <v>36687831.508999996</v>
      </c>
    </row>
    <row r="8" spans="2:6" x14ac:dyDescent="0.3">
      <c r="B8" s="8" t="s">
        <v>13</v>
      </c>
      <c r="C8" s="2" t="s">
        <v>3</v>
      </c>
      <c r="D8" s="3">
        <f>+'[1]Resumen PresupxMod'!$G$10*0.7</f>
        <v>37303909.993000001</v>
      </c>
      <c r="E8" s="2">
        <v>1</v>
      </c>
      <c r="F8" s="6">
        <f t="shared" ref="F8:F20" si="0">+D8*E8</f>
        <v>37303909.993000001</v>
      </c>
    </row>
    <row r="9" spans="2:6" x14ac:dyDescent="0.3">
      <c r="B9" s="8" t="s">
        <v>14</v>
      </c>
      <c r="C9" s="2" t="s">
        <v>3</v>
      </c>
      <c r="D9" s="3">
        <f>+'[1]Resumen PresupxMod'!$G$19*0.7</f>
        <v>2666868.5819999995</v>
      </c>
      <c r="E9" s="2">
        <v>1</v>
      </c>
      <c r="F9" s="6">
        <f t="shared" si="0"/>
        <v>2666868.5819999995</v>
      </c>
    </row>
    <row r="10" spans="2:6" x14ac:dyDescent="0.3">
      <c r="B10" s="8" t="s">
        <v>15</v>
      </c>
      <c r="C10" s="2" t="s">
        <v>3</v>
      </c>
      <c r="D10" s="3">
        <f>+'[1]Resumen PresupxMod'!$G$22*0.7</f>
        <v>3721440.8699999996</v>
      </c>
      <c r="E10" s="2">
        <v>1</v>
      </c>
      <c r="F10" s="6">
        <f t="shared" si="0"/>
        <v>3721440.8699999996</v>
      </c>
    </row>
    <row r="11" spans="2:6" x14ac:dyDescent="0.3">
      <c r="B11" s="8" t="s">
        <v>16</v>
      </c>
      <c r="C11" s="2" t="s">
        <v>3</v>
      </c>
      <c r="D11" s="3">
        <f>+'[1]Resumen PresupxMod'!$G$24*0.7</f>
        <v>245647.35999999999</v>
      </c>
      <c r="E11" s="2">
        <v>1</v>
      </c>
      <c r="F11" s="6">
        <f t="shared" si="0"/>
        <v>245647.35999999999</v>
      </c>
    </row>
    <row r="12" spans="2:6" x14ac:dyDescent="0.3">
      <c r="B12" s="8" t="s">
        <v>27</v>
      </c>
      <c r="C12" s="2" t="s">
        <v>3</v>
      </c>
      <c r="D12" s="3">
        <f>+'[1]Resumen PresupxMod'!$G$30*0.7</f>
        <v>162934.723</v>
      </c>
      <c r="E12" s="2">
        <v>1</v>
      </c>
      <c r="F12" s="6">
        <f t="shared" si="0"/>
        <v>162934.723</v>
      </c>
    </row>
    <row r="13" spans="2:6" x14ac:dyDescent="0.3">
      <c r="B13" s="8" t="s">
        <v>18</v>
      </c>
      <c r="C13" s="2" t="s">
        <v>3</v>
      </c>
      <c r="D13" s="3">
        <f>+'[1]Resumen PresupxMod'!$G$39*0.7</f>
        <v>4112260.1729999995</v>
      </c>
      <c r="E13" s="2">
        <v>1</v>
      </c>
      <c r="F13" s="6">
        <f t="shared" si="0"/>
        <v>4112260.1729999995</v>
      </c>
    </row>
    <row r="14" spans="2:6" x14ac:dyDescent="0.3">
      <c r="B14" s="8" t="s">
        <v>19</v>
      </c>
      <c r="C14" s="2" t="s">
        <v>3</v>
      </c>
      <c r="D14" s="3">
        <f>+'[1]Resumen PresupxMod'!$G$48*0.7</f>
        <v>10690974</v>
      </c>
      <c r="E14" s="2">
        <v>1</v>
      </c>
      <c r="F14" s="6">
        <f t="shared" si="0"/>
        <v>10690974</v>
      </c>
    </row>
    <row r="15" spans="2:6" x14ac:dyDescent="0.3">
      <c r="B15" s="16" t="s">
        <v>7</v>
      </c>
      <c r="C15" s="16"/>
      <c r="D15" s="16"/>
      <c r="E15" s="16"/>
      <c r="F15" s="16"/>
    </row>
    <row r="16" spans="2:6" x14ac:dyDescent="0.3">
      <c r="B16" s="2" t="s">
        <v>20</v>
      </c>
      <c r="C16" s="2" t="s">
        <v>21</v>
      </c>
      <c r="D16" s="3">
        <f>+('[1]Resumen PresupxMod'!$G$48*0.3)+('[1]Resumen PresupxMod'!$G$39*0.3)+('[1]Resumen PresupxMod'!$G$30*0.3)+('[1]Resumen PresupxMod'!$G$24*0.3)+('[1]Resumen PresupxMod'!$G$22*0.3)+('[1]Resumen PresupxMod'!$G$19*0.3)+('[1]Resumen PresupxMod'!$G$10*0.3)+('[1]Resumen PresupxMod'!$G$7*0.3)</f>
        <v>40967943.090000004</v>
      </c>
      <c r="E16" s="2">
        <v>1</v>
      </c>
      <c r="F16" s="6">
        <f t="shared" si="0"/>
        <v>40967943.090000004</v>
      </c>
    </row>
    <row r="17" spans="2:6" x14ac:dyDescent="0.3">
      <c r="B17" s="16" t="s">
        <v>8</v>
      </c>
      <c r="C17" s="16"/>
      <c r="D17" s="16"/>
      <c r="E17" s="16"/>
      <c r="F17" s="16"/>
    </row>
    <row r="18" spans="2:6" x14ac:dyDescent="0.3">
      <c r="B18" s="4"/>
      <c r="C18" s="4"/>
      <c r="D18" s="3"/>
      <c r="E18" s="4"/>
      <c r="F18" s="4">
        <f t="shared" si="0"/>
        <v>0</v>
      </c>
    </row>
    <row r="19" spans="2:6" x14ac:dyDescent="0.3">
      <c r="B19" s="16" t="s">
        <v>9</v>
      </c>
      <c r="C19" s="16"/>
      <c r="D19" s="16"/>
      <c r="E19" s="16"/>
      <c r="F19" s="16"/>
    </row>
    <row r="20" spans="2:6" x14ac:dyDescent="0.3">
      <c r="B20" s="4"/>
      <c r="C20" s="4"/>
      <c r="D20" s="3"/>
      <c r="E20" s="4"/>
      <c r="F20" s="4">
        <f t="shared" si="0"/>
        <v>0</v>
      </c>
    </row>
    <row r="21" spans="2:6" ht="18" x14ac:dyDescent="0.35">
      <c r="B21" s="17" t="s">
        <v>6</v>
      </c>
      <c r="C21" s="18"/>
      <c r="D21" s="18"/>
      <c r="E21" s="19"/>
      <c r="F21" s="7">
        <f>+F7+F8+F9+F10+F11+F12+F13+F14+F16+F18+F20</f>
        <v>136559810.30000001</v>
      </c>
    </row>
    <row r="22" spans="2:6" x14ac:dyDescent="0.3">
      <c r="D22" s="1"/>
    </row>
    <row r="23" spans="2:6" x14ac:dyDescent="0.3">
      <c r="D23" s="1"/>
    </row>
    <row r="24" spans="2:6" x14ac:dyDescent="0.3">
      <c r="D24" s="1"/>
    </row>
    <row r="25" spans="2:6" x14ac:dyDescent="0.3">
      <c r="D25" s="1"/>
    </row>
    <row r="26" spans="2:6" x14ac:dyDescent="0.3">
      <c r="D26" s="1"/>
    </row>
  </sheetData>
  <mergeCells count="8">
    <mergeCell ref="B19:F19"/>
    <mergeCell ref="B21:E21"/>
    <mergeCell ref="B2:F2"/>
    <mergeCell ref="C3:F3"/>
    <mergeCell ref="C4:F4"/>
    <mergeCell ref="B6:F6"/>
    <mergeCell ref="B15:F15"/>
    <mergeCell ref="B17:F17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7C333F-9AF7-4B6B-9D18-F3F906F0B59E}">
  <dimension ref="B2:F27"/>
  <sheetViews>
    <sheetView zoomScale="85" zoomScaleNormal="85" workbookViewId="0">
      <selection activeCell="D29" sqref="D29"/>
    </sheetView>
  </sheetViews>
  <sheetFormatPr baseColWidth="10" defaultColWidth="8.88671875" defaultRowHeight="14.4" x14ac:dyDescent="0.3"/>
  <cols>
    <col min="2" max="2" width="32.77734375" bestFit="1" customWidth="1"/>
    <col min="3" max="3" width="23.109375" customWidth="1"/>
    <col min="4" max="4" width="15.21875" bestFit="1" customWidth="1"/>
    <col min="5" max="5" width="13.109375" bestFit="1" customWidth="1"/>
    <col min="6" max="6" width="21.33203125" bestFit="1" customWidth="1"/>
  </cols>
  <sheetData>
    <row r="2" spans="2:6" x14ac:dyDescent="0.3">
      <c r="B2" s="16" t="s">
        <v>23</v>
      </c>
      <c r="C2" s="16"/>
      <c r="D2" s="16"/>
      <c r="E2" s="16"/>
      <c r="F2" s="16"/>
    </row>
    <row r="3" spans="2:6" x14ac:dyDescent="0.3">
      <c r="B3" s="5" t="s">
        <v>0</v>
      </c>
      <c r="C3" s="20" t="s">
        <v>28</v>
      </c>
      <c r="D3" s="21"/>
      <c r="E3" s="21"/>
      <c r="F3" s="22"/>
    </row>
    <row r="4" spans="2:6" x14ac:dyDescent="0.3">
      <c r="B4" s="5" t="s">
        <v>1</v>
      </c>
      <c r="C4" s="23" t="s">
        <v>3</v>
      </c>
      <c r="D4" s="24"/>
      <c r="E4" s="24"/>
      <c r="F4" s="25"/>
    </row>
    <row r="5" spans="2:6" x14ac:dyDescent="0.3">
      <c r="B5" s="2"/>
      <c r="C5" s="2" t="s">
        <v>3</v>
      </c>
      <c r="D5" s="2" t="s">
        <v>4</v>
      </c>
      <c r="E5" s="2" t="s">
        <v>5</v>
      </c>
      <c r="F5" s="2" t="s">
        <v>6</v>
      </c>
    </row>
    <row r="6" spans="2:6" x14ac:dyDescent="0.3">
      <c r="B6" s="16" t="s">
        <v>2</v>
      </c>
      <c r="C6" s="16"/>
      <c r="D6" s="16"/>
      <c r="E6" s="16"/>
      <c r="F6" s="16"/>
    </row>
    <row r="7" spans="2:6" x14ac:dyDescent="0.3">
      <c r="B7" s="8" t="s">
        <v>12</v>
      </c>
      <c r="C7" s="2" t="s">
        <v>3</v>
      </c>
      <c r="D7" s="3">
        <f>+'[1]Resumen PresupxMod'!$I$7*0.7</f>
        <v>28429969.931999996</v>
      </c>
      <c r="E7" s="2">
        <v>2</v>
      </c>
      <c r="F7" s="6">
        <f>+D7*E7</f>
        <v>56859939.863999993</v>
      </c>
    </row>
    <row r="8" spans="2:6" x14ac:dyDescent="0.3">
      <c r="B8" s="8" t="s">
        <v>13</v>
      </c>
      <c r="C8" s="2" t="s">
        <v>3</v>
      </c>
      <c r="D8" s="3">
        <f>+'[1]Resumen PresupxMod'!$I$10*0.7</f>
        <v>41162015.916000001</v>
      </c>
      <c r="E8" s="2">
        <v>2</v>
      </c>
      <c r="F8" s="6">
        <f t="shared" ref="F8:F21" si="0">+D8*E8</f>
        <v>82324031.832000002</v>
      </c>
    </row>
    <row r="9" spans="2:6" x14ac:dyDescent="0.3">
      <c r="B9" s="8" t="s">
        <v>14</v>
      </c>
      <c r="C9" s="2" t="s">
        <v>3</v>
      </c>
      <c r="D9" s="3">
        <f>+'[1]Resumen PresupxMod'!$I$19*0.7</f>
        <v>2834001.2749999999</v>
      </c>
      <c r="E9" s="2">
        <v>2</v>
      </c>
      <c r="F9" s="6">
        <f t="shared" si="0"/>
        <v>5668002.5499999998</v>
      </c>
    </row>
    <row r="10" spans="2:6" x14ac:dyDescent="0.3">
      <c r="B10" s="8" t="s">
        <v>15</v>
      </c>
      <c r="C10" s="2" t="s">
        <v>3</v>
      </c>
      <c r="D10" s="3">
        <f>+'[1]Resumen PresupxMod'!$I$22*0.7</f>
        <v>3721440.8699999996</v>
      </c>
      <c r="E10" s="2">
        <v>2</v>
      </c>
      <c r="F10" s="6">
        <f t="shared" si="0"/>
        <v>7442881.7399999993</v>
      </c>
    </row>
    <row r="11" spans="2:6" x14ac:dyDescent="0.3">
      <c r="B11" s="8" t="s">
        <v>16</v>
      </c>
      <c r="C11" s="2" t="s">
        <v>3</v>
      </c>
      <c r="D11" s="3">
        <f>+'[1]Resumen PresupxMod'!$I$24*0.7</f>
        <v>1154668.5429999998</v>
      </c>
      <c r="E11" s="2">
        <v>2</v>
      </c>
      <c r="F11" s="6">
        <f t="shared" si="0"/>
        <v>2309337.0859999997</v>
      </c>
    </row>
    <row r="12" spans="2:6" x14ac:dyDescent="0.3">
      <c r="B12" s="8" t="s">
        <v>27</v>
      </c>
      <c r="C12" s="2" t="s">
        <v>3</v>
      </c>
      <c r="D12" s="3">
        <f>+'[1]Resumen PresupxMod'!$I$30*0.7</f>
        <v>846376.91599999985</v>
      </c>
      <c r="E12" s="2">
        <v>2</v>
      </c>
      <c r="F12" s="6">
        <f t="shared" si="0"/>
        <v>1692753.8319999997</v>
      </c>
    </row>
    <row r="13" spans="2:6" x14ac:dyDescent="0.3">
      <c r="B13" s="8" t="s">
        <v>17</v>
      </c>
      <c r="C13" s="2" t="s">
        <v>3</v>
      </c>
      <c r="D13" s="3">
        <f>+'[1]Resumen PresupxMod'!$I$35*0.7</f>
        <v>7827595.2859999994</v>
      </c>
      <c r="E13" s="2">
        <v>1</v>
      </c>
      <c r="F13" s="6">
        <f t="shared" si="0"/>
        <v>7827595.2859999994</v>
      </c>
    </row>
    <row r="14" spans="2:6" x14ac:dyDescent="0.3">
      <c r="B14" s="8" t="s">
        <v>18</v>
      </c>
      <c r="C14" s="2" t="s">
        <v>3</v>
      </c>
      <c r="D14" s="3">
        <f>+'[1]Resumen PresupxMod'!$I$39*0.7</f>
        <v>4657501.0929999994</v>
      </c>
      <c r="E14" s="2">
        <v>2</v>
      </c>
      <c r="F14" s="6">
        <f t="shared" si="0"/>
        <v>9315002.1859999988</v>
      </c>
    </row>
    <row r="15" spans="2:6" x14ac:dyDescent="0.3">
      <c r="B15" s="8" t="s">
        <v>19</v>
      </c>
      <c r="C15" s="2" t="s">
        <v>3</v>
      </c>
      <c r="D15" s="3">
        <f>+'[1]Resumen PresupxMod'!$I$48*0.7</f>
        <v>5690812.0499999998</v>
      </c>
      <c r="E15" s="2">
        <v>2</v>
      </c>
      <c r="F15" s="6">
        <f t="shared" si="0"/>
        <v>11381624.1</v>
      </c>
    </row>
    <row r="16" spans="2:6" x14ac:dyDescent="0.3">
      <c r="B16" s="16" t="s">
        <v>7</v>
      </c>
      <c r="C16" s="16"/>
      <c r="D16" s="16"/>
      <c r="E16" s="16"/>
      <c r="F16" s="16"/>
    </row>
    <row r="17" spans="2:6" x14ac:dyDescent="0.3">
      <c r="B17" s="2" t="s">
        <v>20</v>
      </c>
      <c r="C17" s="2" t="s">
        <v>21</v>
      </c>
      <c r="D17" s="3">
        <f>+('[1]Resumen PresupxMod'!$I$48*0.3)+('[1]Resumen PresupxMod'!$I$39*0.3)+('[1]Resumen PresupxMod'!$I$35*0.3)+('[1]Resumen PresupxMod'!$I$30*0.3)+('[1]Resumen PresupxMod'!$I$24*0.3)+('[1]Resumen PresupxMod'!$I$22*0.3)+('[1]Resumen PresupxMod'!$I$19*0.3)+('[1]Resumen PresupxMod'!$I$10*0.3)+('[1]Resumen PresupxMod'!$I$7*0.3)</f>
        <v>41281877.949000001</v>
      </c>
      <c r="E17" s="2">
        <v>1</v>
      </c>
      <c r="F17" s="6">
        <f t="shared" si="0"/>
        <v>41281877.949000001</v>
      </c>
    </row>
    <row r="18" spans="2:6" x14ac:dyDescent="0.3">
      <c r="B18" s="16" t="s">
        <v>8</v>
      </c>
      <c r="C18" s="16"/>
      <c r="D18" s="16"/>
      <c r="E18" s="16"/>
      <c r="F18" s="16"/>
    </row>
    <row r="19" spans="2:6" x14ac:dyDescent="0.3">
      <c r="B19" s="4"/>
      <c r="C19" s="4"/>
      <c r="D19" s="3"/>
      <c r="E19" s="4"/>
      <c r="F19" s="4">
        <f t="shared" si="0"/>
        <v>0</v>
      </c>
    </row>
    <row r="20" spans="2:6" x14ac:dyDescent="0.3">
      <c r="B20" s="16" t="s">
        <v>9</v>
      </c>
      <c r="C20" s="16"/>
      <c r="D20" s="16"/>
      <c r="E20" s="16"/>
      <c r="F20" s="16"/>
    </row>
    <row r="21" spans="2:6" x14ac:dyDescent="0.3">
      <c r="B21" s="4"/>
      <c r="C21" s="4"/>
      <c r="D21" s="3"/>
      <c r="E21" s="4"/>
      <c r="F21" s="4">
        <f t="shared" si="0"/>
        <v>0</v>
      </c>
    </row>
    <row r="22" spans="2:6" ht="18" x14ac:dyDescent="0.35">
      <c r="B22" s="17" t="s">
        <v>6</v>
      </c>
      <c r="C22" s="18"/>
      <c r="D22" s="18"/>
      <c r="E22" s="19"/>
      <c r="F22" s="7">
        <f>+F7+F8+F9+F10+F11+F12+F13+F14+F15+F17+F19+F21</f>
        <v>226103046.42499998</v>
      </c>
    </row>
    <row r="23" spans="2:6" x14ac:dyDescent="0.3">
      <c r="D23" s="1"/>
    </row>
    <row r="24" spans="2:6" x14ac:dyDescent="0.3">
      <c r="D24" s="1"/>
    </row>
    <row r="25" spans="2:6" x14ac:dyDescent="0.3">
      <c r="D25" s="1"/>
    </row>
    <row r="26" spans="2:6" x14ac:dyDescent="0.3">
      <c r="D26" s="1"/>
    </row>
    <row r="27" spans="2:6" x14ac:dyDescent="0.3">
      <c r="D27" s="1"/>
    </row>
  </sheetData>
  <mergeCells count="8">
    <mergeCell ref="B20:F20"/>
    <mergeCell ref="B22:E22"/>
    <mergeCell ref="B2:F2"/>
    <mergeCell ref="C3:F3"/>
    <mergeCell ref="C4:F4"/>
    <mergeCell ref="B6:F6"/>
    <mergeCell ref="B16:F16"/>
    <mergeCell ref="B18:F18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EE3F1B-7E52-4BED-9A9E-1F2D0B460C3D}">
  <dimension ref="B2:F31"/>
  <sheetViews>
    <sheetView zoomScale="85" zoomScaleNormal="85" workbookViewId="0">
      <selection activeCell="D32" sqref="D32"/>
    </sheetView>
  </sheetViews>
  <sheetFormatPr baseColWidth="10" defaultColWidth="8.88671875" defaultRowHeight="14.4" x14ac:dyDescent="0.3"/>
  <cols>
    <col min="2" max="2" width="32.77734375" bestFit="1" customWidth="1"/>
    <col min="3" max="3" width="23.109375" customWidth="1"/>
    <col min="4" max="4" width="15.77734375" bestFit="1" customWidth="1"/>
    <col min="5" max="5" width="13.109375" bestFit="1" customWidth="1"/>
    <col min="6" max="6" width="21.33203125" bestFit="1" customWidth="1"/>
  </cols>
  <sheetData>
    <row r="2" spans="2:6" x14ac:dyDescent="0.3">
      <c r="B2" s="16" t="s">
        <v>29</v>
      </c>
      <c r="C2" s="16"/>
      <c r="D2" s="16"/>
      <c r="E2" s="16"/>
      <c r="F2" s="16"/>
    </row>
    <row r="3" spans="2:6" x14ac:dyDescent="0.3">
      <c r="B3" s="5" t="s">
        <v>0</v>
      </c>
      <c r="C3" s="20" t="s">
        <v>30</v>
      </c>
      <c r="D3" s="21"/>
      <c r="E3" s="21"/>
      <c r="F3" s="22"/>
    </row>
    <row r="4" spans="2:6" x14ac:dyDescent="0.3">
      <c r="B4" s="5" t="s">
        <v>1</v>
      </c>
      <c r="C4" s="23" t="s">
        <v>3</v>
      </c>
      <c r="D4" s="24"/>
      <c r="E4" s="24"/>
      <c r="F4" s="25"/>
    </row>
    <row r="5" spans="2:6" x14ac:dyDescent="0.3">
      <c r="B5" s="2"/>
      <c r="C5" s="2" t="s">
        <v>3</v>
      </c>
      <c r="D5" s="2" t="s">
        <v>4</v>
      </c>
      <c r="E5" s="2" t="s">
        <v>5</v>
      </c>
      <c r="F5" s="2" t="s">
        <v>6</v>
      </c>
    </row>
    <row r="6" spans="2:6" x14ac:dyDescent="0.3">
      <c r="B6" s="16" t="s">
        <v>2</v>
      </c>
      <c r="C6" s="16"/>
      <c r="D6" s="16"/>
      <c r="E6" s="16"/>
      <c r="F6" s="16"/>
    </row>
    <row r="7" spans="2:6" x14ac:dyDescent="0.3">
      <c r="B7" s="9" t="s">
        <v>31</v>
      </c>
      <c r="C7" s="2" t="s">
        <v>43</v>
      </c>
      <c r="D7" s="6">
        <v>850000</v>
      </c>
      <c r="E7" s="2">
        <v>0.06</v>
      </c>
      <c r="F7" s="6">
        <f>+D7*E7</f>
        <v>51000</v>
      </c>
    </row>
    <row r="8" spans="2:6" x14ac:dyDescent="0.3">
      <c r="B8" s="9" t="s">
        <v>32</v>
      </c>
      <c r="C8" s="2" t="s">
        <v>11</v>
      </c>
      <c r="D8" s="6">
        <v>8500</v>
      </c>
      <c r="E8" s="2">
        <v>8</v>
      </c>
      <c r="F8" s="6">
        <f t="shared" ref="F8:F19" si="0">+D8*E8</f>
        <v>68000</v>
      </c>
    </row>
    <row r="9" spans="2:6" x14ac:dyDescent="0.3">
      <c r="B9" s="9" t="s">
        <v>33</v>
      </c>
      <c r="C9" s="2" t="s">
        <v>3</v>
      </c>
      <c r="D9" s="6">
        <v>18000</v>
      </c>
      <c r="E9" s="2">
        <v>4</v>
      </c>
      <c r="F9" s="6">
        <f t="shared" si="0"/>
        <v>72000</v>
      </c>
    </row>
    <row r="10" spans="2:6" x14ac:dyDescent="0.3">
      <c r="B10" s="9" t="s">
        <v>34</v>
      </c>
      <c r="C10" s="2" t="s">
        <v>3</v>
      </c>
      <c r="D10" s="6">
        <v>120000</v>
      </c>
      <c r="E10" s="2">
        <v>1</v>
      </c>
      <c r="F10" s="6">
        <f t="shared" si="0"/>
        <v>120000</v>
      </c>
    </row>
    <row r="11" spans="2:6" x14ac:dyDescent="0.3">
      <c r="B11" s="9" t="s">
        <v>35</v>
      </c>
      <c r="C11" s="2" t="s">
        <v>44</v>
      </c>
      <c r="D11" s="6">
        <v>55000</v>
      </c>
      <c r="E11" s="2">
        <v>1.8</v>
      </c>
      <c r="F11" s="6">
        <f t="shared" si="0"/>
        <v>99000</v>
      </c>
    </row>
    <row r="12" spans="2:6" x14ac:dyDescent="0.3">
      <c r="B12" s="9" t="s">
        <v>36</v>
      </c>
      <c r="C12" s="2" t="s">
        <v>11</v>
      </c>
      <c r="D12" s="6">
        <v>14500</v>
      </c>
      <c r="E12" s="2">
        <v>45</v>
      </c>
      <c r="F12" s="6">
        <f t="shared" si="0"/>
        <v>652500</v>
      </c>
    </row>
    <row r="13" spans="2:6" x14ac:dyDescent="0.3">
      <c r="B13" s="9" t="s">
        <v>37</v>
      </c>
      <c r="C13" s="2" t="s">
        <v>11</v>
      </c>
      <c r="D13" s="6">
        <v>14500</v>
      </c>
      <c r="E13" s="2">
        <v>28</v>
      </c>
      <c r="F13" s="6">
        <f t="shared" si="0"/>
        <v>406000</v>
      </c>
    </row>
    <row r="14" spans="2:6" x14ac:dyDescent="0.3">
      <c r="B14" s="9" t="s">
        <v>38</v>
      </c>
      <c r="C14" s="2" t="s">
        <v>45</v>
      </c>
      <c r="D14" s="6">
        <v>180000</v>
      </c>
      <c r="E14" s="2">
        <v>1.8</v>
      </c>
      <c r="F14" s="6">
        <f t="shared" si="0"/>
        <v>324000</v>
      </c>
    </row>
    <row r="15" spans="2:6" x14ac:dyDescent="0.3">
      <c r="B15" s="9" t="s">
        <v>39</v>
      </c>
      <c r="C15" s="2" t="s">
        <v>45</v>
      </c>
      <c r="D15" s="6">
        <v>280000</v>
      </c>
      <c r="E15" s="2">
        <v>1.4</v>
      </c>
      <c r="F15" s="6">
        <f t="shared" si="0"/>
        <v>392000</v>
      </c>
    </row>
    <row r="16" spans="2:6" x14ac:dyDescent="0.3">
      <c r="B16" s="9" t="s">
        <v>40</v>
      </c>
      <c r="C16" s="2" t="s">
        <v>3</v>
      </c>
      <c r="D16" s="6">
        <v>250000</v>
      </c>
      <c r="E16" s="2">
        <v>1</v>
      </c>
      <c r="F16" s="6">
        <f t="shared" si="0"/>
        <v>250000</v>
      </c>
    </row>
    <row r="17" spans="2:6" x14ac:dyDescent="0.3">
      <c r="B17" s="9" t="s">
        <v>41</v>
      </c>
      <c r="C17" s="2" t="s">
        <v>46</v>
      </c>
      <c r="D17" s="6">
        <v>180000</v>
      </c>
      <c r="E17" s="2">
        <v>1</v>
      </c>
      <c r="F17" s="6">
        <f t="shared" si="0"/>
        <v>180000</v>
      </c>
    </row>
    <row r="18" spans="2:6" x14ac:dyDescent="0.3">
      <c r="B18" s="9" t="s">
        <v>42</v>
      </c>
      <c r="C18" s="2" t="s">
        <v>45</v>
      </c>
      <c r="D18" s="6">
        <v>65000</v>
      </c>
      <c r="E18" s="2">
        <v>5.5</v>
      </c>
      <c r="F18" s="6">
        <f t="shared" si="0"/>
        <v>357500</v>
      </c>
    </row>
    <row r="19" spans="2:6" x14ac:dyDescent="0.3">
      <c r="B19" s="9" t="s">
        <v>104</v>
      </c>
      <c r="C19" s="2" t="s">
        <v>45</v>
      </c>
      <c r="D19" s="6">
        <v>14200000</v>
      </c>
      <c r="E19" s="2">
        <v>1.2</v>
      </c>
      <c r="F19" s="6">
        <f t="shared" si="0"/>
        <v>17040000</v>
      </c>
    </row>
    <row r="20" spans="2:6" x14ac:dyDescent="0.3">
      <c r="B20" s="16" t="s">
        <v>7</v>
      </c>
      <c r="C20" s="16"/>
      <c r="D20" s="16"/>
      <c r="E20" s="16"/>
      <c r="F20" s="16"/>
    </row>
    <row r="21" spans="2:6" x14ac:dyDescent="0.3">
      <c r="B21" s="8" t="s">
        <v>47</v>
      </c>
      <c r="C21" s="2" t="s">
        <v>48</v>
      </c>
      <c r="D21" s="3">
        <v>350000</v>
      </c>
      <c r="E21" s="2">
        <v>1</v>
      </c>
      <c r="F21" s="6">
        <f t="shared" ref="F21:F25" si="1">+D21*E21</f>
        <v>350000</v>
      </c>
    </row>
    <row r="22" spans="2:6" x14ac:dyDescent="0.3">
      <c r="B22" s="16" t="s">
        <v>8</v>
      </c>
      <c r="C22" s="16"/>
      <c r="D22" s="16"/>
      <c r="E22" s="16"/>
      <c r="F22" s="16"/>
    </row>
    <row r="23" spans="2:6" x14ac:dyDescent="0.3">
      <c r="B23" s="4" t="s">
        <v>49</v>
      </c>
      <c r="C23" s="2" t="s">
        <v>46</v>
      </c>
      <c r="D23" s="3">
        <v>180000</v>
      </c>
      <c r="E23" s="2">
        <v>1</v>
      </c>
      <c r="F23" s="6">
        <f t="shared" si="1"/>
        <v>180000</v>
      </c>
    </row>
    <row r="24" spans="2:6" x14ac:dyDescent="0.3">
      <c r="B24" s="16" t="s">
        <v>9</v>
      </c>
      <c r="C24" s="16"/>
      <c r="D24" s="16"/>
      <c r="E24" s="16"/>
      <c r="F24" s="16"/>
    </row>
    <row r="25" spans="2:6" x14ac:dyDescent="0.3">
      <c r="B25" s="4" t="s">
        <v>50</v>
      </c>
      <c r="C25" s="2" t="s">
        <v>46</v>
      </c>
      <c r="D25" s="3">
        <v>180000</v>
      </c>
      <c r="E25" s="2">
        <v>1</v>
      </c>
      <c r="F25" s="4">
        <f t="shared" si="1"/>
        <v>180000</v>
      </c>
    </row>
    <row r="26" spans="2:6" ht="18" x14ac:dyDescent="0.35">
      <c r="B26" s="17" t="s">
        <v>6</v>
      </c>
      <c r="C26" s="18"/>
      <c r="D26" s="18"/>
      <c r="E26" s="19"/>
      <c r="F26" s="7">
        <f>+F7+F8+F9+F10+F11+F12+F13+F14+F15+F16+F17+F18+F19+F21+F23+F25</f>
        <v>20722000</v>
      </c>
    </row>
    <row r="27" spans="2:6" x14ac:dyDescent="0.3">
      <c r="D27" s="1"/>
    </row>
    <row r="28" spans="2:6" x14ac:dyDescent="0.3">
      <c r="D28" s="1"/>
    </row>
    <row r="29" spans="2:6" x14ac:dyDescent="0.3">
      <c r="D29" s="1"/>
    </row>
    <row r="30" spans="2:6" x14ac:dyDescent="0.3">
      <c r="D30" s="1"/>
    </row>
    <row r="31" spans="2:6" x14ac:dyDescent="0.3">
      <c r="D31" s="1"/>
    </row>
  </sheetData>
  <mergeCells count="8">
    <mergeCell ref="B24:F24"/>
    <mergeCell ref="B26:E26"/>
    <mergeCell ref="B2:F2"/>
    <mergeCell ref="C3:F3"/>
    <mergeCell ref="C4:F4"/>
    <mergeCell ref="B6:F6"/>
    <mergeCell ref="B20:F20"/>
    <mergeCell ref="B22:F22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8FA4F-3BFC-4CA8-AD53-DB5D9BF0A4A3}">
  <dimension ref="B2:H35"/>
  <sheetViews>
    <sheetView zoomScale="85" zoomScaleNormal="85" workbookViewId="0">
      <selection activeCell="B10" sqref="B10:F10"/>
    </sheetView>
  </sheetViews>
  <sheetFormatPr baseColWidth="10" defaultColWidth="8.88671875" defaultRowHeight="14.4" x14ac:dyDescent="0.3"/>
  <cols>
    <col min="1" max="1" width="8.88671875" style="10"/>
    <col min="2" max="2" width="39.21875" style="10" bestFit="1" customWidth="1"/>
    <col min="3" max="3" width="23.109375" style="10" customWidth="1"/>
    <col min="4" max="4" width="15.77734375" style="10" bestFit="1" customWidth="1"/>
    <col min="5" max="5" width="13.109375" style="10" bestFit="1" customWidth="1"/>
    <col min="6" max="6" width="21.33203125" style="10" bestFit="1" customWidth="1"/>
    <col min="7" max="16384" width="8.88671875" style="10"/>
  </cols>
  <sheetData>
    <row r="2" spans="2:8" x14ac:dyDescent="0.3">
      <c r="B2" s="16" t="s">
        <v>69</v>
      </c>
      <c r="C2" s="16"/>
      <c r="D2" s="16"/>
      <c r="E2" s="16"/>
      <c r="F2" s="16"/>
    </row>
    <row r="3" spans="2:8" x14ac:dyDescent="0.3">
      <c r="B3" s="5" t="s">
        <v>0</v>
      </c>
      <c r="C3" s="20" t="s">
        <v>51</v>
      </c>
      <c r="D3" s="21"/>
      <c r="E3" s="21"/>
      <c r="F3" s="22"/>
    </row>
    <row r="4" spans="2:8" x14ac:dyDescent="0.3">
      <c r="B4" s="5" t="s">
        <v>1</v>
      </c>
      <c r="C4" s="23" t="s">
        <v>3</v>
      </c>
      <c r="D4" s="24"/>
      <c r="E4" s="24"/>
      <c r="F4" s="25"/>
    </row>
    <row r="5" spans="2:8" x14ac:dyDescent="0.3">
      <c r="B5" s="2"/>
      <c r="C5" s="2" t="s">
        <v>3</v>
      </c>
      <c r="D5" s="2" t="s">
        <v>4</v>
      </c>
      <c r="E5" s="2" t="s">
        <v>5</v>
      </c>
      <c r="F5" s="2" t="s">
        <v>6</v>
      </c>
    </row>
    <row r="6" spans="2:8" x14ac:dyDescent="0.3">
      <c r="B6" s="16" t="s">
        <v>2</v>
      </c>
      <c r="C6" s="16"/>
      <c r="D6" s="16"/>
      <c r="E6" s="16"/>
      <c r="F6" s="16"/>
    </row>
    <row r="7" spans="2:8" x14ac:dyDescent="0.3">
      <c r="B7" s="11" t="s">
        <v>52</v>
      </c>
      <c r="C7" s="2" t="s">
        <v>11</v>
      </c>
      <c r="D7" s="6">
        <v>27800</v>
      </c>
      <c r="E7" s="2">
        <v>650</v>
      </c>
      <c r="F7" s="6">
        <f>+D7*E7</f>
        <v>18070000</v>
      </c>
    </row>
    <row r="8" spans="2:8" x14ac:dyDescent="0.3">
      <c r="B8" s="11" t="s">
        <v>53</v>
      </c>
      <c r="C8" s="2" t="s">
        <v>11</v>
      </c>
      <c r="D8" s="6">
        <v>27800</v>
      </c>
      <c r="E8" s="2">
        <v>320</v>
      </c>
      <c r="F8" s="6">
        <f t="shared" ref="F8:F23" si="0">+D8*E8</f>
        <v>8896000</v>
      </c>
      <c r="H8" s="14"/>
    </row>
    <row r="9" spans="2:8" x14ac:dyDescent="0.3">
      <c r="B9" s="11" t="s">
        <v>54</v>
      </c>
      <c r="C9" s="2" t="s">
        <v>95</v>
      </c>
      <c r="D9" s="6">
        <v>180000</v>
      </c>
      <c r="E9" s="2">
        <v>28</v>
      </c>
      <c r="F9" s="6">
        <f t="shared" si="0"/>
        <v>5040000</v>
      </c>
      <c r="H9" s="14"/>
    </row>
    <row r="10" spans="2:8" x14ac:dyDescent="0.3">
      <c r="B10" s="11" t="s">
        <v>55</v>
      </c>
      <c r="C10" s="2" t="s">
        <v>95</v>
      </c>
      <c r="D10" s="6">
        <v>160000</v>
      </c>
      <c r="E10" s="2">
        <v>12</v>
      </c>
      <c r="F10" s="6">
        <f t="shared" si="0"/>
        <v>1920000</v>
      </c>
      <c r="H10" s="14"/>
    </row>
    <row r="11" spans="2:8" x14ac:dyDescent="0.3">
      <c r="B11" s="11" t="s">
        <v>56</v>
      </c>
      <c r="C11" s="2" t="s">
        <v>95</v>
      </c>
      <c r="D11" s="6">
        <v>140000</v>
      </c>
      <c r="E11" s="2">
        <v>22</v>
      </c>
      <c r="F11" s="6">
        <f t="shared" si="0"/>
        <v>3080000</v>
      </c>
      <c r="H11" s="14"/>
    </row>
    <row r="12" spans="2:8" x14ac:dyDescent="0.3">
      <c r="B12" s="11" t="s">
        <v>57</v>
      </c>
      <c r="C12" s="2" t="s">
        <v>95</v>
      </c>
      <c r="D12" s="6">
        <v>120000</v>
      </c>
      <c r="E12" s="2">
        <v>10</v>
      </c>
      <c r="F12" s="6">
        <f t="shared" si="0"/>
        <v>1200000</v>
      </c>
      <c r="H12" s="14"/>
    </row>
    <row r="13" spans="2:8" x14ac:dyDescent="0.3">
      <c r="B13" s="11" t="s">
        <v>58</v>
      </c>
      <c r="C13" s="2" t="s">
        <v>95</v>
      </c>
      <c r="D13" s="6">
        <v>95000</v>
      </c>
      <c r="E13" s="2">
        <v>35</v>
      </c>
      <c r="F13" s="6">
        <f t="shared" si="0"/>
        <v>3325000</v>
      </c>
      <c r="H13" s="14"/>
    </row>
    <row r="14" spans="2:8" x14ac:dyDescent="0.3">
      <c r="B14" s="11" t="s">
        <v>59</v>
      </c>
      <c r="C14" s="2" t="s">
        <v>3</v>
      </c>
      <c r="D14" s="6">
        <v>650000</v>
      </c>
      <c r="E14" s="2">
        <v>3</v>
      </c>
      <c r="F14" s="6">
        <f t="shared" si="0"/>
        <v>1950000</v>
      </c>
      <c r="H14" s="14"/>
    </row>
    <row r="15" spans="2:8" x14ac:dyDescent="0.3">
      <c r="B15" s="11" t="s">
        <v>60</v>
      </c>
      <c r="C15" s="2" t="s">
        <v>96</v>
      </c>
      <c r="D15" s="6">
        <v>23800000</v>
      </c>
      <c r="E15" s="2">
        <v>1</v>
      </c>
      <c r="F15" s="6">
        <f t="shared" si="0"/>
        <v>23800000</v>
      </c>
      <c r="H15" s="14"/>
    </row>
    <row r="16" spans="2:8" x14ac:dyDescent="0.3">
      <c r="B16" s="11" t="s">
        <v>61</v>
      </c>
      <c r="C16" s="2" t="s">
        <v>44</v>
      </c>
      <c r="D16" s="6">
        <v>2650000</v>
      </c>
      <c r="E16" s="2">
        <v>2.5</v>
      </c>
      <c r="F16" s="6">
        <f t="shared" si="0"/>
        <v>6625000</v>
      </c>
      <c r="H16" s="14"/>
    </row>
    <row r="17" spans="2:8" x14ac:dyDescent="0.3">
      <c r="B17" s="11" t="s">
        <v>62</v>
      </c>
      <c r="C17" s="2" t="s">
        <v>96</v>
      </c>
      <c r="D17" s="6">
        <v>1200000</v>
      </c>
      <c r="E17" s="2">
        <v>1</v>
      </c>
      <c r="F17" s="6">
        <f t="shared" si="0"/>
        <v>1200000</v>
      </c>
      <c r="H17" s="14"/>
    </row>
    <row r="18" spans="2:8" x14ac:dyDescent="0.3">
      <c r="B18" s="11" t="s">
        <v>63</v>
      </c>
      <c r="C18" s="2" t="s">
        <v>96</v>
      </c>
      <c r="D18" s="6">
        <v>2800000</v>
      </c>
      <c r="E18" s="2">
        <v>1</v>
      </c>
      <c r="F18" s="6">
        <f t="shared" si="0"/>
        <v>2800000</v>
      </c>
      <c r="H18" s="14"/>
    </row>
    <row r="19" spans="2:8" x14ac:dyDescent="0.3">
      <c r="B19" s="11" t="s">
        <v>64</v>
      </c>
      <c r="C19" s="2" t="s">
        <v>96</v>
      </c>
      <c r="D19" s="6">
        <v>850000</v>
      </c>
      <c r="E19" s="2">
        <v>1</v>
      </c>
      <c r="F19" s="6">
        <f t="shared" si="0"/>
        <v>850000</v>
      </c>
      <c r="H19" s="14"/>
    </row>
    <row r="20" spans="2:8" x14ac:dyDescent="0.3">
      <c r="B20" s="11" t="s">
        <v>65</v>
      </c>
      <c r="C20" s="2" t="s">
        <v>96</v>
      </c>
      <c r="D20" s="6">
        <v>1200000</v>
      </c>
      <c r="E20" s="2">
        <v>1</v>
      </c>
      <c r="F20" s="6">
        <f t="shared" si="0"/>
        <v>1200000</v>
      </c>
      <c r="H20" s="14"/>
    </row>
    <row r="21" spans="2:8" x14ac:dyDescent="0.3">
      <c r="B21" s="11" t="s">
        <v>66</v>
      </c>
      <c r="C21" s="2" t="s">
        <v>3</v>
      </c>
      <c r="D21" s="6">
        <v>450000</v>
      </c>
      <c r="E21" s="2">
        <v>2</v>
      </c>
      <c r="F21" s="6">
        <f t="shared" si="0"/>
        <v>900000</v>
      </c>
      <c r="H21" s="14"/>
    </row>
    <row r="22" spans="2:8" x14ac:dyDescent="0.3">
      <c r="B22" s="11" t="s">
        <v>67</v>
      </c>
      <c r="C22" s="2" t="s">
        <v>3</v>
      </c>
      <c r="D22" s="6">
        <v>700000</v>
      </c>
      <c r="E22" s="2">
        <v>2</v>
      </c>
      <c r="F22" s="6">
        <f t="shared" si="0"/>
        <v>1400000</v>
      </c>
      <c r="H22" s="14"/>
    </row>
    <row r="23" spans="2:8" x14ac:dyDescent="0.3">
      <c r="B23" s="11" t="s">
        <v>68</v>
      </c>
      <c r="C23" s="2" t="s">
        <v>3</v>
      </c>
      <c r="D23" s="6">
        <v>2500000</v>
      </c>
      <c r="E23" s="2">
        <v>1</v>
      </c>
      <c r="F23" s="6">
        <f t="shared" si="0"/>
        <v>2500000</v>
      </c>
      <c r="H23" s="14"/>
    </row>
    <row r="24" spans="2:8" x14ac:dyDescent="0.3">
      <c r="B24" s="16" t="s">
        <v>7</v>
      </c>
      <c r="C24" s="16"/>
      <c r="D24" s="16"/>
      <c r="E24" s="16"/>
      <c r="F24" s="16"/>
    </row>
    <row r="25" spans="2:8" x14ac:dyDescent="0.3">
      <c r="B25" s="8" t="s">
        <v>47</v>
      </c>
      <c r="C25" s="2" t="s">
        <v>48</v>
      </c>
      <c r="D25" s="3">
        <v>350000</v>
      </c>
      <c r="E25" s="2">
        <v>10</v>
      </c>
      <c r="F25" s="6">
        <f t="shared" ref="F25:F29" si="1">+D25*E25</f>
        <v>3500000</v>
      </c>
    </row>
    <row r="26" spans="2:8" x14ac:dyDescent="0.3">
      <c r="B26" s="16" t="s">
        <v>8</v>
      </c>
      <c r="C26" s="16"/>
      <c r="D26" s="16"/>
      <c r="E26" s="16"/>
      <c r="F26" s="16"/>
    </row>
    <row r="27" spans="2:8" x14ac:dyDescent="0.3">
      <c r="B27" s="11" t="s">
        <v>49</v>
      </c>
      <c r="C27" s="2" t="s">
        <v>46</v>
      </c>
      <c r="D27" s="3">
        <v>180000</v>
      </c>
      <c r="E27" s="2">
        <v>1</v>
      </c>
      <c r="F27" s="6">
        <f t="shared" si="1"/>
        <v>180000</v>
      </c>
    </row>
    <row r="28" spans="2:8" x14ac:dyDescent="0.3">
      <c r="B28" s="16" t="s">
        <v>9</v>
      </c>
      <c r="C28" s="16"/>
      <c r="D28" s="16"/>
      <c r="E28" s="16"/>
      <c r="F28" s="16"/>
    </row>
    <row r="29" spans="2:8" x14ac:dyDescent="0.3">
      <c r="B29" s="11" t="s">
        <v>50</v>
      </c>
      <c r="C29" s="2" t="s">
        <v>46</v>
      </c>
      <c r="D29" s="3">
        <v>180000</v>
      </c>
      <c r="E29" s="2">
        <v>1</v>
      </c>
      <c r="F29" s="11">
        <f t="shared" si="1"/>
        <v>180000</v>
      </c>
    </row>
    <row r="30" spans="2:8" ht="18" x14ac:dyDescent="0.35">
      <c r="B30" s="17" t="s">
        <v>6</v>
      </c>
      <c r="C30" s="18"/>
      <c r="D30" s="18"/>
      <c r="E30" s="19"/>
      <c r="F30" s="7">
        <f>+F7+F8+F9+F10+F11+F12+F13+F14+F15+F16+F17+F18+F19+F20+F21+F22+F23+F25+F27+F29</f>
        <v>88616000</v>
      </c>
    </row>
    <row r="31" spans="2:8" x14ac:dyDescent="0.3">
      <c r="D31" s="1"/>
    </row>
    <row r="32" spans="2:8" x14ac:dyDescent="0.3">
      <c r="D32" s="1"/>
    </row>
    <row r="33" spans="4:4" x14ac:dyDescent="0.3">
      <c r="D33" s="1"/>
    </row>
    <row r="34" spans="4:4" x14ac:dyDescent="0.3">
      <c r="D34" s="1"/>
    </row>
    <row r="35" spans="4:4" x14ac:dyDescent="0.3">
      <c r="D35" s="1"/>
    </row>
  </sheetData>
  <mergeCells count="8">
    <mergeCell ref="B28:F28"/>
    <mergeCell ref="B30:E30"/>
    <mergeCell ref="B2:F2"/>
    <mergeCell ref="C3:F3"/>
    <mergeCell ref="C4:F4"/>
    <mergeCell ref="B6:F6"/>
    <mergeCell ref="B24:F24"/>
    <mergeCell ref="B26:F26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46C1C1-859F-49DB-B301-4268C6D47B0E}">
  <dimension ref="B2:H34"/>
  <sheetViews>
    <sheetView zoomScale="85" zoomScaleNormal="85" workbookViewId="0">
      <selection activeCell="B17" sqref="B17"/>
    </sheetView>
  </sheetViews>
  <sheetFormatPr baseColWidth="10" defaultColWidth="8.88671875" defaultRowHeight="14.4" x14ac:dyDescent="0.3"/>
  <cols>
    <col min="1" max="1" width="8.88671875" style="12"/>
    <col min="2" max="2" width="39.21875" style="12" bestFit="1" customWidth="1"/>
    <col min="3" max="3" width="23.109375" style="12" customWidth="1"/>
    <col min="4" max="4" width="15.77734375" style="12" bestFit="1" customWidth="1"/>
    <col min="5" max="5" width="13.109375" style="12" bestFit="1" customWidth="1"/>
    <col min="6" max="6" width="21.33203125" style="12" bestFit="1" customWidth="1"/>
    <col min="7" max="16384" width="8.88671875" style="12"/>
  </cols>
  <sheetData>
    <row r="2" spans="2:8" x14ac:dyDescent="0.3">
      <c r="B2" s="16" t="s">
        <v>70</v>
      </c>
      <c r="C2" s="16"/>
      <c r="D2" s="16"/>
      <c r="E2" s="16"/>
      <c r="F2" s="16"/>
    </row>
    <row r="3" spans="2:8" x14ac:dyDescent="0.3">
      <c r="B3" s="5" t="s">
        <v>0</v>
      </c>
      <c r="C3" s="20" t="s">
        <v>71</v>
      </c>
      <c r="D3" s="21"/>
      <c r="E3" s="21"/>
      <c r="F3" s="22"/>
    </row>
    <row r="4" spans="2:8" x14ac:dyDescent="0.3">
      <c r="B4" s="5" t="s">
        <v>1</v>
      </c>
      <c r="C4" s="23" t="s">
        <v>3</v>
      </c>
      <c r="D4" s="24"/>
      <c r="E4" s="24"/>
      <c r="F4" s="25"/>
    </row>
    <row r="5" spans="2:8" x14ac:dyDescent="0.3">
      <c r="B5" s="2"/>
      <c r="C5" s="2" t="s">
        <v>3</v>
      </c>
      <c r="D5" s="2" t="s">
        <v>4</v>
      </c>
      <c r="E5" s="2" t="s">
        <v>5</v>
      </c>
      <c r="F5" s="2" t="s">
        <v>6</v>
      </c>
    </row>
    <row r="6" spans="2:8" x14ac:dyDescent="0.3">
      <c r="B6" s="16" t="s">
        <v>2</v>
      </c>
      <c r="C6" s="16"/>
      <c r="D6" s="16"/>
      <c r="E6" s="16"/>
      <c r="F6" s="16"/>
    </row>
    <row r="7" spans="2:8" x14ac:dyDescent="0.3">
      <c r="B7" s="11" t="s">
        <v>72</v>
      </c>
      <c r="C7" s="2" t="s">
        <v>3</v>
      </c>
      <c r="D7" s="6">
        <v>28000000</v>
      </c>
      <c r="E7" s="2">
        <v>1</v>
      </c>
      <c r="F7" s="6">
        <f>+D7*E7</f>
        <v>28000000</v>
      </c>
    </row>
    <row r="8" spans="2:8" x14ac:dyDescent="0.3">
      <c r="B8" s="11" t="s">
        <v>73</v>
      </c>
      <c r="C8" s="2" t="s">
        <v>11</v>
      </c>
      <c r="D8" s="6">
        <v>14500</v>
      </c>
      <c r="E8" s="2">
        <v>450</v>
      </c>
      <c r="F8" s="6">
        <f t="shared" ref="F8:F22" si="0">+D8*E8</f>
        <v>6525000</v>
      </c>
      <c r="H8" s="14"/>
    </row>
    <row r="9" spans="2:8" x14ac:dyDescent="0.3">
      <c r="B9" s="11" t="s">
        <v>74</v>
      </c>
      <c r="C9" s="2" t="s">
        <v>11</v>
      </c>
      <c r="D9" s="6">
        <v>14500</v>
      </c>
      <c r="E9" s="2">
        <v>180</v>
      </c>
      <c r="F9" s="6">
        <f t="shared" si="0"/>
        <v>2610000</v>
      </c>
      <c r="H9" s="14"/>
    </row>
    <row r="10" spans="2:8" x14ac:dyDescent="0.3">
      <c r="B10" s="11" t="s">
        <v>75</v>
      </c>
      <c r="C10" s="2" t="s">
        <v>3</v>
      </c>
      <c r="D10" s="6">
        <v>3200000</v>
      </c>
      <c r="E10" s="2">
        <v>1</v>
      </c>
      <c r="F10" s="6">
        <f t="shared" si="0"/>
        <v>3200000</v>
      </c>
      <c r="H10" s="14"/>
    </row>
    <row r="11" spans="2:8" x14ac:dyDescent="0.3">
      <c r="B11" s="11" t="s">
        <v>76</v>
      </c>
      <c r="C11" s="2" t="s">
        <v>3</v>
      </c>
      <c r="D11" s="6">
        <v>4800000</v>
      </c>
      <c r="E11" s="2">
        <v>1</v>
      </c>
      <c r="F11" s="6">
        <f t="shared" si="0"/>
        <v>4800000</v>
      </c>
      <c r="H11" s="14"/>
    </row>
    <row r="12" spans="2:8" x14ac:dyDescent="0.3">
      <c r="B12" s="11" t="s">
        <v>77</v>
      </c>
      <c r="C12" s="2" t="s">
        <v>45</v>
      </c>
      <c r="D12" s="6">
        <v>160000</v>
      </c>
      <c r="E12" s="2">
        <v>28</v>
      </c>
      <c r="F12" s="6">
        <f t="shared" si="0"/>
        <v>4480000</v>
      </c>
      <c r="H12" s="14"/>
    </row>
    <row r="13" spans="2:8" x14ac:dyDescent="0.3">
      <c r="B13" s="11" t="s">
        <v>78</v>
      </c>
      <c r="C13" s="2" t="s">
        <v>45</v>
      </c>
      <c r="D13" s="6">
        <v>140000</v>
      </c>
      <c r="E13" s="2">
        <v>14</v>
      </c>
      <c r="F13" s="6">
        <f t="shared" si="0"/>
        <v>1960000</v>
      </c>
      <c r="H13" s="14"/>
    </row>
    <row r="14" spans="2:8" x14ac:dyDescent="0.3">
      <c r="B14" s="11" t="s">
        <v>79</v>
      </c>
      <c r="C14" s="2" t="s">
        <v>44</v>
      </c>
      <c r="D14" s="6">
        <v>650000</v>
      </c>
      <c r="E14" s="2">
        <v>4.5</v>
      </c>
      <c r="F14" s="6">
        <f t="shared" si="0"/>
        <v>2925000</v>
      </c>
      <c r="H14" s="14"/>
    </row>
    <row r="15" spans="2:8" x14ac:dyDescent="0.3">
      <c r="B15" s="11" t="s">
        <v>80</v>
      </c>
      <c r="C15" s="2" t="s">
        <v>44</v>
      </c>
      <c r="D15" s="6">
        <v>700000</v>
      </c>
      <c r="E15" s="2">
        <v>3</v>
      </c>
      <c r="F15" s="6">
        <f t="shared" si="0"/>
        <v>2100000</v>
      </c>
      <c r="H15" s="14"/>
    </row>
    <row r="16" spans="2:8" x14ac:dyDescent="0.3">
      <c r="B16" s="11" t="s">
        <v>81</v>
      </c>
      <c r="C16" s="2" t="s">
        <v>96</v>
      </c>
      <c r="D16" s="6">
        <v>3500000</v>
      </c>
      <c r="E16" s="2">
        <v>1</v>
      </c>
      <c r="F16" s="6">
        <f t="shared" si="0"/>
        <v>3500000</v>
      </c>
      <c r="H16" s="14"/>
    </row>
    <row r="17" spans="2:8" x14ac:dyDescent="0.3">
      <c r="B17" s="11" t="s">
        <v>82</v>
      </c>
      <c r="C17" s="2" t="s">
        <v>96</v>
      </c>
      <c r="D17" s="6">
        <v>3200000</v>
      </c>
      <c r="E17" s="2">
        <v>1</v>
      </c>
      <c r="F17" s="6">
        <f t="shared" si="0"/>
        <v>3200000</v>
      </c>
      <c r="H17" s="14"/>
    </row>
    <row r="18" spans="2:8" x14ac:dyDescent="0.3">
      <c r="B18" s="11" t="s">
        <v>64</v>
      </c>
      <c r="C18" s="2" t="s">
        <v>96</v>
      </c>
      <c r="D18" s="6">
        <v>1200000</v>
      </c>
      <c r="E18" s="2">
        <v>1</v>
      </c>
      <c r="F18" s="6">
        <f t="shared" si="0"/>
        <v>1200000</v>
      </c>
      <c r="H18" s="14"/>
    </row>
    <row r="19" spans="2:8" x14ac:dyDescent="0.3">
      <c r="B19" s="11" t="s">
        <v>83</v>
      </c>
      <c r="C19" s="2" t="s">
        <v>96</v>
      </c>
      <c r="D19" s="6">
        <v>1800000</v>
      </c>
      <c r="E19" s="2">
        <v>1</v>
      </c>
      <c r="F19" s="6">
        <f t="shared" si="0"/>
        <v>1800000</v>
      </c>
      <c r="H19" s="14"/>
    </row>
    <row r="20" spans="2:8" x14ac:dyDescent="0.3">
      <c r="B20" s="11" t="s">
        <v>84</v>
      </c>
      <c r="C20" s="2" t="s">
        <v>3</v>
      </c>
      <c r="D20" s="6">
        <v>500000</v>
      </c>
      <c r="E20" s="2">
        <v>2</v>
      </c>
      <c r="F20" s="6">
        <f t="shared" si="0"/>
        <v>1000000</v>
      </c>
      <c r="H20" s="14"/>
    </row>
    <row r="21" spans="2:8" x14ac:dyDescent="0.3">
      <c r="B21" s="11" t="s">
        <v>85</v>
      </c>
      <c r="C21" s="2" t="s">
        <v>45</v>
      </c>
      <c r="D21" s="6">
        <v>95000</v>
      </c>
      <c r="E21" s="2">
        <v>45</v>
      </c>
      <c r="F21" s="6">
        <f t="shared" si="0"/>
        <v>4275000</v>
      </c>
      <c r="H21" s="14"/>
    </row>
    <row r="22" spans="2:8" x14ac:dyDescent="0.3">
      <c r="B22" s="11" t="s">
        <v>86</v>
      </c>
      <c r="C22" s="2" t="s">
        <v>96</v>
      </c>
      <c r="D22" s="6">
        <v>1200000</v>
      </c>
      <c r="E22" s="2">
        <v>1</v>
      </c>
      <c r="F22" s="6">
        <f t="shared" si="0"/>
        <v>1200000</v>
      </c>
      <c r="H22" s="14"/>
    </row>
    <row r="23" spans="2:8" x14ac:dyDescent="0.3">
      <c r="B23" s="16" t="s">
        <v>7</v>
      </c>
      <c r="C23" s="16"/>
      <c r="D23" s="16"/>
      <c r="E23" s="16"/>
      <c r="F23" s="16"/>
    </row>
    <row r="24" spans="2:8" x14ac:dyDescent="0.3">
      <c r="B24" s="8" t="s">
        <v>47</v>
      </c>
      <c r="C24" s="2" t="s">
        <v>48</v>
      </c>
      <c r="D24" s="3">
        <v>350000</v>
      </c>
      <c r="E24" s="2">
        <v>8</v>
      </c>
      <c r="F24" s="6">
        <f t="shared" ref="F24:F28" si="1">+D24*E24</f>
        <v>2800000</v>
      </c>
    </row>
    <row r="25" spans="2:8" x14ac:dyDescent="0.3">
      <c r="B25" s="16" t="s">
        <v>8</v>
      </c>
      <c r="C25" s="16"/>
      <c r="D25" s="16"/>
      <c r="E25" s="16"/>
      <c r="F25" s="16"/>
    </row>
    <row r="26" spans="2:8" x14ac:dyDescent="0.3">
      <c r="B26" s="11" t="s">
        <v>49</v>
      </c>
      <c r="C26" s="2" t="s">
        <v>46</v>
      </c>
      <c r="D26" s="3">
        <v>180000</v>
      </c>
      <c r="E26" s="2">
        <v>1</v>
      </c>
      <c r="F26" s="6">
        <f t="shared" si="1"/>
        <v>180000</v>
      </c>
    </row>
    <row r="27" spans="2:8" x14ac:dyDescent="0.3">
      <c r="B27" s="16" t="s">
        <v>9</v>
      </c>
      <c r="C27" s="16"/>
      <c r="D27" s="16"/>
      <c r="E27" s="16"/>
      <c r="F27" s="16"/>
    </row>
    <row r="28" spans="2:8" x14ac:dyDescent="0.3">
      <c r="B28" s="11" t="s">
        <v>50</v>
      </c>
      <c r="C28" s="2" t="s">
        <v>46</v>
      </c>
      <c r="D28" s="3">
        <v>180000</v>
      </c>
      <c r="E28" s="2">
        <v>1</v>
      </c>
      <c r="F28" s="11">
        <f t="shared" si="1"/>
        <v>180000</v>
      </c>
    </row>
    <row r="29" spans="2:8" ht="18" x14ac:dyDescent="0.35">
      <c r="B29" s="17" t="s">
        <v>6</v>
      </c>
      <c r="C29" s="18"/>
      <c r="D29" s="18"/>
      <c r="E29" s="19"/>
      <c r="F29" s="7">
        <f>+F7+F8+F9+F10+F11+F12+F13+F14+F15+F16+F17+F18+F19+F20+F21+F22+F24+F26+F28</f>
        <v>75935000</v>
      </c>
    </row>
    <row r="30" spans="2:8" x14ac:dyDescent="0.3">
      <c r="D30" s="1"/>
    </row>
    <row r="31" spans="2:8" x14ac:dyDescent="0.3">
      <c r="D31" s="1"/>
    </row>
    <row r="32" spans="2:8" x14ac:dyDescent="0.3">
      <c r="D32" s="1"/>
    </row>
    <row r="33" spans="4:4" x14ac:dyDescent="0.3">
      <c r="D33" s="1"/>
    </row>
    <row r="34" spans="4:4" x14ac:dyDescent="0.3">
      <c r="D34" s="1"/>
    </row>
  </sheetData>
  <mergeCells count="8">
    <mergeCell ref="B27:F27"/>
    <mergeCell ref="B29:E29"/>
    <mergeCell ref="B2:F2"/>
    <mergeCell ref="C3:F3"/>
    <mergeCell ref="C4:F4"/>
    <mergeCell ref="B6:F6"/>
    <mergeCell ref="B23:F23"/>
    <mergeCell ref="B25:F25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B04BF6-CF25-485E-B5AF-1A0448F1BEB6}">
  <dimension ref="B2:H27"/>
  <sheetViews>
    <sheetView zoomScale="85" zoomScaleNormal="85" workbookViewId="0">
      <selection activeCell="C28" sqref="C28"/>
    </sheetView>
  </sheetViews>
  <sheetFormatPr baseColWidth="10" defaultColWidth="8.88671875" defaultRowHeight="14.4" x14ac:dyDescent="0.3"/>
  <cols>
    <col min="1" max="1" width="8.88671875" style="13"/>
    <col min="2" max="2" width="39.21875" style="13" bestFit="1" customWidth="1"/>
    <col min="3" max="3" width="23.109375" style="13" customWidth="1"/>
    <col min="4" max="4" width="15.77734375" style="13" bestFit="1" customWidth="1"/>
    <col min="5" max="5" width="13.109375" style="13" bestFit="1" customWidth="1"/>
    <col min="6" max="6" width="21.33203125" style="13" bestFit="1" customWidth="1"/>
    <col min="7" max="16384" width="8.88671875" style="13"/>
  </cols>
  <sheetData>
    <row r="2" spans="2:8" x14ac:dyDescent="0.3">
      <c r="B2" s="16" t="s">
        <v>87</v>
      </c>
      <c r="C2" s="16"/>
      <c r="D2" s="16"/>
      <c r="E2" s="16"/>
      <c r="F2" s="16"/>
    </row>
    <row r="3" spans="2:8" x14ac:dyDescent="0.3">
      <c r="B3" s="5" t="s">
        <v>0</v>
      </c>
      <c r="C3" s="20" t="s">
        <v>88</v>
      </c>
      <c r="D3" s="21"/>
      <c r="E3" s="21"/>
      <c r="F3" s="22"/>
    </row>
    <row r="4" spans="2:8" x14ac:dyDescent="0.3">
      <c r="B4" s="5" t="s">
        <v>1</v>
      </c>
      <c r="C4" s="23" t="s">
        <v>3</v>
      </c>
      <c r="D4" s="24"/>
      <c r="E4" s="24"/>
      <c r="F4" s="25"/>
    </row>
    <row r="5" spans="2:8" x14ac:dyDescent="0.3">
      <c r="B5" s="2"/>
      <c r="C5" s="2" t="s">
        <v>3</v>
      </c>
      <c r="D5" s="2" t="s">
        <v>4</v>
      </c>
      <c r="E5" s="2" t="s">
        <v>5</v>
      </c>
      <c r="F5" s="2" t="s">
        <v>6</v>
      </c>
    </row>
    <row r="6" spans="2:8" x14ac:dyDescent="0.3">
      <c r="B6" s="16" t="s">
        <v>2</v>
      </c>
      <c r="C6" s="16"/>
      <c r="D6" s="16"/>
      <c r="E6" s="16"/>
      <c r="F6" s="16"/>
    </row>
    <row r="7" spans="2:8" x14ac:dyDescent="0.3">
      <c r="B7" s="11" t="s">
        <v>72</v>
      </c>
      <c r="C7" s="2" t="s">
        <v>3</v>
      </c>
      <c r="D7" s="6">
        <v>28000000</v>
      </c>
      <c r="E7" s="2">
        <v>1</v>
      </c>
      <c r="F7" s="6">
        <f t="shared" ref="F7:F15" si="0">+D7*E7</f>
        <v>28000000</v>
      </c>
      <c r="H7" s="13" t="str">
        <f>+UPPER(C7)</f>
        <v>UND</v>
      </c>
    </row>
    <row r="8" spans="2:8" x14ac:dyDescent="0.3">
      <c r="B8" s="11" t="s">
        <v>73</v>
      </c>
      <c r="C8" s="2" t="s">
        <v>11</v>
      </c>
      <c r="D8" s="6">
        <v>14500</v>
      </c>
      <c r="E8" s="2">
        <v>450</v>
      </c>
      <c r="F8" s="6">
        <f t="shared" si="0"/>
        <v>6525000</v>
      </c>
      <c r="H8" s="14" t="str">
        <f t="shared" ref="H8:H15" si="1">+UPPER(C8)</f>
        <v>KG</v>
      </c>
    </row>
    <row r="9" spans="2:8" x14ac:dyDescent="0.3">
      <c r="B9" s="11" t="s">
        <v>74</v>
      </c>
      <c r="C9" s="2" t="s">
        <v>11</v>
      </c>
      <c r="D9" s="6">
        <v>14500</v>
      </c>
      <c r="E9" s="2">
        <v>180</v>
      </c>
      <c r="F9" s="6">
        <f t="shared" si="0"/>
        <v>2610000</v>
      </c>
      <c r="H9" s="14" t="str">
        <f t="shared" si="1"/>
        <v>KG</v>
      </c>
    </row>
    <row r="10" spans="2:8" x14ac:dyDescent="0.3">
      <c r="B10" s="11" t="s">
        <v>75</v>
      </c>
      <c r="C10" s="2" t="s">
        <v>3</v>
      </c>
      <c r="D10" s="6">
        <v>3200000</v>
      </c>
      <c r="E10" s="2">
        <v>1</v>
      </c>
      <c r="F10" s="6">
        <f t="shared" si="0"/>
        <v>3200000</v>
      </c>
      <c r="H10" s="14" t="str">
        <f t="shared" si="1"/>
        <v>UND</v>
      </c>
    </row>
    <row r="11" spans="2:8" x14ac:dyDescent="0.3">
      <c r="B11" s="11" t="s">
        <v>76</v>
      </c>
      <c r="C11" s="2" t="s">
        <v>3</v>
      </c>
      <c r="D11" s="6">
        <v>16800000</v>
      </c>
      <c r="E11" s="2">
        <v>1</v>
      </c>
      <c r="F11" s="6">
        <f t="shared" si="0"/>
        <v>16800000</v>
      </c>
      <c r="H11" s="14" t="str">
        <f t="shared" si="1"/>
        <v>UND</v>
      </c>
    </row>
    <row r="12" spans="2:8" x14ac:dyDescent="0.3">
      <c r="B12" s="11" t="s">
        <v>89</v>
      </c>
      <c r="C12" s="2" t="s">
        <v>11</v>
      </c>
      <c r="D12" s="6">
        <v>27800</v>
      </c>
      <c r="E12" s="2">
        <v>950</v>
      </c>
      <c r="F12" s="6">
        <f t="shared" si="0"/>
        <v>26410000</v>
      </c>
      <c r="H12" s="14" t="str">
        <f t="shared" si="1"/>
        <v>KG</v>
      </c>
    </row>
    <row r="13" spans="2:8" x14ac:dyDescent="0.3">
      <c r="B13" s="11" t="s">
        <v>90</v>
      </c>
      <c r="C13" s="2" t="s">
        <v>45</v>
      </c>
      <c r="D13" s="6">
        <v>135200</v>
      </c>
      <c r="E13" s="2">
        <v>25</v>
      </c>
      <c r="F13" s="6">
        <f t="shared" si="0"/>
        <v>3380000</v>
      </c>
      <c r="H13" s="14" t="str">
        <f t="shared" si="1"/>
        <v>M2</v>
      </c>
    </row>
    <row r="14" spans="2:8" x14ac:dyDescent="0.3">
      <c r="B14" s="11" t="s">
        <v>91</v>
      </c>
      <c r="C14" s="2" t="s">
        <v>44</v>
      </c>
      <c r="D14" s="6">
        <v>145000</v>
      </c>
      <c r="E14" s="2">
        <v>20</v>
      </c>
      <c r="F14" s="6">
        <f t="shared" si="0"/>
        <v>2900000</v>
      </c>
      <c r="H14" s="14" t="str">
        <f t="shared" si="1"/>
        <v>ML</v>
      </c>
    </row>
    <row r="15" spans="2:8" x14ac:dyDescent="0.3">
      <c r="B15" s="11" t="s">
        <v>92</v>
      </c>
      <c r="C15" s="2" t="s">
        <v>45</v>
      </c>
      <c r="D15" s="6">
        <v>34500</v>
      </c>
      <c r="E15" s="2">
        <v>50</v>
      </c>
      <c r="F15" s="6">
        <f t="shared" si="0"/>
        <v>1725000</v>
      </c>
      <c r="H15" s="14" t="str">
        <f t="shared" si="1"/>
        <v>M2</v>
      </c>
    </row>
    <row r="16" spans="2:8" x14ac:dyDescent="0.3">
      <c r="B16" s="16" t="s">
        <v>7</v>
      </c>
      <c r="C16" s="16"/>
      <c r="D16" s="16"/>
      <c r="E16" s="16"/>
      <c r="F16" s="16"/>
    </row>
    <row r="17" spans="2:6" x14ac:dyDescent="0.3">
      <c r="B17" s="8" t="s">
        <v>47</v>
      </c>
      <c r="C17" s="2" t="s">
        <v>48</v>
      </c>
      <c r="D17" s="3">
        <v>350000</v>
      </c>
      <c r="E17" s="2">
        <v>8</v>
      </c>
      <c r="F17" s="6">
        <f t="shared" ref="F17:F21" si="2">+D17*E17</f>
        <v>2800000</v>
      </c>
    </row>
    <row r="18" spans="2:6" x14ac:dyDescent="0.3">
      <c r="B18" s="16" t="s">
        <v>8</v>
      </c>
      <c r="C18" s="16"/>
      <c r="D18" s="16"/>
      <c r="E18" s="16"/>
      <c r="F18" s="16"/>
    </row>
    <row r="19" spans="2:6" x14ac:dyDescent="0.3">
      <c r="B19" s="11" t="s">
        <v>49</v>
      </c>
      <c r="C19" s="2" t="s">
        <v>46</v>
      </c>
      <c r="D19" s="3">
        <v>180000</v>
      </c>
      <c r="E19" s="2">
        <v>1</v>
      </c>
      <c r="F19" s="6">
        <f t="shared" si="2"/>
        <v>180000</v>
      </c>
    </row>
    <row r="20" spans="2:6" x14ac:dyDescent="0.3">
      <c r="B20" s="16" t="s">
        <v>9</v>
      </c>
      <c r="C20" s="16"/>
      <c r="D20" s="16"/>
      <c r="E20" s="16"/>
      <c r="F20" s="16"/>
    </row>
    <row r="21" spans="2:6" x14ac:dyDescent="0.3">
      <c r="B21" s="11" t="s">
        <v>50</v>
      </c>
      <c r="C21" s="2" t="s">
        <v>46</v>
      </c>
      <c r="D21" s="3">
        <v>180000</v>
      </c>
      <c r="E21" s="2">
        <v>1</v>
      </c>
      <c r="F21" s="11">
        <f t="shared" si="2"/>
        <v>180000</v>
      </c>
    </row>
    <row r="22" spans="2:6" ht="18" x14ac:dyDescent="0.35">
      <c r="B22" s="17" t="s">
        <v>6</v>
      </c>
      <c r="C22" s="18"/>
      <c r="D22" s="18"/>
      <c r="E22" s="19"/>
      <c r="F22" s="7">
        <f>+F7+F8+F9+F10+F11+F12+F13+F14+F15+F17+F19+F21</f>
        <v>94710000</v>
      </c>
    </row>
    <row r="23" spans="2:6" x14ac:dyDescent="0.3">
      <c r="D23" s="1"/>
    </row>
    <row r="24" spans="2:6" x14ac:dyDescent="0.3">
      <c r="D24" s="1"/>
    </row>
    <row r="25" spans="2:6" x14ac:dyDescent="0.3">
      <c r="D25" s="1"/>
    </row>
    <row r="26" spans="2:6" x14ac:dyDescent="0.3">
      <c r="D26" s="1"/>
    </row>
    <row r="27" spans="2:6" x14ac:dyDescent="0.3">
      <c r="D27" s="1"/>
    </row>
  </sheetData>
  <mergeCells count="8">
    <mergeCell ref="B20:F20"/>
    <mergeCell ref="B22:E22"/>
    <mergeCell ref="B2:F2"/>
    <mergeCell ref="C3:F3"/>
    <mergeCell ref="C4:F4"/>
    <mergeCell ref="B6:F6"/>
    <mergeCell ref="B16:F16"/>
    <mergeCell ref="B18:F18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7A9458-37B9-4B21-B23B-CE65030AF82E}">
  <dimension ref="B2:F27"/>
  <sheetViews>
    <sheetView zoomScale="85" zoomScaleNormal="85" workbookViewId="0">
      <selection activeCell="F27" sqref="F27"/>
    </sheetView>
  </sheetViews>
  <sheetFormatPr baseColWidth="10" defaultColWidth="8.88671875" defaultRowHeight="14.4" x14ac:dyDescent="0.3"/>
  <cols>
    <col min="1" max="1" width="8.88671875" style="14"/>
    <col min="2" max="2" width="39.21875" style="14" bestFit="1" customWidth="1"/>
    <col min="3" max="3" width="23.109375" style="14" customWidth="1"/>
    <col min="4" max="4" width="15.77734375" style="14" bestFit="1" customWidth="1"/>
    <col min="5" max="5" width="13.109375" style="14" bestFit="1" customWidth="1"/>
    <col min="6" max="6" width="21.33203125" style="14" bestFit="1" customWidth="1"/>
    <col min="7" max="16384" width="8.88671875" style="14"/>
  </cols>
  <sheetData>
    <row r="2" spans="2:6" x14ac:dyDescent="0.3">
      <c r="B2" s="16" t="s">
        <v>93</v>
      </c>
      <c r="C2" s="16"/>
      <c r="D2" s="16"/>
      <c r="E2" s="16"/>
      <c r="F2" s="16"/>
    </row>
    <row r="3" spans="2:6" x14ac:dyDescent="0.3">
      <c r="B3" s="5" t="s">
        <v>0</v>
      </c>
      <c r="C3" s="20" t="s">
        <v>94</v>
      </c>
      <c r="D3" s="21"/>
      <c r="E3" s="21"/>
      <c r="F3" s="22"/>
    </row>
    <row r="4" spans="2:6" x14ac:dyDescent="0.3">
      <c r="B4" s="5" t="s">
        <v>1</v>
      </c>
      <c r="C4" s="23" t="s">
        <v>3</v>
      </c>
      <c r="D4" s="24"/>
      <c r="E4" s="24"/>
      <c r="F4" s="25"/>
    </row>
    <row r="5" spans="2:6" x14ac:dyDescent="0.3">
      <c r="B5" s="2"/>
      <c r="C5" s="2" t="s">
        <v>3</v>
      </c>
      <c r="D5" s="2" t="s">
        <v>4</v>
      </c>
      <c r="E5" s="2" t="s">
        <v>5</v>
      </c>
      <c r="F5" s="2" t="s">
        <v>6</v>
      </c>
    </row>
    <row r="6" spans="2:6" x14ac:dyDescent="0.3">
      <c r="B6" s="16" t="s">
        <v>2</v>
      </c>
      <c r="C6" s="16"/>
      <c r="D6" s="16"/>
      <c r="E6" s="16"/>
      <c r="F6" s="16"/>
    </row>
    <row r="7" spans="2:6" x14ac:dyDescent="0.3">
      <c r="B7" s="11" t="s">
        <v>72</v>
      </c>
      <c r="C7" s="2" t="s">
        <v>3</v>
      </c>
      <c r="D7" s="6">
        <v>28000000</v>
      </c>
      <c r="E7" s="2">
        <v>1</v>
      </c>
      <c r="F7" s="6">
        <f t="shared" ref="F7:F15" si="0">+D7*E7</f>
        <v>28000000</v>
      </c>
    </row>
    <row r="8" spans="2:6" x14ac:dyDescent="0.3">
      <c r="B8" s="8" t="s">
        <v>13</v>
      </c>
      <c r="C8" s="2" t="s">
        <v>3</v>
      </c>
      <c r="D8" s="3">
        <f>+'[1]Resumen PresupxMod'!$I$10*0.7</f>
        <v>41162015.916000001</v>
      </c>
      <c r="E8" s="2">
        <v>1</v>
      </c>
      <c r="F8" s="6">
        <f t="shared" si="0"/>
        <v>41162015.916000001</v>
      </c>
    </row>
    <row r="9" spans="2:6" x14ac:dyDescent="0.3">
      <c r="B9" s="8" t="s">
        <v>14</v>
      </c>
      <c r="C9" s="2" t="s">
        <v>3</v>
      </c>
      <c r="D9" s="3">
        <f>+'[1]Resumen PresupxMod'!$I$19*0.7</f>
        <v>2834001.2749999999</v>
      </c>
      <c r="E9" s="2">
        <v>1</v>
      </c>
      <c r="F9" s="6">
        <f t="shared" si="0"/>
        <v>2834001.2749999999</v>
      </c>
    </row>
    <row r="10" spans="2:6" x14ac:dyDescent="0.3">
      <c r="B10" s="8" t="s">
        <v>15</v>
      </c>
      <c r="C10" s="2" t="s">
        <v>3</v>
      </c>
      <c r="D10" s="3">
        <f>+'[1]Resumen PresupxMod'!$I$22*0.7</f>
        <v>3721440.8699999996</v>
      </c>
      <c r="E10" s="2">
        <v>1</v>
      </c>
      <c r="F10" s="6">
        <f t="shared" si="0"/>
        <v>3721440.8699999996</v>
      </c>
    </row>
    <row r="11" spans="2:6" x14ac:dyDescent="0.3">
      <c r="B11" s="8" t="s">
        <v>16</v>
      </c>
      <c r="C11" s="2" t="s">
        <v>3</v>
      </c>
      <c r="D11" s="3">
        <f>+'[1]Resumen PresupxMod'!$I$24*0.7</f>
        <v>1154668.5429999998</v>
      </c>
      <c r="E11" s="2">
        <v>1</v>
      </c>
      <c r="F11" s="6">
        <f t="shared" si="0"/>
        <v>1154668.5429999998</v>
      </c>
    </row>
    <row r="12" spans="2:6" x14ac:dyDescent="0.3">
      <c r="B12" s="8" t="s">
        <v>27</v>
      </c>
      <c r="C12" s="2" t="s">
        <v>3</v>
      </c>
      <c r="D12" s="3">
        <f>+'[1]Resumen PresupxMod'!$I$30*0.7</f>
        <v>846376.91599999985</v>
      </c>
      <c r="E12" s="2">
        <v>1</v>
      </c>
      <c r="F12" s="6">
        <f t="shared" si="0"/>
        <v>846376.91599999985</v>
      </c>
    </row>
    <row r="13" spans="2:6" x14ac:dyDescent="0.3">
      <c r="B13" s="8" t="s">
        <v>17</v>
      </c>
      <c r="C13" s="2" t="s">
        <v>3</v>
      </c>
      <c r="D13" s="3">
        <f>+'[1]Resumen PresupxMod'!$I$35*0.7</f>
        <v>7827595.2859999994</v>
      </c>
      <c r="E13" s="2">
        <v>1</v>
      </c>
      <c r="F13" s="6">
        <f t="shared" si="0"/>
        <v>7827595.2859999994</v>
      </c>
    </row>
    <row r="14" spans="2:6" x14ac:dyDescent="0.3">
      <c r="B14" s="8" t="s">
        <v>18</v>
      </c>
      <c r="C14" s="2" t="s">
        <v>3</v>
      </c>
      <c r="D14" s="3">
        <f>+'[1]Resumen PresupxMod'!$I$39*0.7</f>
        <v>4657501.0929999994</v>
      </c>
      <c r="E14" s="2">
        <v>1</v>
      </c>
      <c r="F14" s="6">
        <f t="shared" si="0"/>
        <v>4657501.0929999994</v>
      </c>
    </row>
    <row r="15" spans="2:6" x14ac:dyDescent="0.3">
      <c r="B15" s="8" t="s">
        <v>19</v>
      </c>
      <c r="C15" s="2" t="s">
        <v>3</v>
      </c>
      <c r="D15" s="3">
        <f>+'[1]Resumen PresupxMod'!$I$48*0.7</f>
        <v>5690812.0499999998</v>
      </c>
      <c r="E15" s="2">
        <v>1</v>
      </c>
      <c r="F15" s="6">
        <f t="shared" si="0"/>
        <v>5690812.0499999998</v>
      </c>
    </row>
    <row r="16" spans="2:6" x14ac:dyDescent="0.3">
      <c r="B16" s="16" t="s">
        <v>7</v>
      </c>
      <c r="C16" s="16"/>
      <c r="D16" s="16"/>
      <c r="E16" s="16"/>
      <c r="F16" s="16"/>
    </row>
    <row r="17" spans="2:6" x14ac:dyDescent="0.3">
      <c r="B17" s="8" t="s">
        <v>47</v>
      </c>
      <c r="C17" s="2" t="s">
        <v>48</v>
      </c>
      <c r="D17" s="3">
        <v>350000</v>
      </c>
      <c r="E17" s="2">
        <v>15</v>
      </c>
      <c r="F17" s="6">
        <f t="shared" ref="F17:F21" si="1">+D17*E17</f>
        <v>5250000</v>
      </c>
    </row>
    <row r="18" spans="2:6" x14ac:dyDescent="0.3">
      <c r="B18" s="16" t="s">
        <v>8</v>
      </c>
      <c r="C18" s="16"/>
      <c r="D18" s="16"/>
      <c r="E18" s="16"/>
      <c r="F18" s="16"/>
    </row>
    <row r="19" spans="2:6" x14ac:dyDescent="0.3">
      <c r="B19" s="11" t="s">
        <v>49</v>
      </c>
      <c r="C19" s="2" t="s">
        <v>46</v>
      </c>
      <c r="D19" s="3">
        <v>180000</v>
      </c>
      <c r="E19" s="2">
        <v>1</v>
      </c>
      <c r="F19" s="6">
        <f t="shared" si="1"/>
        <v>180000</v>
      </c>
    </row>
    <row r="20" spans="2:6" x14ac:dyDescent="0.3">
      <c r="B20" s="16" t="s">
        <v>9</v>
      </c>
      <c r="C20" s="16"/>
      <c r="D20" s="16"/>
      <c r="E20" s="16"/>
      <c r="F20" s="16"/>
    </row>
    <row r="21" spans="2:6" x14ac:dyDescent="0.3">
      <c r="B21" s="11" t="s">
        <v>50</v>
      </c>
      <c r="C21" s="2" t="s">
        <v>46</v>
      </c>
      <c r="D21" s="3">
        <v>180000</v>
      </c>
      <c r="E21" s="2">
        <v>1</v>
      </c>
      <c r="F21" s="11">
        <f t="shared" si="1"/>
        <v>180000</v>
      </c>
    </row>
    <row r="22" spans="2:6" ht="18" x14ac:dyDescent="0.35">
      <c r="B22" s="17" t="s">
        <v>6</v>
      </c>
      <c r="C22" s="18"/>
      <c r="D22" s="18"/>
      <c r="E22" s="19"/>
      <c r="F22" s="7">
        <f>+F7+F8+F9+F15+F10+F11+F12+F13+F14+F17+F19+F21</f>
        <v>101504411.949</v>
      </c>
    </row>
    <row r="23" spans="2:6" x14ac:dyDescent="0.3">
      <c r="D23" s="1"/>
    </row>
    <row r="24" spans="2:6" x14ac:dyDescent="0.3">
      <c r="D24" s="1"/>
    </row>
    <row r="25" spans="2:6" x14ac:dyDescent="0.3">
      <c r="D25" s="1"/>
    </row>
    <row r="26" spans="2:6" x14ac:dyDescent="0.3">
      <c r="D26" s="1"/>
    </row>
    <row r="27" spans="2:6" x14ac:dyDescent="0.3">
      <c r="D27" s="1"/>
    </row>
  </sheetData>
  <mergeCells count="8">
    <mergeCell ref="B20:F20"/>
    <mergeCell ref="B22:E22"/>
    <mergeCell ref="B2:F2"/>
    <mergeCell ref="C3:F3"/>
    <mergeCell ref="C4:F4"/>
    <mergeCell ref="B6:F6"/>
    <mergeCell ref="B16:F16"/>
    <mergeCell ref="B18:F18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15</vt:i4>
      </vt:variant>
    </vt:vector>
  </HeadingPairs>
  <TitlesOfParts>
    <vt:vector size="15" baseType="lpstr">
      <vt:lpstr>APU 4.1.3</vt:lpstr>
      <vt:lpstr>APU 4.1.4</vt:lpstr>
      <vt:lpstr>APU 4.1.5</vt:lpstr>
      <vt:lpstr>APU 4.1.6</vt:lpstr>
      <vt:lpstr>APU 4.2.3</vt:lpstr>
      <vt:lpstr>APU 4.3.3</vt:lpstr>
      <vt:lpstr>APU 4.4.3</vt:lpstr>
      <vt:lpstr>APU 4.4.4</vt:lpstr>
      <vt:lpstr>APU 4.5.3</vt:lpstr>
      <vt:lpstr>APU 4.5.4</vt:lpstr>
      <vt:lpstr>APU 4.5.5</vt:lpstr>
      <vt:lpstr>APU 4.6.3</vt:lpstr>
      <vt:lpstr>APU 4.7.3 </vt:lpstr>
      <vt:lpstr>APU 4.8.1</vt:lpstr>
      <vt:lpstr>APU 4.8.2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</dc:creator>
  <cp:lastModifiedBy>Julian Eduardo Arana Rojas</cp:lastModifiedBy>
  <dcterms:created xsi:type="dcterms:W3CDTF">2015-06-05T18:19:34Z</dcterms:created>
  <dcterms:modified xsi:type="dcterms:W3CDTF">2026-04-30T20:38:29Z</dcterms:modified>
</cp:coreProperties>
</file>