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E:\LHERNANDEZ\OFICINA DE PLANEACIÓN\2026\PLANES 2026\PLAN ESTRATÉGICO 2026\"/>
    </mc:Choice>
  </mc:AlternateContent>
  <xr:revisionPtr revIDLastSave="0" documentId="13_ncr:1_{011D03EE-972B-414E-BE63-C6AA7FE7B75B}" xr6:coauthVersionLast="36" xr6:coauthVersionMax="36" xr10:uidLastSave="{00000000-0000-0000-0000-000000000000}"/>
  <bookViews>
    <workbookView xWindow="0" yWindow="0" windowWidth="24000" windowHeight="8505" activeTab="1" xr2:uid="{68E13386-2C5E-482D-96FB-24EFC09D2A50}"/>
  </bookViews>
  <sheets>
    <sheet name="Plan Estratégico 2024-2027" sheetId="1" r:id="rId1"/>
    <sheet name="Seguimiento IV Trimestre 2024" sheetId="3" r:id="rId2"/>
  </sheets>
  <definedNames>
    <definedName name="_xlnm._FilterDatabase" localSheetId="0" hidden="1">'Plan Estratégico 2024-2027'!$A$8:$HB$32</definedName>
    <definedName name="_xlnm._FilterDatabase" localSheetId="1" hidden="1">'Seguimiento IV Trimestre 2024'!$B$7:$BF$32</definedName>
    <definedName name="_xlnm.Print_Area" localSheetId="0">'Plan Estratégico 2024-2027'!$B$1:$AJ$38</definedName>
    <definedName name="_xlnm.Print_Area" localSheetId="1">'Seguimiento IV Trimestre 2024'!$B$1:$BF$38</definedName>
    <definedName name="_xlnm.Print_Titles" localSheetId="0">'Plan Estratégico 2024-2027'!$1:$8</definedName>
    <definedName name="_xlnm.Print_Titles" localSheetId="1">'Seguimiento IV Trimestre 2024'!$1:$8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9" i="3" l="1"/>
  <c r="AZ10" i="3"/>
  <c r="AZ11" i="3"/>
  <c r="AZ12" i="3"/>
  <c r="AZ13" i="3"/>
  <c r="AZ14" i="3"/>
  <c r="AZ15" i="3"/>
  <c r="AZ16" i="3"/>
  <c r="AZ17" i="3"/>
  <c r="AZ18" i="3"/>
  <c r="AZ19" i="3"/>
  <c r="AZ20" i="3"/>
  <c r="AZ21" i="3"/>
  <c r="AZ22" i="3"/>
  <c r="AZ23" i="3"/>
  <c r="AZ24" i="3"/>
  <c r="AZ25" i="3"/>
  <c r="AZ26" i="3"/>
  <c r="AZ27" i="3"/>
  <c r="AZ28" i="3"/>
  <c r="AZ29" i="3"/>
  <c r="AZ30" i="3"/>
  <c r="AZ31" i="3"/>
  <c r="AZ32" i="3"/>
  <c r="AY9" i="3"/>
  <c r="AY10" i="3"/>
  <c r="AY11" i="3"/>
  <c r="AY12" i="3"/>
  <c r="AY13" i="3"/>
  <c r="AY14" i="3"/>
  <c r="AY15" i="3"/>
  <c r="AY16" i="3"/>
  <c r="AY17" i="3"/>
  <c r="AY18" i="3"/>
  <c r="AY19" i="3"/>
  <c r="AY20" i="3"/>
  <c r="AY21" i="3"/>
  <c r="AY22" i="3"/>
  <c r="AY23" i="3"/>
  <c r="AY24" i="3"/>
  <c r="AY25" i="3"/>
  <c r="AY26" i="3"/>
  <c r="AY27" i="3"/>
  <c r="AY28" i="3"/>
  <c r="AY29" i="3"/>
  <c r="AY30" i="3"/>
  <c r="AY31" i="3"/>
  <c r="AY32" i="3"/>
  <c r="AZ34" i="3" l="1"/>
  <c r="R31" i="3" l="1"/>
  <c r="R32" i="3"/>
  <c r="AI26" i="3" l="1"/>
  <c r="AC25" i="3"/>
  <c r="AB14" i="3"/>
  <c r="AC14" i="3" s="1"/>
  <c r="AB13" i="3"/>
  <c r="AC13" i="3" s="1"/>
  <c r="AB12" i="3"/>
  <c r="AC12" i="3" s="1"/>
  <c r="AB11" i="3"/>
  <c r="AC11" i="3" s="1"/>
  <c r="AB10" i="3"/>
  <c r="AC10" i="3" s="1"/>
  <c r="W14" i="3"/>
  <c r="X14" i="3" s="1"/>
  <c r="W13" i="3"/>
  <c r="X13" i="3" s="1"/>
  <c r="W12" i="3"/>
  <c r="X12" i="3" s="1"/>
  <c r="W11" i="3"/>
  <c r="X11" i="3" s="1"/>
  <c r="W10" i="3"/>
  <c r="X10" i="3" s="1"/>
  <c r="S11" i="3"/>
  <c r="R14" i="3"/>
  <c r="S14" i="3" s="1"/>
  <c r="R13" i="3"/>
  <c r="S13" i="3" s="1"/>
  <c r="R12" i="3"/>
  <c r="S12" i="3" s="1"/>
  <c r="R11" i="3"/>
  <c r="R10" i="3"/>
  <c r="S10" i="3" s="1"/>
  <c r="S15" i="3"/>
  <c r="S18" i="3"/>
  <c r="S19" i="3"/>
  <c r="S20" i="3"/>
  <c r="S24" i="3"/>
  <c r="S32" i="3"/>
  <c r="R16" i="3"/>
  <c r="S16" i="3" s="1"/>
  <c r="R17" i="3"/>
  <c r="S17" i="3" s="1"/>
  <c r="R21" i="3"/>
  <c r="S21" i="3" s="1"/>
  <c r="R22" i="3"/>
  <c r="S22" i="3" s="1"/>
  <c r="R23" i="3"/>
  <c r="S23" i="3" s="1"/>
  <c r="R25" i="3"/>
  <c r="S25" i="3" s="1"/>
  <c r="R26" i="3"/>
  <c r="S26" i="3" s="1"/>
  <c r="R27" i="3"/>
  <c r="S27" i="3" s="1"/>
  <c r="R28" i="3"/>
  <c r="S28" i="3" s="1"/>
  <c r="R29" i="3"/>
  <c r="S29" i="3" s="1"/>
  <c r="R30" i="3"/>
  <c r="S30" i="3" s="1"/>
  <c r="S31" i="3"/>
  <c r="AK23" i="3"/>
  <c r="AI22" i="3"/>
  <c r="AC24" i="3"/>
  <c r="T26" i="3" l="1"/>
  <c r="T15" i="3"/>
  <c r="T22" i="3"/>
  <c r="AR34" i="3" l="1"/>
  <c r="AS34" i="3"/>
  <c r="AT34" i="3"/>
  <c r="AU34" i="3"/>
  <c r="AV34" i="3"/>
  <c r="AW34" i="3"/>
  <c r="AX34" i="3"/>
  <c r="AQ34" i="3"/>
  <c r="R9" i="3" l="1"/>
  <c r="S9" i="3" s="1"/>
  <c r="W32" i="3" l="1"/>
  <c r="X32" i="3" s="1"/>
  <c r="W31" i="3"/>
  <c r="X31" i="3" s="1"/>
  <c r="W30" i="3"/>
  <c r="X30" i="3" s="1"/>
  <c r="W29" i="3"/>
  <c r="X29" i="3" s="1"/>
  <c r="W28" i="3"/>
  <c r="X28" i="3" s="1"/>
  <c r="W27" i="3"/>
  <c r="X27" i="3" s="1"/>
  <c r="W26" i="3"/>
  <c r="X26" i="3" s="1"/>
  <c r="W25" i="3"/>
  <c r="X25" i="3" s="1"/>
  <c r="W24" i="3"/>
  <c r="X24" i="3" s="1"/>
  <c r="W23" i="3"/>
  <c r="X23" i="3" s="1"/>
  <c r="W22" i="3"/>
  <c r="X22" i="3" s="1"/>
  <c r="W21" i="3"/>
  <c r="X21" i="3" s="1"/>
  <c r="W20" i="3"/>
  <c r="X20" i="3" s="1"/>
  <c r="W19" i="3"/>
  <c r="X19" i="3" s="1"/>
  <c r="W18" i="3"/>
  <c r="X18" i="3" s="1"/>
  <c r="W17" i="3"/>
  <c r="X17" i="3" s="1"/>
  <c r="W16" i="3"/>
  <c r="X16" i="3" s="1"/>
  <c r="W15" i="3"/>
  <c r="X15" i="3" s="1"/>
  <c r="W9" i="3"/>
  <c r="X9" i="3" s="1"/>
  <c r="Y9" i="3" s="1"/>
  <c r="Y26" i="3" l="1"/>
  <c r="Y15" i="3"/>
  <c r="Y22" i="3"/>
  <c r="AI9" i="3"/>
  <c r="T9" i="3"/>
  <c r="BA22" i="3"/>
  <c r="BA23" i="3"/>
  <c r="BA26" i="3"/>
  <c r="BA27" i="3"/>
  <c r="BA28" i="3"/>
  <c r="BA29" i="3"/>
  <c r="BA30" i="3"/>
  <c r="BA31" i="3"/>
  <c r="BA32" i="3"/>
  <c r="AB15" i="3"/>
  <c r="AC15" i="3" s="1"/>
  <c r="AB16" i="3"/>
  <c r="AC16" i="3" s="1"/>
  <c r="AB17" i="3"/>
  <c r="AC17" i="3" s="1"/>
  <c r="AB18" i="3"/>
  <c r="AC18" i="3" s="1"/>
  <c r="AB19" i="3"/>
  <c r="AC19" i="3" s="1"/>
  <c r="AC20" i="3"/>
  <c r="AB21" i="3"/>
  <c r="AC21" i="3" s="1"/>
  <c r="AB22" i="3"/>
  <c r="AC22" i="3" s="1"/>
  <c r="AB23" i="3"/>
  <c r="AC23" i="3" s="1"/>
  <c r="AB26" i="3"/>
  <c r="AC26" i="3" s="1"/>
  <c r="AB27" i="3"/>
  <c r="AC27" i="3" s="1"/>
  <c r="AB28" i="3"/>
  <c r="AC28" i="3" s="1"/>
  <c r="AB29" i="3"/>
  <c r="AC29" i="3" s="1"/>
  <c r="AB30" i="3"/>
  <c r="AC30" i="3" s="1"/>
  <c r="AB31" i="3"/>
  <c r="AC31" i="3" s="1"/>
  <c r="AB32" i="3"/>
  <c r="AC32" i="3" s="1"/>
  <c r="AB9" i="3"/>
  <c r="AC9" i="3" s="1"/>
  <c r="AD22" i="3" l="1"/>
  <c r="AJ22" i="3" s="1"/>
  <c r="AD26" i="3"/>
  <c r="AJ26" i="3" s="1"/>
  <c r="AK22" i="3"/>
  <c r="AY34" i="3"/>
  <c r="BA16" i="3"/>
  <c r="BA9" i="3"/>
  <c r="BA19" i="3"/>
  <c r="BA18" i="3"/>
  <c r="BA10" i="3"/>
  <c r="BA17" i="3"/>
  <c r="AD15" i="3"/>
  <c r="AJ15" i="3" s="1"/>
  <c r="BA13" i="3"/>
  <c r="BA12" i="3"/>
  <c r="BA11" i="3"/>
  <c r="BA15" i="3"/>
  <c r="BA14" i="3"/>
  <c r="AD9" i="3"/>
  <c r="AK9" i="3" s="1"/>
  <c r="AJ9" i="3" l="1"/>
  <c r="AK15" i="3"/>
  <c r="AJ23" i="3"/>
  <c r="AK26" i="3"/>
  <c r="AE17" i="3" l="1"/>
  <c r="AC17" i="1" l="1"/>
  <c r="S17" i="1" l="1"/>
  <c r="AC21" i="1" l="1"/>
  <c r="AC32" i="1" l="1"/>
  <c r="AC31" i="1"/>
  <c r="AC30" i="1"/>
  <c r="AC29" i="1"/>
  <c r="AC28" i="1"/>
  <c r="AC27" i="1"/>
  <c r="AC26" i="1"/>
  <c r="AC20" i="1"/>
  <c r="AC19" i="1"/>
  <c r="AC18" i="1"/>
  <c r="AC16" i="1"/>
  <c r="AC15" i="1"/>
  <c r="AC14" i="1"/>
  <c r="AC13" i="1"/>
  <c r="AC12" i="1"/>
  <c r="AC11" i="1"/>
  <c r="AC10" i="1"/>
  <c r="AC9" i="1"/>
</calcChain>
</file>

<file path=xl/sharedStrings.xml><?xml version="1.0" encoding="utf-8"?>
<sst xmlns="http://schemas.openxmlformats.org/spreadsheetml/2006/main" count="1099" uniqueCount="230">
  <si>
    <t xml:space="preserve">Código </t>
  </si>
  <si>
    <t>127-PPPDE-13</t>
  </si>
  <si>
    <t>Versión</t>
  </si>
  <si>
    <t>Vigencia desde</t>
  </si>
  <si>
    <r>
      <rPr>
        <sz val="11"/>
        <color theme="0"/>
        <rFont val="Museo Sans Condensed"/>
      </rPr>
      <t>PROCESO:</t>
    </r>
    <r>
      <rPr>
        <b/>
        <sz val="11"/>
        <color rgb="FFFFFFFF"/>
        <rFont val="Museo Sans Condensed"/>
      </rPr>
      <t xml:space="preserve"> DIRECCIONAMIENTO ESTRATÉGICO</t>
    </r>
  </si>
  <si>
    <r>
      <rPr>
        <sz val="11"/>
        <color theme="0"/>
        <rFont val="Museo Sans Condensed"/>
      </rPr>
      <t xml:space="preserve">PROCESO Y/O DOCUMENTO: </t>
    </r>
    <r>
      <rPr>
        <b/>
        <sz val="11"/>
        <color theme="0"/>
        <rFont val="Museo Sans Condensed"/>
      </rPr>
      <t>PLANEACIÓN Y GESTIÓN INSTITUCIONAL</t>
    </r>
  </si>
  <si>
    <t>Objtivo Estratégico PDD</t>
  </si>
  <si>
    <t>Programa</t>
  </si>
  <si>
    <t>Meta PDD</t>
  </si>
  <si>
    <t>Objetivo Estratégico</t>
  </si>
  <si>
    <t>Estrategia</t>
  </si>
  <si>
    <t>Responsable</t>
  </si>
  <si>
    <t>Proyecto de Inversión</t>
  </si>
  <si>
    <t>Objetivo específico del proyecto de inversión</t>
  </si>
  <si>
    <t>Meta</t>
  </si>
  <si>
    <t>Anualidad</t>
  </si>
  <si>
    <t>Fecha de inicio de la meta</t>
  </si>
  <si>
    <t>Fecha de terminación de la meta</t>
  </si>
  <si>
    <t>Periodicidad de seguimiento</t>
  </si>
  <si>
    <t>Indicador</t>
  </si>
  <si>
    <t>Fórmula del indicador</t>
  </si>
  <si>
    <t xml:space="preserve">Recursos </t>
  </si>
  <si>
    <t>Código de Integridad</t>
  </si>
  <si>
    <t>Evaluación de riesgos</t>
  </si>
  <si>
    <t>% Aporte al Objetivo Estrategico</t>
  </si>
  <si>
    <t>Tipo de Meta</t>
  </si>
  <si>
    <t>Proceso</t>
  </si>
  <si>
    <t xml:space="preserve">Cantidad </t>
  </si>
  <si>
    <t>Unidad de Medidas</t>
  </si>
  <si>
    <t>Complemento</t>
  </si>
  <si>
    <t>Programado 2024</t>
  </si>
  <si>
    <t>Programado 2025</t>
  </si>
  <si>
    <t>Programado 2026</t>
  </si>
  <si>
    <t>Programado 2027</t>
  </si>
  <si>
    <t>Programado
2024</t>
  </si>
  <si>
    <t>Programado
2025</t>
  </si>
  <si>
    <t>Programado
2026</t>
  </si>
  <si>
    <t>Programado
2027</t>
  </si>
  <si>
    <t>Programado
2024-2027</t>
  </si>
  <si>
    <t>Ejecutados
2024 -2027</t>
  </si>
  <si>
    <t>% Ejec</t>
  </si>
  <si>
    <t xml:space="preserve">Recurso Humano </t>
  </si>
  <si>
    <t>Físicos</t>
  </si>
  <si>
    <t>Técnológicos</t>
  </si>
  <si>
    <t>01 Bogotá avanza en su seguridad</t>
  </si>
  <si>
    <t>05 Espacio público inclusivo y seguro</t>
  </si>
  <si>
    <t>#32 -Desarrollar una (1) estrategia para aumentar la oferta cualitativa y cuantitativa de espacio público para el uso, goce y disfrute ciudadano con enfoque diferencial- étnico, interseccional, de género y poblacional</t>
  </si>
  <si>
    <t>1. Fomentar la aplicación de los diversos instrumentos de administración del patrimonio inmobiliario distrital y del espacio público, incluyendo proyectos de bienestar de y para la comunidad.</t>
  </si>
  <si>
    <t>Alianzas público, privada y comunitaria</t>
  </si>
  <si>
    <t>Subdirección de Gestión Inmobiliaria y de Espacio Público</t>
  </si>
  <si>
    <t>7928 - Consolidación de la defensa del espacio público y la apropiación del patrimonio inmobiliario de Bogotá D.C.</t>
  </si>
  <si>
    <t>Fomentar la aplicación de los diversos instrumentos de administración del patrimonio inmobiliario distrital y del espacio público</t>
  </si>
  <si>
    <t>Constante</t>
  </si>
  <si>
    <t>Realizar el</t>
  </si>
  <si>
    <t>%</t>
  </si>
  <si>
    <t>Trimestral</t>
  </si>
  <si>
    <t>Asistencia técnica a las alcaldías locales y demás autoridades competentes en las acciones de recuperación de espacio público realizadas</t>
  </si>
  <si>
    <t xml:space="preserve"># de actividades que hacen parte de la asistencia ténica realizadas durante la vigencia / # de solicitudes de actividades que hacen parte de la asistencia técnicas recibidas durante la vigencia
</t>
  </si>
  <si>
    <t>La Defensoría del Espacio Público cuenta con el recurso humano de planta y contratistas para apoyar el cumplimiento de la meta</t>
  </si>
  <si>
    <t>La Defensoría del Espacio Público cuenta con 2 sedes dotadas con los elementos ofimáticos necesarios y adelanta los procesos de contratación necesarios para contar con los insumos requeridos para el desarrollo de las actividades en territorio</t>
  </si>
  <si>
    <t>Los componentes tecnológicos con los que cuenta la entidad están conformados por infraestructura como redes de comunicaciones, servidores físicos y virtuales, almacenamiento, centro de datos, computadores de escritorio y portátiles y otros periféricos, además de contar con sistemas de información misionales y administrativos, licencias de herramientas de desarrollo de software y soporte de los componentes TIC</t>
  </si>
  <si>
    <t>Los servidores públicos de la Defensoría del Espacio Público apropian y desarrollan sus actividades en el marco de los valores institucionales establecidos en el Códifo de Integridad de la entidad, reconociendo que cada persona cuenta con unos principios y valores que complementan la gestión de cada uno en pro del bienestar de los ciudadanos</t>
  </si>
  <si>
    <t>Los controles y actividades que se establecen para mitigar los riesgos de gestión, de corrupción, de seguridad de la información, fiscales y los de lavado de activos y financiación del terrorismo se establecen en los respectivos mapas de riesgos a los que se les realiza monitorio y evaluación de manera cuatrimestral</t>
  </si>
  <si>
    <t>Suma</t>
  </si>
  <si>
    <t>Intervenir</t>
  </si>
  <si>
    <t>metros cuadrados</t>
  </si>
  <si>
    <t>de bienes de uso público y fiscales a cargo del DADEP con acciones de administración y mantenimiento</t>
  </si>
  <si>
    <t>Cantidad de metros cuadrados intervenidos de bienes de uso público y fiscales con acciones de administración y mantenimiento</t>
  </si>
  <si>
    <t># de m2 intervenidos de bienes de uso público y fiscales / 134.000 m2 por intervenir</t>
  </si>
  <si>
    <t>Adoptar</t>
  </si>
  <si>
    <t>instrumentos</t>
  </si>
  <si>
    <t>de aprovechamiento del espacio público por parte de comunidades organizadas, asociaciones y ciudadanos en general, para el promover el uso del espacio público. Para la ejecución de esta actividad se utilizarán herramientas como Bogotá a Cielo Abierto, Demos, Autorizaciones de uso, Convenios solidarios, APP, entre otros</t>
  </si>
  <si>
    <t>Cantidad de instrumentos de aprovechamiento de espacio público adoptados</t>
  </si>
  <si>
    <t># de instrumentos de aprovechamiento de espacio público adoptados / # de instrumentos de aprovechamiento de espacio público proyectados</t>
  </si>
  <si>
    <t>Cultura Ciudadana</t>
  </si>
  <si>
    <t>Mejorar la cobertura y la eficacia de las acciones pedagógicas y en cultura ciudadana asociadas al valor social del espacio público</t>
  </si>
  <si>
    <t>Realizar</t>
  </si>
  <si>
    <t>ejercicios demostrativos</t>
  </si>
  <si>
    <t>de apropiación de predios públicos por medio de procesos formativos y acciones concretas en sitios críticos impulsando la participación ciudadana</t>
  </si>
  <si>
    <t>Ejercicios demostrativos de apropiación de predios públicos por medio de procesos formativos y acciones concretas en sitios críticos impulsando la participación ciudadana realizados</t>
  </si>
  <si>
    <t># de ejercicios demostrativos de apropiación de predios públicos realizados / 20 ejercicios demostrativos de apropiación de predios públicos a realizar</t>
  </si>
  <si>
    <t>Oferta y acceso al espacio público</t>
  </si>
  <si>
    <t>Implementar la oferta institucional a cargo del dadep para el acceso al patrimonio inmobiliario distrital y el espacio público según la población distrital</t>
  </si>
  <si>
    <t>Ofertar</t>
  </si>
  <si>
    <t>bienes fiscales</t>
  </si>
  <si>
    <t>del Distrito Capital del sector central para la enajenación a título oneroso</t>
  </si>
  <si>
    <t>Bienes fiscales del Distrito Capital ofertados para la enajenación a título oneroso</t>
  </si>
  <si>
    <t># de bienes fiscales del Distrito Capital ofertados a título oneroso / 35 bienes fiscales del Distrito Capital por ofertar a título oneroso</t>
  </si>
  <si>
    <t>34 - Impulsar 15 proyectos de bienestar con enfoque de género poblacional, étnico y diferencial en espacios públicos diferencial- étnico, interseccional, de género y  poblacional</t>
  </si>
  <si>
    <t>Alianzas público, privada y comunitaria y Cultura Ciudadana</t>
  </si>
  <si>
    <t>Proyecto 7935 - Generación de proyectos de bienestar con enfoque de género, poblacional y diferencial en espacios públicos de Bogotá D.C.</t>
  </si>
  <si>
    <t>Diseñar e impulsar proyectos de intervención participativos e inclusivos en Bogotá</t>
  </si>
  <si>
    <t>Impulsar</t>
  </si>
  <si>
    <t>proyectos de bienestar</t>
  </si>
  <si>
    <t>con enfoque de género poblacional y diferencial en espacios públicos</t>
  </si>
  <si>
    <t>Proyectos de bienestar con enfoque de género poblacional y diferencia en espacios públicos impulsados</t>
  </si>
  <si>
    <t># de proyectos de bienestar impulsados / 15</t>
  </si>
  <si>
    <t>2. Aumentar la oferta cualitativa y cuantitativa de espacio público inclusivo y seguro, con enfoque de género, poblacional, étnico y diferencial.</t>
  </si>
  <si>
    <t>Elaborar diagnósticos sobre puntos críticos en el espacio público que puedan servir para proyectos de bienestar social</t>
  </si>
  <si>
    <t>estudios técnicos</t>
  </si>
  <si>
    <t>para la identificación de puntos críticos donde se pueda impulsar proyectos de bienestar social</t>
  </si>
  <si>
    <t>Estudios técnicos realizados para la identificación de puntos críticos donde se pueda impulsar proyectos de bienestar social</t>
  </si>
  <si>
    <t># de estudios técnicos realizados / 10 estudios técnicos a realizar</t>
  </si>
  <si>
    <t>034-Desarrollar una (1) estrategia para aumentar la oferta cualitativa y cuantitativa de espacio público para el uso, goce y disfrute ciudadano con enfoque diferencial- étnico, interseccional, de género y poblacional</t>
  </si>
  <si>
    <t>Subdirección de Registro Inmobiliario</t>
  </si>
  <si>
    <t>8026 - Fortalecimiento del proceso de actualización del inventario de uso Público y Bienes Fiscales en Bogotá D.C.</t>
  </si>
  <si>
    <t>Actualizar el inventario de bienes de uso público y fiscales</t>
  </si>
  <si>
    <t>Incorporar</t>
  </si>
  <si>
    <t>de bienes fiscales y públicos</t>
  </si>
  <si>
    <t xml:space="preserve"> M2 de bienes fiscales y públicos incorporados al inventario general de espacio público y bienes fiscales	</t>
  </si>
  <si>
    <t>Sumatoria de M2  bienes fiscales y públicos incorporados al inventario general de espacio público y bienes fiscales / 5.000.000 M2 por incorporar</t>
  </si>
  <si>
    <t>Sanear y/o titular</t>
  </si>
  <si>
    <t>M2 saneados y/o titulados de bienes fiscales y públicos</t>
  </si>
  <si>
    <t>Sumatoria de M2 de bienes fiscales y públicos saneados y titulados / 2.500.000 M2 de bienes fiscales y públicos por sanear y titular</t>
  </si>
  <si>
    <t>Actualizar</t>
  </si>
  <si>
    <t>herramientas de valoración</t>
  </si>
  <si>
    <t>de los predios que conforman el inventario</t>
  </si>
  <si>
    <t>Herramientas de valoración actualizadas de los predios del inventario</t>
  </si>
  <si>
    <t># de herramientas de valoración actualizadas para los predios del inventario / # de herramientas identificadas de valoración para los predios del inventario</t>
  </si>
  <si>
    <t>041-Ofertar 35 bienes fiscales del distrito capital para enajenación</t>
  </si>
  <si>
    <t>Acompañar las acciones requeridas para enajenación o transferencia de los predios</t>
  </si>
  <si>
    <t>Elaborar</t>
  </si>
  <si>
    <t>documentos técnico-jurídicos</t>
  </si>
  <si>
    <t xml:space="preserve"> de los bienes sujetos a enajenación</t>
  </si>
  <si>
    <t>Documentos técnico-jurídicos de los bienes sujetos a enajenación elaborados</t>
  </si>
  <si>
    <t># de documentos técnico-jurídicos elaborados / 4 documentos técnico-jurídicos por elaborar</t>
  </si>
  <si>
    <t>042-Realizar 20 ejercicios demostrativos de apropiación de predios públicos por medio de procesos formativos y acciones concretas en sitios críticos impulsando la participación ciudadana para fortalecer el cuidado la rehabilitación y la sostenibilidad del espacio público.</t>
  </si>
  <si>
    <t>3. Liderar la gobernanza del espacio público en la ciudad a través de la coordinación interinstitucional e intersectorial de acuerdo con las competencias de las entidades públicas</t>
  </si>
  <si>
    <t>Incidir en los ejercicios de apropiación de Espacio Público de los niveles territoriales mediante las acciones del Observatorio Distrital de Espacio Público</t>
  </si>
  <si>
    <t>Desarrollar</t>
  </si>
  <si>
    <t>líneas de investigación</t>
  </si>
  <si>
    <t>que fomenten la apropiación ciudadana del espacio público y mejoren las condiciones de generación, sostenibilidad y cuidado de éste</t>
  </si>
  <si>
    <t>Líneas de investigación que fomenten la apropiación ciudadana del espacio público y mejoren las condiciones de generación, sostenibilidad y cuidado de éste elaboradas</t>
  </si>
  <si>
    <t># de líneas de investigación desarrolladas para fomentar la apropiación del espacio público / 6 líneas de investigación por desarrollar que fomenten la apropiación del espacio público</t>
  </si>
  <si>
    <t>Consolidar</t>
  </si>
  <si>
    <t>documento</t>
  </si>
  <si>
    <t>de análisis derivado del seguimiento a la ejecución de la Política Distrital de Espacio Público</t>
  </si>
  <si>
    <t>Documento de análisis derivado del seguimiento a la ejecución de la Política Distrital de Espacio Público consolidado</t>
  </si>
  <si>
    <t># de documentos de análisis derivado del seguimiento a la ejecución de la Política Distrital de Espacio Público consolidados / # de documentos de análisis derivado del seguimiento a la ejecución de la Política Distrital de Espacio Público programados</t>
  </si>
  <si>
    <t>N.A.</t>
  </si>
  <si>
    <t>Único valor</t>
  </si>
  <si>
    <t>balance</t>
  </si>
  <si>
    <t>de las áreas correspondientes a cesiones públicas definidas en actuaciones urbanísticas que no han sido entregadas y/o tituladas al Distrito y cuyos actos administrativos se encuentren vencidos</t>
  </si>
  <si>
    <t>Balance de las áreas correspondientes a cesiones públicas definidas en actuaciones urbanísticas que no han sido entregadas y/o tituladas al Distrito y cuyos actos administrativos se encuentren vencidos</t>
  </si>
  <si>
    <t>Balance realizado</t>
  </si>
  <si>
    <t>Sin bien la Defensoría del Espacio Público cuenta con recurso humano de planta y contratistas para desarrollar las actividades administrativas y misionales, esta meta incluida dentro del PDD "Bogotá Camina Segura" aún no cuenta con los recursos económicos requeridos para la contratación del recurso humano necesario para su cumplimiento</t>
  </si>
  <si>
    <t>Lograr 5,17 metros cuadrados de espacio público efectivo por habitante</t>
  </si>
  <si>
    <t>consolidaciones</t>
  </si>
  <si>
    <t>de la información del espacio público efectivo por habitante</t>
  </si>
  <si>
    <t>Anual</t>
  </si>
  <si>
    <t>Consolidación de información de metros cuadrado de espacio público efectivo por habitante</t>
  </si>
  <si>
    <t># de consolidaciones realizadas / # de consolidaciones programadas</t>
  </si>
  <si>
    <t>05 Bogotá Confía en su Gobierno</t>
  </si>
  <si>
    <t>33 Fortalecimiento institucional para un gobierno confiable</t>
  </si>
  <si>
    <t>366 Implementar una estrategia para el fortalecimiento de la gestión institucional y operativa</t>
  </si>
  <si>
    <t>Coordinación Interinstitucional e Intersectorial y Confianza en lo Público</t>
  </si>
  <si>
    <t>Dirección y Oficina Asesora de Planeación</t>
  </si>
  <si>
    <t>documento técnico</t>
  </si>
  <si>
    <t>de reestructuración de las funciones y responsabilidades de la Defensoría de acuerdo con en el documento técnico generado desde la Secretaría General de la Alcaldía</t>
  </si>
  <si>
    <t>Documento técnico de reestructuración de las funciones y responsabilidades en el espacio público</t>
  </si>
  <si>
    <t>Documento técnico</t>
  </si>
  <si>
    <t>Coordinación Interinstitucional e Intersectorial</t>
  </si>
  <si>
    <t>Institucionalizar</t>
  </si>
  <si>
    <t>Comité de Gobernanza  y Gestión del Espacio Público</t>
  </si>
  <si>
    <t>como instancia de coordinación ejecutiva</t>
  </si>
  <si>
    <t>Comité de Gobernanza  y Gestión del Espacio Público institucionalizado</t>
  </si>
  <si>
    <t>Acto administrativo mediante el cual se institucionaliza el Comité de Gobernanza y Gestión del Espacio Público expedido</t>
  </si>
  <si>
    <t>4. Fortalecer la capacidad institucional en el marco de un Modelo Integrado de Planeación y Gestión eficiente, que propenda por una gestión pública inteligente, transparente y ágil en la respuesta a los requerimientos de la ciudadanía, promoviendo la participación y el control social.</t>
  </si>
  <si>
    <t>Confianza en lo público</t>
  </si>
  <si>
    <t>Oficina Asesora de Planeación y Oficina Asesora de Comunicaciones</t>
  </si>
  <si>
    <t>7987 - Implementación de la estrategia de fortalecimiento de la gestión institucional y operativa para mejorar
el servicio a la ciudadanía en Bogotá D.C.</t>
  </si>
  <si>
    <t>Fortalecer la capacidad de gestión del DADEP en términos del modelo integrado de Planeación y Gestión - MIPG.</t>
  </si>
  <si>
    <t>Gestionar</t>
  </si>
  <si>
    <t>del Plan de Sostenibilidad de MIPG en el marco de la normatividad legal vigente y los lineamientos expedidos por la Administración Distrital</t>
  </si>
  <si>
    <t>Ejecución del Plan de Sostenibilidad del MIPG y de actividades relacionadas</t>
  </si>
  <si>
    <t># de actividades realizadas del Plan de Sostenibilidad y las relacionadas con él / # de actividades formuladas en el Plan de Sostenibilidad de MIPG y las relacionadas con él</t>
  </si>
  <si>
    <t>Oficina de Control Interno</t>
  </si>
  <si>
    <t>Adelantar</t>
  </si>
  <si>
    <t>de las actividades programadas en el plan anual de auditoría relacionadas con el Sistema de Control Interno y en articulación con la séptima dimensión del modelo MIPG</t>
  </si>
  <si>
    <t>Ejecución del Plan Anual de Auditoría</t>
  </si>
  <si>
    <t># de actividades realizadas del Plan Anual de Auditoría / # de actividades formuladas en el Plan Anual de Auditoría</t>
  </si>
  <si>
    <t>Subdirección de Gestión Corporativa</t>
  </si>
  <si>
    <t>Fortalecer los procesos administrativos, operativos y de gestión de la entidad</t>
  </si>
  <si>
    <t>Cumplir</t>
  </si>
  <si>
    <t>de las actividades de apoyo  administrativo, financiero, ambiental, documental, archivo y de control disciplinario requeridas para el fortalecimiento de la gestión institucional</t>
  </si>
  <si>
    <t xml:space="preserve">Actividades de apoyo realizadas para el fortalecimiento de la gestión institucional </t>
  </si>
  <si>
    <t># de actividades de apoyo realizadas para el fortalecimiento de la gestión institucional / # de actividades de apoyo para el fortalecimiento institucional programdas</t>
  </si>
  <si>
    <t>Oficina Jurídica</t>
  </si>
  <si>
    <t>Recopilar, sistematizar, conservar, custodiar y divulgar la información jurídica al interior de la entidad mediante medios tecnológicos según la normatividad vigente.</t>
  </si>
  <si>
    <t>de los procesos de defensa y representación judicial primera y segunda instancia y de gestión contractual de la entidad</t>
  </si>
  <si>
    <t>Actividades realizadas dentro de la gestión contractual y de defensa y representación judicial</t>
  </si>
  <si>
    <t># de actividades realizadas dentro de la gestión contractual y de defensa y representación judicial / # de actividades programdas dentro de la gestión contrctual y de defensa y representación judicial</t>
  </si>
  <si>
    <t>Oficina de Tecnologías de la Información y Comunicaciones</t>
  </si>
  <si>
    <t>8038 - Fortalecimiento de las TIC para apalancar la capacidad institucional del espacio público en Bogotá D.C.</t>
  </si>
  <si>
    <t>1. Formular e implementar políticas, planes, programas y proyectos de las Tecnologías de la Información y las Comunicaciones de la entidad que incluyan un componente de innovación y tecnológico</t>
  </si>
  <si>
    <t>estrategia</t>
  </si>
  <si>
    <t>para el fortalecimiento y madurez del proceso de gestión de proyectos que permitan garantizar el cumplimiento de los proyectos derivados del PETI en términos del alcance, tiempo y costo</t>
  </si>
  <si>
    <t>Desarrollo de la estretegia para el fortalecimiento del proceso de gestión de proyectos</t>
  </si>
  <si>
    <t># de actividades desarrolladas dentro de la estrategia para el fortalecimiento de gestión de proyectos / # de actividades planeadas dentro de la estrategia para el fortalecimiento de gestión de proyectos</t>
  </si>
  <si>
    <t>de los procesos, políticas y guías de gobernabilidad de las TIC, fundamentados en buenas prácticas que permitan el fortalecimiento de la capacidad institucional en lo que a la prestación de los servicios misionales que se soportan en las TICs</t>
  </si>
  <si>
    <t>Procesos, políticas y guías de gobernabilidad de las TIC</t>
  </si>
  <si>
    <t># de procesos, políticas y guías de gobernabilidad de las TIC desarrollados / # de procesos, políticas y guías de gobernabilidad de las TIC exigidas</t>
  </si>
  <si>
    <t>Optimizar la interoperabilidad, evolución, rendimiento e integridad de los sistemas de información de la entidad, mediante la implementación de soluciones tecnológicas que se alineen con los cambios estratégicos y las necesidades de servicios tanto internos como externos</t>
  </si>
  <si>
    <t>Garantizar</t>
  </si>
  <si>
    <t>de la disponibilidad en la prestación de los servicios críticos de la entidad que apalancan la prestación de la oferta institucional de la Defensoría del Espacio Público</t>
  </si>
  <si>
    <t>Actividades para garantizar la disponibilidad en la prestación de los servicios críticos de la entidad</t>
  </si>
  <si>
    <t># de actividades realizadas para garantizar la disponibilidad en la prestación de los servicios críticos de la entidad / # de actividades programadas para garantizar la disponibilidad en la prestación de los servicios críticos de la entidad</t>
  </si>
  <si>
    <t>asistencia técnica a las alcaldías locales y demás autoridades competentes en las acciones de recuperación de espacio público</t>
  </si>
  <si>
    <t>7987 - Implementación de la estrategia de fortalecimiento de la gestión institucional y operativa para mejorar el servicio a la ciudadanía en Bogotá D.C.</t>
  </si>
  <si>
    <t>Realizó: Lina María Hernández A. - Profesional de la  OAP</t>
  </si>
  <si>
    <t>Revisó: Wisman Yesid Cotrino Garcia - Jefe Oficina Asesora de Planeación</t>
  </si>
  <si>
    <t>Prog.</t>
  </si>
  <si>
    <t>Ejec.</t>
  </si>
  <si>
    <t>Ponderado</t>
  </si>
  <si>
    <t>Avance Vigencia</t>
  </si>
  <si>
    <t>Transcurrido PDD</t>
  </si>
  <si>
    <t>Cuatrienio</t>
  </si>
  <si>
    <t>05 Espacio público seguro e inclusivo</t>
  </si>
  <si>
    <t>de aprovechamiento del espacio público por parte de comunidades organizadas, asociaciones y ciudadanos en general, para el promover el uso del espacio público. Público</t>
  </si>
  <si>
    <t>de apropiación de predios públicos por medio de procesos formativos y acciones concretas en sitios críticos</t>
  </si>
  <si>
    <t>#40 - Realizar 20 ejercicios demostrativos de apropiación de predios públicos por medio de procesos formativos y acciones concretas en sitios críticos impulsando la participación ciudadana para fortalecer el cuidado la rehabilitación y la sostenibilidad del Espacio Público</t>
  </si>
  <si>
    <t xml:space="preserve">#39 -Ofertar 35 bienes fiscales del distrito capital para enajenación </t>
  </si>
  <si>
    <t>Ejecutados
2024 -2026</t>
  </si>
  <si>
    <t>Ejecutado
2024</t>
  </si>
  <si>
    <t>Ejecutado
2025</t>
  </si>
  <si>
    <t>Ejecutado
2026</t>
  </si>
  <si>
    <t>Ejecutado
2027</t>
  </si>
  <si>
    <t>#366 Implementar una estrategia para el fortalecimiento de la gestión institucional y operativa</t>
  </si>
  <si>
    <t>#34 - Impulsar 15 proyectos de bienestar con enfoque de género poblacional, étnico y diferencial en espacios públicos diferencial- étnico, interseccional, de género y  poblacional</t>
  </si>
  <si>
    <t>2024
Ejecutado a 31 de diciembre
IV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</si>
</sst>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#,##0,,,"/>
    <numFmt numFmtId="165" formatCode="0.0%"/>
    <numFmt numFmtId="166" formatCode="dd/mm/yyyy;@"/>
    <numFmt numFmtId="167" formatCode="#,##0;[Red]#,##0"/>
    <numFmt numFmtId="168" formatCode="&quot;$&quot;\ #,##0"/>
    <numFmt numFmtId="169" formatCode="&quot;$&quot;\ #,##0.00"/>
    <numFmt numFmtId="170" formatCode="_-&quot;$&quot;\ * #,##0_-;\-&quot;$&quot;\ * #,##0_-;_-&quot;$&quot;\ * &quot;-&quot;??_-;_-@_-"/>
    <numFmt numFmtId="171" formatCode="#,##0.0"/>
    <numFmt numFmtId="173" formatCode="_-&quot;$&quot;* #,##0_-;\-&quot;$&quot;* #,##0_-;_-&quot;$&quot;* &quot;-&quot;??_-;_-@_-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Museo Sans 300"/>
      <family val="3"/>
    </font>
    <font>
      <sz val="11"/>
      <color theme="1"/>
      <name val="Museo Sans 300"/>
      <family val="3"/>
    </font>
    <font>
      <sz val="12"/>
      <name val="Arial"/>
      <family val="2"/>
    </font>
    <font>
      <sz val="12"/>
      <name val="Museo Sans 300"/>
      <family val="3"/>
    </font>
    <font>
      <b/>
      <sz val="26"/>
      <name val="Museo Sans 300"/>
      <family val="3"/>
    </font>
    <font>
      <sz val="11"/>
      <color theme="1"/>
      <name val="Museo Sans Condensed"/>
    </font>
    <font>
      <b/>
      <sz val="11"/>
      <color theme="0"/>
      <name val="Museo Sans Condensed"/>
    </font>
    <font>
      <sz val="11"/>
      <color theme="0"/>
      <name val="Museo Sans Condensed"/>
    </font>
    <font>
      <b/>
      <sz val="11"/>
      <color rgb="FFFFFFFF"/>
      <name val="Museo Sans Condensed"/>
    </font>
    <font>
      <sz val="11"/>
      <color theme="0"/>
      <name val="Museo Sans 300"/>
      <family val="3"/>
    </font>
    <font>
      <b/>
      <sz val="11"/>
      <color theme="0"/>
      <name val="Museo Sans 300"/>
      <family val="3"/>
    </font>
    <font>
      <sz val="8"/>
      <color theme="1"/>
      <name val="Museo Sans 300"/>
      <family val="3"/>
    </font>
    <font>
      <sz val="8"/>
      <color theme="1"/>
      <name val="Museo Sans 300"/>
      <family val="3"/>
    </font>
    <font>
      <sz val="8"/>
      <color theme="1"/>
      <name val="Museo sans conder"/>
    </font>
    <font>
      <sz val="11"/>
      <name val="Museo Sans 300"/>
      <family val="3"/>
    </font>
    <font>
      <sz val="10"/>
      <color theme="1"/>
      <name val="Museo Sans 300"/>
      <family val="3"/>
    </font>
    <font>
      <b/>
      <sz val="11"/>
      <color theme="1"/>
      <name val="Museo Sans 300"/>
      <family val="3"/>
    </font>
    <font>
      <b/>
      <sz val="8"/>
      <color theme="1"/>
      <name val="Museo sans conde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C192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F5FCF"/>
        <bgColor indexed="64"/>
      </patternFill>
    </fill>
    <fill>
      <patternFill patternType="solid">
        <fgColor rgb="FFEE833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5" fillId="0" borderId="0"/>
  </cellStyleXfs>
  <cellXfs count="220">
    <xf numFmtId="0" fontId="0" fillId="0" borderId="0" xfId="0"/>
    <xf numFmtId="0" fontId="3" fillId="2" borderId="0" xfId="4" applyFont="1" applyFill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1" xfId="5" applyFont="1" applyBorder="1" applyAlignment="1">
      <alignment horizontal="center" vertical="center"/>
    </xf>
    <xf numFmtId="0" fontId="4" fillId="0" borderId="0" xfId="0" applyFont="1"/>
    <xf numFmtId="0" fontId="6" fillId="0" borderId="0" xfId="5" applyFont="1"/>
    <xf numFmtId="0" fontId="7" fillId="0" borderId="0" xfId="5" applyFont="1" applyAlignment="1">
      <alignment vertical="center"/>
    </xf>
    <xf numFmtId="14" fontId="6" fillId="0" borderId="1" xfId="5" applyNumberFormat="1" applyFont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0" fontId="6" fillId="0" borderId="0" xfId="5" applyFont="1" applyAlignment="1">
      <alignment horizontal="left" vertical="center"/>
    </xf>
    <xf numFmtId="0" fontId="6" fillId="0" borderId="0" xfId="5" applyFont="1" applyAlignment="1">
      <alignment horizontal="center"/>
    </xf>
    <xf numFmtId="0" fontId="8" fillId="0" borderId="0" xfId="0" applyFont="1"/>
    <xf numFmtId="0" fontId="9" fillId="3" borderId="4" xfId="4" applyFont="1" applyFill="1" applyBorder="1" applyAlignment="1">
      <alignment horizontal="left" vertical="center" wrapText="1" inden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 readingOrder="1"/>
    </xf>
    <xf numFmtId="0" fontId="10" fillId="7" borderId="7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165" fontId="14" fillId="0" borderId="10" xfId="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9" fontId="15" fillId="0" borderId="1" xfId="3" applyFont="1" applyFill="1" applyBorder="1" applyAlignment="1">
      <alignment horizontal="center" vertical="center" wrapText="1"/>
    </xf>
    <xf numFmtId="9" fontId="15" fillId="0" borderId="5" xfId="3" applyFont="1" applyFill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/>
    </xf>
    <xf numFmtId="167" fontId="15" fillId="0" borderId="1" xfId="0" applyNumberFormat="1" applyFont="1" applyBorder="1" applyAlignment="1">
      <alignment horizontal="center" vertical="center"/>
    </xf>
    <xf numFmtId="168" fontId="15" fillId="0" borderId="1" xfId="1" applyNumberFormat="1" applyFont="1" applyFill="1" applyBorder="1" applyAlignment="1">
      <alignment horizontal="center" vertical="center"/>
    </xf>
    <xf numFmtId="168" fontId="15" fillId="0" borderId="1" xfId="1" applyNumberFormat="1" applyFont="1" applyFill="1" applyBorder="1" applyAlignment="1">
      <alignment vertical="center"/>
    </xf>
    <xf numFmtId="9" fontId="16" fillId="0" borderId="1" xfId="3" applyFont="1" applyFill="1" applyBorder="1" applyAlignment="1">
      <alignment vertical="center"/>
    </xf>
    <xf numFmtId="0" fontId="14" fillId="0" borderId="11" xfId="0" applyFont="1" applyBorder="1" applyAlignment="1">
      <alignment vertical="center" wrapText="1"/>
    </xf>
    <xf numFmtId="165" fontId="14" fillId="0" borderId="5" xfId="3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/>
    </xf>
    <xf numFmtId="3" fontId="15" fillId="0" borderId="1" xfId="3" applyNumberFormat="1" applyFont="1" applyFill="1" applyBorder="1" applyAlignment="1">
      <alignment horizontal="center" vertical="center" wrapText="1"/>
    </xf>
    <xf numFmtId="169" fontId="15" fillId="0" borderId="7" xfId="1" applyNumberFormat="1" applyFont="1" applyFill="1" applyBorder="1" applyAlignment="1">
      <alignment horizontal="center" vertical="center"/>
    </xf>
    <xf numFmtId="10" fontId="16" fillId="0" borderId="7" xfId="0" applyNumberFormat="1" applyFont="1" applyBorder="1" applyAlignment="1">
      <alignment horizontal="center" vertical="center"/>
    </xf>
    <xf numFmtId="1" fontId="15" fillId="0" borderId="1" xfId="3" applyNumberFormat="1" applyFont="1" applyFill="1" applyBorder="1" applyAlignment="1">
      <alignment horizontal="center" vertical="center" wrapText="1"/>
    </xf>
    <xf numFmtId="169" fontId="15" fillId="0" borderId="1" xfId="1" applyNumberFormat="1" applyFont="1" applyFill="1" applyBorder="1" applyAlignment="1">
      <alignment horizontal="center" vertical="center"/>
    </xf>
    <xf numFmtId="165" fontId="14" fillId="0" borderId="1" xfId="3" applyNumberFormat="1" applyFont="1" applyFill="1" applyBorder="1" applyAlignment="1">
      <alignment horizontal="center" vertical="center" wrapText="1"/>
    </xf>
    <xf numFmtId="168" fontId="15" fillId="0" borderId="7" xfId="1" applyNumberFormat="1" applyFont="1" applyFill="1" applyBorder="1" applyAlignment="1">
      <alignment horizontal="center" vertical="center"/>
    </xf>
    <xf numFmtId="9" fontId="15" fillId="0" borderId="7" xfId="3" applyFont="1" applyFill="1" applyBorder="1" applyAlignment="1">
      <alignment horizontal="center" vertical="center"/>
    </xf>
    <xf numFmtId="164" fontId="14" fillId="0" borderId="12" xfId="0" applyNumberFormat="1" applyFont="1" applyBorder="1" applyAlignment="1">
      <alignment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vertical="center" wrapText="1"/>
    </xf>
    <xf numFmtId="165" fontId="14" fillId="0" borderId="12" xfId="3" applyNumberFormat="1" applyFont="1" applyFill="1" applyBorder="1" applyAlignment="1">
      <alignment horizontal="center" vertical="center" wrapText="1"/>
    </xf>
    <xf numFmtId="169" fontId="15" fillId="0" borderId="9" xfId="1" applyNumberFormat="1" applyFont="1" applyFill="1" applyBorder="1" applyAlignment="1">
      <alignment horizontal="center" vertical="center"/>
    </xf>
    <xf numFmtId="10" fontId="16" fillId="0" borderId="9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vertical="center" wrapText="1"/>
    </xf>
    <xf numFmtId="167" fontId="15" fillId="0" borderId="1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9" fontId="14" fillId="0" borderId="5" xfId="3" applyFont="1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42" fontId="14" fillId="0" borderId="7" xfId="2" applyFont="1" applyFill="1" applyBorder="1" applyAlignment="1">
      <alignment horizontal="center" vertical="center" wrapText="1"/>
    </xf>
    <xf numFmtId="164" fontId="14" fillId="0" borderId="7" xfId="0" applyNumberFormat="1" applyFont="1" applyBorder="1" applyAlignment="1">
      <alignment horizontal="center" vertical="center" wrapText="1"/>
    </xf>
    <xf numFmtId="3" fontId="14" fillId="0" borderId="13" xfId="0" applyNumberFormat="1" applyFont="1" applyBorder="1" applyAlignment="1">
      <alignment horizontal="center" vertical="center"/>
    </xf>
    <xf numFmtId="3" fontId="15" fillId="0" borderId="7" xfId="3" applyNumberFormat="1" applyFont="1" applyFill="1" applyBorder="1" applyAlignment="1">
      <alignment horizontal="center" vertical="center" wrapText="1"/>
    </xf>
    <xf numFmtId="14" fontId="15" fillId="0" borderId="7" xfId="0" applyNumberFormat="1" applyFont="1" applyBorder="1" applyAlignment="1">
      <alignment horizontal="center" vertical="center"/>
    </xf>
    <xf numFmtId="166" fontId="15" fillId="0" borderId="7" xfId="0" applyNumberFormat="1" applyFont="1" applyBorder="1" applyAlignment="1">
      <alignment horizontal="center" vertical="center"/>
    </xf>
    <xf numFmtId="167" fontId="15" fillId="0" borderId="7" xfId="0" applyNumberFormat="1" applyFont="1" applyBorder="1" applyAlignment="1">
      <alignment horizontal="center" vertical="center"/>
    </xf>
    <xf numFmtId="9" fontId="16" fillId="0" borderId="1" xfId="3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9" fontId="14" fillId="0" borderId="1" xfId="3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9" fontId="14" fillId="0" borderId="7" xfId="3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169" fontId="15" fillId="0" borderId="13" xfId="1" applyNumberFormat="1" applyFont="1" applyFill="1" applyBorder="1" applyAlignment="1">
      <alignment horizontal="center" vertical="center"/>
    </xf>
    <xf numFmtId="10" fontId="16" fillId="0" borderId="1" xfId="0" applyNumberFormat="1" applyFont="1" applyBorder="1" applyAlignment="1">
      <alignment horizontal="center" vertical="center"/>
    </xf>
    <xf numFmtId="164" fontId="14" fillId="0" borderId="12" xfId="0" applyNumberFormat="1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164" fontId="14" fillId="0" borderId="7" xfId="0" applyNumberFormat="1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1" fontId="15" fillId="0" borderId="7" xfId="3" applyNumberFormat="1" applyFont="1" applyFill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/>
    </xf>
    <xf numFmtId="1" fontId="15" fillId="0" borderId="1" xfId="3" applyNumberFormat="1" applyFont="1" applyFill="1" applyBorder="1" applyAlignment="1">
      <alignment vertical="center" wrapText="1"/>
    </xf>
    <xf numFmtId="169" fontId="15" fillId="0" borderId="1" xfId="1" applyNumberFormat="1" applyFont="1" applyFill="1" applyBorder="1" applyAlignment="1">
      <alignment vertical="center"/>
    </xf>
    <xf numFmtId="10" fontId="16" fillId="0" borderId="1" xfId="0" applyNumberFormat="1" applyFont="1" applyBorder="1" applyAlignment="1">
      <alignment vertical="center"/>
    </xf>
    <xf numFmtId="0" fontId="17" fillId="0" borderId="0" xfId="0" applyFont="1"/>
    <xf numFmtId="14" fontId="15" fillId="0" borderId="1" xfId="3" applyNumberFormat="1" applyFont="1" applyFill="1" applyBorder="1" applyAlignment="1">
      <alignment horizontal="center" vertical="center" wrapText="1"/>
    </xf>
    <xf numFmtId="44" fontId="15" fillId="0" borderId="13" xfId="1" applyFont="1" applyFill="1" applyBorder="1" applyAlignment="1">
      <alignment horizontal="center" vertical="center"/>
    </xf>
    <xf numFmtId="44" fontId="15" fillId="0" borderId="1" xfId="1" applyFont="1" applyFill="1" applyBorder="1" applyAlignment="1">
      <alignment horizontal="center" vertical="center"/>
    </xf>
    <xf numFmtId="9" fontId="14" fillId="0" borderId="1" xfId="3" applyFont="1" applyBorder="1" applyAlignment="1">
      <alignment horizontal="center" vertical="center"/>
    </xf>
    <xf numFmtId="1" fontId="14" fillId="0" borderId="1" xfId="3" applyNumberFormat="1" applyFont="1" applyFill="1" applyBorder="1" applyAlignment="1">
      <alignment horizontal="center" vertical="center"/>
    </xf>
    <xf numFmtId="9" fontId="14" fillId="0" borderId="1" xfId="3" applyFont="1" applyFill="1" applyBorder="1" applyAlignment="1">
      <alignment horizontal="center" vertical="center"/>
    </xf>
    <xf numFmtId="170" fontId="14" fillId="0" borderId="1" xfId="1" applyNumberFormat="1" applyFont="1" applyFill="1" applyBorder="1" applyAlignment="1">
      <alignment vertical="center"/>
    </xf>
    <xf numFmtId="1" fontId="14" fillId="0" borderId="7" xfId="3" applyNumberFormat="1" applyFont="1" applyFill="1" applyBorder="1" applyAlignment="1">
      <alignment horizontal="center" vertical="center"/>
    </xf>
    <xf numFmtId="14" fontId="14" fillId="0" borderId="7" xfId="0" applyNumberFormat="1" applyFont="1" applyBorder="1" applyAlignment="1">
      <alignment horizontal="center" vertical="center"/>
    </xf>
    <xf numFmtId="170" fontId="14" fillId="0" borderId="7" xfId="1" applyNumberFormat="1" applyFont="1" applyFill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1" fontId="14" fillId="0" borderId="1" xfId="3" applyNumberFormat="1" applyFont="1" applyFill="1" applyBorder="1" applyAlignment="1">
      <alignment horizontal="center" vertical="center" wrapText="1"/>
    </xf>
    <xf numFmtId="170" fontId="14" fillId="0" borderId="1" xfId="1" applyNumberFormat="1" applyFont="1" applyFill="1" applyBorder="1" applyAlignment="1">
      <alignment vertical="center" wrapText="1"/>
    </xf>
    <xf numFmtId="170" fontId="14" fillId="0" borderId="1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168" fontId="15" fillId="0" borderId="13" xfId="1" applyNumberFormat="1" applyFont="1" applyFill="1" applyBorder="1" applyAlignment="1">
      <alignment horizontal="center" vertical="center"/>
    </xf>
    <xf numFmtId="167" fontId="15" fillId="0" borderId="1" xfId="0" applyNumberFormat="1" applyFont="1" applyBorder="1" applyAlignment="1">
      <alignment horizontal="left" vertical="center" wrapText="1"/>
    </xf>
    <xf numFmtId="167" fontId="15" fillId="0" borderId="7" xfId="0" applyNumberFormat="1" applyFont="1" applyBorder="1" applyAlignment="1">
      <alignment horizontal="left" vertical="center" wrapText="1"/>
    </xf>
    <xf numFmtId="1" fontId="15" fillId="0" borderId="1" xfId="3" applyNumberFormat="1" applyFont="1" applyFill="1" applyBorder="1" applyAlignment="1">
      <alignment horizontal="left" vertical="center" wrapText="1"/>
    </xf>
    <xf numFmtId="14" fontId="14" fillId="0" borderId="7" xfId="0" applyNumberFormat="1" applyFont="1" applyBorder="1" applyAlignment="1">
      <alignment horizontal="left" vertical="center" wrapText="1"/>
    </xf>
    <xf numFmtId="2" fontId="15" fillId="0" borderId="7" xfId="3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164" fontId="14" fillId="9" borderId="1" xfId="0" applyNumberFormat="1" applyFont="1" applyFill="1" applyBorder="1" applyAlignment="1">
      <alignment vertical="center" wrapText="1"/>
    </xf>
    <xf numFmtId="164" fontId="14" fillId="9" borderId="12" xfId="0" applyNumberFormat="1" applyFont="1" applyFill="1" applyBorder="1" applyAlignment="1">
      <alignment vertical="center" wrapText="1"/>
    </xf>
    <xf numFmtId="0" fontId="14" fillId="9" borderId="1" xfId="0" applyFont="1" applyFill="1" applyBorder="1" applyAlignment="1">
      <alignment vertical="center" wrapText="1"/>
    </xf>
    <xf numFmtId="170" fontId="4" fillId="0" borderId="0" xfId="0" applyNumberFormat="1" applyFont="1" applyAlignment="1">
      <alignment horizontal="center"/>
    </xf>
    <xf numFmtId="0" fontId="14" fillId="0" borderId="16" xfId="0" applyFont="1" applyBorder="1" applyAlignment="1">
      <alignment vertical="center" wrapText="1"/>
    </xf>
    <xf numFmtId="10" fontId="4" fillId="0" borderId="0" xfId="3" applyNumberFormat="1" applyFont="1"/>
    <xf numFmtId="171" fontId="15" fillId="0" borderId="1" xfId="3" applyNumberFormat="1" applyFont="1" applyFill="1" applyBorder="1" applyAlignment="1">
      <alignment horizontal="center" vertical="center" wrapText="1"/>
    </xf>
    <xf numFmtId="165" fontId="15" fillId="0" borderId="5" xfId="3" applyNumberFormat="1" applyFont="1" applyFill="1" applyBorder="1" applyAlignment="1">
      <alignment horizontal="center" vertical="center" wrapText="1"/>
    </xf>
    <xf numFmtId="165" fontId="15" fillId="0" borderId="1" xfId="3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horizontal="center" vertical="center" wrapText="1"/>
    </xf>
    <xf numFmtId="0" fontId="13" fillId="8" borderId="9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3" fillId="2" borderId="0" xfId="4" applyFont="1" applyFill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9" fillId="3" borderId="15" xfId="4" applyFont="1" applyFill="1" applyBorder="1" applyAlignment="1">
      <alignment horizontal="left" vertical="center" wrapText="1" indent="1"/>
    </xf>
    <xf numFmtId="0" fontId="9" fillId="3" borderId="3" xfId="4" applyFont="1" applyFill="1" applyBorder="1" applyAlignment="1">
      <alignment horizontal="left" vertical="center" wrapText="1" indent="1"/>
    </xf>
    <xf numFmtId="0" fontId="9" fillId="3" borderId="4" xfId="4" applyFont="1" applyFill="1" applyBorder="1" applyAlignment="1">
      <alignment horizontal="left" vertical="center" wrapText="1"/>
    </xf>
    <xf numFmtId="0" fontId="9" fillId="3" borderId="0" xfId="4" applyFont="1" applyFill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9" fontId="19" fillId="0" borderId="7" xfId="3" applyFont="1" applyFill="1" applyBorder="1" applyAlignment="1">
      <alignment horizontal="center" vertical="center" wrapText="1"/>
    </xf>
    <xf numFmtId="9" fontId="19" fillId="0" borderId="9" xfId="3" applyFont="1" applyFill="1" applyBorder="1" applyAlignment="1">
      <alignment horizontal="center" vertical="center" wrapText="1"/>
    </xf>
    <xf numFmtId="9" fontId="19" fillId="0" borderId="12" xfId="3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9" fillId="12" borderId="7" xfId="0" applyFont="1" applyFill="1" applyBorder="1" applyAlignment="1">
      <alignment horizontal="center" vertical="center" wrapText="1"/>
    </xf>
    <xf numFmtId="0" fontId="9" fillId="12" borderId="9" xfId="0" applyFont="1" applyFill="1" applyBorder="1" applyAlignment="1">
      <alignment horizontal="center" vertical="center" wrapText="1"/>
    </xf>
    <xf numFmtId="0" fontId="9" fillId="11" borderId="7" xfId="0" applyFont="1" applyFill="1" applyBorder="1" applyAlignment="1">
      <alignment horizontal="center" vertical="center" wrapText="1"/>
    </xf>
    <xf numFmtId="0" fontId="9" fillId="11" borderId="9" xfId="0" applyFont="1" applyFill="1" applyBorder="1" applyAlignment="1">
      <alignment horizontal="center" vertical="center" wrapText="1"/>
    </xf>
    <xf numFmtId="0" fontId="4" fillId="9" borderId="0" xfId="0" applyFont="1" applyFill="1"/>
    <xf numFmtId="164" fontId="14" fillId="9" borderId="1" xfId="0" applyNumberFormat="1" applyFont="1" applyFill="1" applyBorder="1" applyAlignment="1">
      <alignment horizontal="left" vertical="center" wrapText="1"/>
    </xf>
    <xf numFmtId="0" fontId="14" fillId="9" borderId="7" xfId="0" applyFont="1" applyFill="1" applyBorder="1" applyAlignment="1">
      <alignment vertical="center" wrapText="1"/>
    </xf>
    <xf numFmtId="0" fontId="14" fillId="9" borderId="1" xfId="0" applyFont="1" applyFill="1" applyBorder="1" applyAlignment="1">
      <alignment horizontal="center" vertical="center" wrapText="1"/>
    </xf>
    <xf numFmtId="3" fontId="14" fillId="9" borderId="1" xfId="0" applyNumberFormat="1" applyFont="1" applyFill="1" applyBorder="1" applyAlignment="1">
      <alignment horizontal="center" vertical="center" wrapText="1"/>
    </xf>
    <xf numFmtId="3" fontId="14" fillId="9" borderId="1" xfId="0" applyNumberFormat="1" applyFont="1" applyFill="1" applyBorder="1" applyAlignment="1">
      <alignment vertical="center" wrapText="1"/>
    </xf>
    <xf numFmtId="9" fontId="14" fillId="9" borderId="5" xfId="3" applyFont="1" applyFill="1" applyBorder="1" applyAlignment="1">
      <alignment horizontal="center" vertical="center" wrapText="1"/>
    </xf>
    <xf numFmtId="9" fontId="15" fillId="9" borderId="1" xfId="3" applyFont="1" applyFill="1" applyBorder="1" applyAlignment="1">
      <alignment horizontal="center" vertical="center" wrapText="1"/>
    </xf>
    <xf numFmtId="9" fontId="19" fillId="9" borderId="7" xfId="0" applyNumberFormat="1" applyFont="1" applyFill="1" applyBorder="1" applyAlignment="1">
      <alignment horizontal="center" vertical="center" wrapText="1"/>
    </xf>
    <xf numFmtId="9" fontId="15" fillId="9" borderId="5" xfId="3" applyFont="1" applyFill="1" applyBorder="1" applyAlignment="1">
      <alignment horizontal="center" vertical="center" wrapText="1"/>
    </xf>
    <xf numFmtId="0" fontId="19" fillId="9" borderId="7" xfId="0" applyFont="1" applyFill="1" applyBorder="1" applyAlignment="1">
      <alignment horizontal="center" vertical="center" wrapText="1"/>
    </xf>
    <xf numFmtId="10" fontId="19" fillId="9" borderId="7" xfId="3" applyNumberFormat="1" applyFont="1" applyFill="1" applyBorder="1" applyAlignment="1">
      <alignment horizontal="center" vertical="center" wrapText="1"/>
    </xf>
    <xf numFmtId="14" fontId="14" fillId="9" borderId="1" xfId="0" applyNumberFormat="1" applyFont="1" applyFill="1" applyBorder="1" applyAlignment="1">
      <alignment horizontal="center" vertical="center" wrapText="1"/>
    </xf>
    <xf numFmtId="166" fontId="15" fillId="9" borderId="1" xfId="0" applyNumberFormat="1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left" vertical="center" wrapText="1"/>
    </xf>
    <xf numFmtId="168" fontId="15" fillId="9" borderId="1" xfId="1" applyNumberFormat="1" applyFont="1" applyFill="1" applyBorder="1" applyAlignment="1">
      <alignment horizontal="center" vertical="center"/>
    </xf>
    <xf numFmtId="164" fontId="14" fillId="9" borderId="7" xfId="0" applyNumberFormat="1" applyFont="1" applyFill="1" applyBorder="1" applyAlignment="1">
      <alignment horizontal="center" vertical="center" wrapText="1"/>
    </xf>
    <xf numFmtId="3" fontId="14" fillId="9" borderId="13" xfId="0" applyNumberFormat="1" applyFont="1" applyFill="1" applyBorder="1" applyAlignment="1">
      <alignment horizontal="center" vertical="center"/>
    </xf>
    <xf numFmtId="0" fontId="14" fillId="9" borderId="7" xfId="0" applyFont="1" applyFill="1" applyBorder="1" applyAlignment="1">
      <alignment horizontal="center" vertical="center" wrapText="1"/>
    </xf>
    <xf numFmtId="3" fontId="15" fillId="9" borderId="7" xfId="3" applyNumberFormat="1" applyFont="1" applyFill="1" applyBorder="1" applyAlignment="1">
      <alignment horizontal="center" vertical="center" wrapText="1"/>
    </xf>
    <xf numFmtId="165" fontId="15" fillId="9" borderId="1" xfId="3" applyNumberFormat="1" applyFont="1" applyFill="1" applyBorder="1" applyAlignment="1">
      <alignment horizontal="center" vertical="center" wrapText="1"/>
    </xf>
    <xf numFmtId="0" fontId="19" fillId="9" borderId="9" xfId="0" applyFont="1" applyFill="1" applyBorder="1" applyAlignment="1">
      <alignment horizontal="center" vertical="center" wrapText="1"/>
    </xf>
    <xf numFmtId="10" fontId="15" fillId="9" borderId="5" xfId="3" applyNumberFormat="1" applyFont="1" applyFill="1" applyBorder="1" applyAlignment="1">
      <alignment horizontal="center" vertical="center" wrapText="1"/>
    </xf>
    <xf numFmtId="4" fontId="15" fillId="9" borderId="7" xfId="3" applyNumberFormat="1" applyFont="1" applyFill="1" applyBorder="1" applyAlignment="1">
      <alignment horizontal="center" vertical="center" wrapText="1"/>
    </xf>
    <xf numFmtId="165" fontId="15" fillId="9" borderId="5" xfId="3" applyNumberFormat="1" applyFont="1" applyFill="1" applyBorder="1" applyAlignment="1">
      <alignment horizontal="center" vertical="center" wrapText="1"/>
    </xf>
    <xf numFmtId="10" fontId="19" fillId="9" borderId="9" xfId="3" applyNumberFormat="1" applyFont="1" applyFill="1" applyBorder="1" applyAlignment="1">
      <alignment horizontal="center" vertical="center" wrapText="1"/>
    </xf>
    <xf numFmtId="14" fontId="15" fillId="9" borderId="7" xfId="0" applyNumberFormat="1" applyFont="1" applyFill="1" applyBorder="1" applyAlignment="1">
      <alignment horizontal="center" vertical="center"/>
    </xf>
    <xf numFmtId="166" fontId="15" fillId="9" borderId="7" xfId="0" applyNumberFormat="1" applyFont="1" applyFill="1" applyBorder="1" applyAlignment="1">
      <alignment horizontal="center" vertical="center"/>
    </xf>
    <xf numFmtId="167" fontId="15" fillId="9" borderId="7" xfId="0" applyNumberFormat="1" applyFont="1" applyFill="1" applyBorder="1" applyAlignment="1">
      <alignment horizontal="center" vertical="center"/>
    </xf>
    <xf numFmtId="167" fontId="15" fillId="9" borderId="7" xfId="0" applyNumberFormat="1" applyFont="1" applyFill="1" applyBorder="1" applyAlignment="1">
      <alignment horizontal="left" vertical="center" wrapText="1"/>
    </xf>
    <xf numFmtId="0" fontId="14" fillId="9" borderId="13" xfId="0" applyFont="1" applyFill="1" applyBorder="1" applyAlignment="1">
      <alignment horizontal="center" vertical="center" wrapText="1"/>
    </xf>
    <xf numFmtId="168" fontId="15" fillId="9" borderId="7" xfId="1" applyNumberFormat="1" applyFont="1" applyFill="1" applyBorder="1" applyAlignment="1">
      <alignment horizontal="center" vertical="center"/>
    </xf>
    <xf numFmtId="9" fontId="14" fillId="9" borderId="1" xfId="3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center" vertical="center"/>
    </xf>
    <xf numFmtId="9" fontId="14" fillId="9" borderId="7" xfId="3" applyFont="1" applyFill="1" applyBorder="1" applyAlignment="1">
      <alignment horizontal="center" vertical="center"/>
    </xf>
    <xf numFmtId="0" fontId="14" fillId="9" borderId="14" xfId="0" applyFont="1" applyFill="1" applyBorder="1" applyAlignment="1">
      <alignment horizontal="center" vertical="center" wrapText="1"/>
    </xf>
    <xf numFmtId="14" fontId="15" fillId="9" borderId="1" xfId="0" applyNumberFormat="1" applyFont="1" applyFill="1" applyBorder="1" applyAlignment="1">
      <alignment horizontal="center" vertical="center"/>
    </xf>
    <xf numFmtId="167" fontId="15" fillId="9" borderId="1" xfId="0" applyNumberFormat="1" applyFont="1" applyFill="1" applyBorder="1" applyAlignment="1">
      <alignment horizontal="center" vertical="center"/>
    </xf>
    <xf numFmtId="167" fontId="15" fillId="9" borderId="1" xfId="0" applyNumberFormat="1" applyFont="1" applyFill="1" applyBorder="1" applyAlignment="1">
      <alignment horizontal="left" vertical="center" wrapText="1"/>
    </xf>
    <xf numFmtId="0" fontId="14" fillId="9" borderId="12" xfId="0" applyFont="1" applyFill="1" applyBorder="1" applyAlignment="1">
      <alignment horizontal="left" vertical="center" wrapText="1"/>
    </xf>
    <xf numFmtId="0" fontId="14" fillId="9" borderId="1" xfId="0" applyFont="1" applyFill="1" applyBorder="1" applyAlignment="1">
      <alignment horizontal="center" vertical="center"/>
    </xf>
    <xf numFmtId="1" fontId="15" fillId="9" borderId="1" xfId="3" applyNumberFormat="1" applyFont="1" applyFill="1" applyBorder="1" applyAlignment="1">
      <alignment horizontal="center" vertical="center" wrapText="1"/>
    </xf>
    <xf numFmtId="14" fontId="15" fillId="9" borderId="1" xfId="0" applyNumberFormat="1" applyFont="1" applyFill="1" applyBorder="1" applyAlignment="1">
      <alignment horizontal="center" vertical="center" wrapText="1"/>
    </xf>
    <xf numFmtId="167" fontId="15" fillId="9" borderId="1" xfId="0" applyNumberFormat="1" applyFont="1" applyFill="1" applyBorder="1" applyAlignment="1">
      <alignment horizontal="center" vertical="center" wrapText="1"/>
    </xf>
    <xf numFmtId="169" fontId="15" fillId="9" borderId="1" xfId="1" applyNumberFormat="1" applyFont="1" applyFill="1" applyBorder="1" applyAlignment="1">
      <alignment horizontal="center" vertical="center"/>
    </xf>
    <xf numFmtId="164" fontId="14" fillId="9" borderId="7" xfId="0" applyNumberFormat="1" applyFont="1" applyFill="1" applyBorder="1" applyAlignment="1">
      <alignment horizontal="left" vertical="center" wrapText="1"/>
    </xf>
    <xf numFmtId="0" fontId="14" fillId="9" borderId="7" xfId="0" applyFont="1" applyFill="1" applyBorder="1" applyAlignment="1">
      <alignment horizontal="left" vertical="center" wrapText="1"/>
    </xf>
    <xf numFmtId="0" fontId="19" fillId="9" borderId="12" xfId="0" applyFont="1" applyFill="1" applyBorder="1" applyAlignment="1">
      <alignment horizontal="center" vertical="center" wrapText="1"/>
    </xf>
    <xf numFmtId="10" fontId="19" fillId="9" borderId="12" xfId="3" applyNumberFormat="1" applyFont="1" applyFill="1" applyBorder="1" applyAlignment="1">
      <alignment horizontal="center" vertical="center" wrapText="1"/>
    </xf>
    <xf numFmtId="169" fontId="15" fillId="9" borderId="7" xfId="1" applyNumberFormat="1" applyFont="1" applyFill="1" applyBorder="1" applyAlignment="1">
      <alignment horizontal="center" vertical="center"/>
    </xf>
    <xf numFmtId="1" fontId="15" fillId="9" borderId="7" xfId="3" applyNumberFormat="1" applyFont="1" applyFill="1" applyBorder="1" applyAlignment="1">
      <alignment horizontal="center" vertical="center" wrapText="1"/>
    </xf>
    <xf numFmtId="168" fontId="15" fillId="9" borderId="13" xfId="1" applyNumberFormat="1" applyFont="1" applyFill="1" applyBorder="1" applyAlignment="1">
      <alignment horizontal="center" vertical="center"/>
    </xf>
    <xf numFmtId="2" fontId="15" fillId="9" borderId="7" xfId="3" applyNumberFormat="1" applyFont="1" applyFill="1" applyBorder="1" applyAlignment="1">
      <alignment horizontal="center" vertical="center" wrapText="1"/>
    </xf>
    <xf numFmtId="9" fontId="19" fillId="0" borderId="7" xfId="3" applyFont="1" applyFill="1" applyBorder="1" applyAlignment="1">
      <alignment horizontal="center" vertical="center"/>
    </xf>
    <xf numFmtId="9" fontId="19" fillId="0" borderId="9" xfId="3" applyFont="1" applyFill="1" applyBorder="1" applyAlignment="1">
      <alignment horizontal="center" vertical="center"/>
    </xf>
    <xf numFmtId="9" fontId="19" fillId="0" borderId="12" xfId="3" applyFont="1" applyFill="1" applyBorder="1" applyAlignment="1">
      <alignment horizontal="center" vertical="center"/>
    </xf>
    <xf numFmtId="173" fontId="14" fillId="0" borderId="1" xfId="1" applyNumberFormat="1" applyFont="1" applyFill="1" applyBorder="1" applyAlignment="1">
      <alignment vertical="center"/>
    </xf>
    <xf numFmtId="0" fontId="9" fillId="7" borderId="7" xfId="0" applyFont="1" applyFill="1" applyBorder="1" applyAlignment="1">
      <alignment horizontal="center" vertical="center" wrapText="1"/>
    </xf>
    <xf numFmtId="10" fontId="20" fillId="0" borderId="1" xfId="0" applyNumberFormat="1" applyFont="1" applyBorder="1" applyAlignment="1">
      <alignment horizontal="center" vertical="center"/>
    </xf>
    <xf numFmtId="10" fontId="20" fillId="9" borderId="1" xfId="0" applyNumberFormat="1" applyFont="1" applyFill="1" applyBorder="1" applyAlignment="1">
      <alignment horizontal="center" vertical="center"/>
    </xf>
    <xf numFmtId="168" fontId="4" fillId="0" borderId="0" xfId="0" applyNumberFormat="1" applyFont="1"/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13" borderId="5" xfId="0" applyFont="1" applyFill="1" applyBorder="1" applyAlignment="1">
      <alignment horizontal="center" vertical="center" wrapText="1"/>
    </xf>
    <xf numFmtId="0" fontId="3" fillId="13" borderId="6" xfId="0" applyFont="1" applyFill="1" applyBorder="1" applyAlignment="1">
      <alignment horizontal="center" vertical="center" wrapText="1"/>
    </xf>
    <xf numFmtId="0" fontId="3" fillId="13" borderId="8" xfId="0" applyFont="1" applyFill="1" applyBorder="1" applyAlignment="1">
      <alignment horizontal="center" vertical="center" wrapText="1"/>
    </xf>
    <xf numFmtId="0" fontId="3" fillId="14" borderId="5" xfId="0" applyFont="1" applyFill="1" applyBorder="1" applyAlignment="1">
      <alignment horizontal="center" vertical="center" wrapText="1"/>
    </xf>
    <xf numFmtId="0" fontId="3" fillId="14" borderId="6" xfId="0" applyFont="1" applyFill="1" applyBorder="1" applyAlignment="1">
      <alignment horizontal="center" vertical="center" wrapText="1"/>
    </xf>
    <xf numFmtId="0" fontId="3" fillId="14" borderId="8" xfId="0" applyFont="1" applyFill="1" applyBorder="1" applyAlignment="1">
      <alignment horizontal="center" vertical="center" wrapText="1"/>
    </xf>
  </cellXfs>
  <cellStyles count="6">
    <cellStyle name="Moneda" xfId="1" builtinId="4"/>
    <cellStyle name="Moneda [0]" xfId="2" builtinId="7"/>
    <cellStyle name="Normal" xfId="0" builtinId="0"/>
    <cellStyle name="Normal 3" xfId="5" xr:uid="{349B7715-976C-4AB3-BBE2-8C3A40CBF5C4}"/>
    <cellStyle name="Normal_Fac 17 - 001" xfId="4" xr:uid="{40A3008B-5CA1-49C9-B5CC-20D6BB7240E0}"/>
    <cellStyle name="Porcentaje" xfId="3" builtinId="5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69273</xdr:rowOff>
    </xdr:from>
    <xdr:to>
      <xdr:col>1</xdr:col>
      <xdr:colOff>990600</xdr:colOff>
      <xdr:row>2</xdr:row>
      <xdr:rowOff>344607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E475E0-104C-4AB5-A107-A8A72F5F6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8233" t="3761" r="18082" b="13202"/>
        <a:stretch>
          <a:fillRect/>
        </a:stretch>
      </xdr:blipFill>
      <xdr:spPr bwMode="auto">
        <a:xfrm>
          <a:off x="432955" y="69273"/>
          <a:ext cx="800100" cy="1014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1077346</xdr:colOff>
      <xdr:row>0</xdr:row>
      <xdr:rowOff>158173</xdr:rowOff>
    </xdr:from>
    <xdr:to>
      <xdr:col>31</xdr:col>
      <xdr:colOff>2138703</xdr:colOff>
      <xdr:row>3</xdr:row>
      <xdr:rowOff>36945</xdr:rowOff>
    </xdr:to>
    <xdr:sp macro="" textlink="">
      <xdr:nvSpPr>
        <xdr:cNvPr id="3" name="1 Rectángulo redondeado">
          <a:extLst>
            <a:ext uri="{FF2B5EF4-FFF2-40B4-BE49-F238E27FC236}">
              <a16:creationId xmlns:a16="http://schemas.microsoft.com/office/drawing/2014/main" id="{56F51D48-BC9B-4B5D-837D-CD2D4A043945}"/>
            </a:ext>
          </a:extLst>
        </xdr:cNvPr>
        <xdr:cNvSpPr/>
      </xdr:nvSpPr>
      <xdr:spPr>
        <a:xfrm>
          <a:off x="5923190" y="158173"/>
          <a:ext cx="34898919" cy="986053"/>
        </a:xfrm>
        <a:prstGeom prst="roundRect">
          <a:avLst/>
        </a:prstGeom>
        <a:ln w="28575">
          <a:solidFill>
            <a:srgbClr val="AC1925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3200" b="1">
              <a:solidFill>
                <a:srgbClr val="AC1925"/>
              </a:solidFill>
              <a:latin typeface="Museo Sans Condensed" panose="02000000000000000000" pitchFamily="2" charset="0"/>
            </a:rPr>
            <a:t>PLAN ESTRATÉGICO INSTITUCIONAL</a:t>
          </a:r>
          <a:r>
            <a:rPr lang="es-CO" sz="3200" b="1" baseline="0">
              <a:solidFill>
                <a:srgbClr val="AC1925"/>
              </a:solidFill>
              <a:latin typeface="Museo Sans Condensed" panose="02000000000000000000" pitchFamily="2" charset="0"/>
            </a:rPr>
            <a:t> 2024-2027</a:t>
          </a:r>
        </a:p>
        <a:p>
          <a:pPr algn="ctr"/>
          <a:r>
            <a:rPr lang="es-CO" sz="1800" b="1" baseline="0">
              <a:solidFill>
                <a:srgbClr val="AC1925"/>
              </a:solidFill>
              <a:latin typeface="Museo Sans Condensed" panose="02000000000000000000" pitchFamily="2" charset="0"/>
            </a:rPr>
            <a:t>Departamento Administrativo de la Defensoría del Espacio Público - DADEP</a:t>
          </a:r>
        </a:p>
      </xdr:txBody>
    </xdr:sp>
    <xdr:clientData/>
  </xdr:twoCellAnchor>
  <xdr:twoCellAnchor editAs="oneCell">
    <xdr:from>
      <xdr:col>32</xdr:col>
      <xdr:colOff>2222502</xdr:colOff>
      <xdr:row>0</xdr:row>
      <xdr:rowOff>74386</xdr:rowOff>
    </xdr:from>
    <xdr:to>
      <xdr:col>33</xdr:col>
      <xdr:colOff>1603828</xdr:colOff>
      <xdr:row>2</xdr:row>
      <xdr:rowOff>367393</xdr:rowOff>
    </xdr:to>
    <xdr:pic>
      <xdr:nvPicPr>
        <xdr:cNvPr id="4" name="Imagen 3" descr="Imagen que contiene objeto&#10;&#10;Descripción generada automáticamente">
          <a:extLst>
            <a:ext uri="{FF2B5EF4-FFF2-40B4-BE49-F238E27FC236}">
              <a16:creationId xmlns:a16="http://schemas.microsoft.com/office/drawing/2014/main" id="{862822A7-205B-4502-A31B-004ED629D2C7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2" y="74386"/>
          <a:ext cx="2378527" cy="1061357"/>
        </a:xfrm>
        <a:prstGeom prst="rect">
          <a:avLst/>
        </a:prstGeom>
      </xdr:spPr>
    </xdr:pic>
    <xdr:clientData/>
  </xdr:twoCellAnchor>
  <xdr:twoCellAnchor editAs="oneCell">
    <xdr:from>
      <xdr:col>3</xdr:col>
      <xdr:colOff>988218</xdr:colOff>
      <xdr:row>33</xdr:row>
      <xdr:rowOff>142876</xdr:rowOff>
    </xdr:from>
    <xdr:to>
      <xdr:col>3</xdr:col>
      <xdr:colOff>1398320</xdr:colOff>
      <xdr:row>35</xdr:row>
      <xdr:rowOff>0</xdr:rowOff>
    </xdr:to>
    <xdr:pic>
      <xdr:nvPicPr>
        <xdr:cNvPr id="9" name="Imagen 8" descr="C:\Users\lhernandez\Desktop\INI.jpg">
          <a:extLst>
            <a:ext uri="{FF2B5EF4-FFF2-40B4-BE49-F238E27FC236}">
              <a16:creationId xmlns:a16="http://schemas.microsoft.com/office/drawing/2014/main" id="{4DCCB777-532A-41C3-9530-A9D90C362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5718" y="30253782"/>
          <a:ext cx="410102" cy="238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69273</xdr:rowOff>
    </xdr:from>
    <xdr:to>
      <xdr:col>1</xdr:col>
      <xdr:colOff>990600</xdr:colOff>
      <xdr:row>2</xdr:row>
      <xdr:rowOff>344607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55AB29-FE29-4A92-B244-7960D8B2B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8233" t="3761" r="18082" b="13202"/>
        <a:stretch>
          <a:fillRect/>
        </a:stretch>
      </xdr:blipFill>
      <xdr:spPr bwMode="auto">
        <a:xfrm>
          <a:off x="447675" y="69273"/>
          <a:ext cx="800100" cy="1018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1077346</xdr:colOff>
      <xdr:row>0</xdr:row>
      <xdr:rowOff>158173</xdr:rowOff>
    </xdr:from>
    <xdr:to>
      <xdr:col>53</xdr:col>
      <xdr:colOff>2138703</xdr:colOff>
      <xdr:row>3</xdr:row>
      <xdr:rowOff>36945</xdr:rowOff>
    </xdr:to>
    <xdr:sp macro="" textlink="">
      <xdr:nvSpPr>
        <xdr:cNvPr id="3" name="1 Rectángulo redondeado">
          <a:extLst>
            <a:ext uri="{FF2B5EF4-FFF2-40B4-BE49-F238E27FC236}">
              <a16:creationId xmlns:a16="http://schemas.microsoft.com/office/drawing/2014/main" id="{C2EEF11E-46BC-475A-8A01-A77B26FE61CB}"/>
            </a:ext>
          </a:extLst>
        </xdr:cNvPr>
        <xdr:cNvSpPr/>
      </xdr:nvSpPr>
      <xdr:spPr>
        <a:xfrm>
          <a:off x="5916046" y="158173"/>
          <a:ext cx="34894157" cy="993197"/>
        </a:xfrm>
        <a:prstGeom prst="roundRect">
          <a:avLst/>
        </a:prstGeom>
        <a:ln w="28575">
          <a:solidFill>
            <a:srgbClr val="AC1925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3200" b="1">
              <a:solidFill>
                <a:srgbClr val="AC1925"/>
              </a:solidFill>
              <a:latin typeface="Museo Sans Condensed" panose="02000000000000000000" pitchFamily="2" charset="0"/>
            </a:rPr>
            <a:t>PLAN ESTRATÉGICO INSTITUCIONAL</a:t>
          </a:r>
          <a:r>
            <a:rPr lang="es-CO" sz="3200" b="1" baseline="0">
              <a:solidFill>
                <a:srgbClr val="AC1925"/>
              </a:solidFill>
              <a:latin typeface="Museo Sans Condensed" panose="02000000000000000000" pitchFamily="2" charset="0"/>
            </a:rPr>
            <a:t> 2024-2027</a:t>
          </a:r>
        </a:p>
        <a:p>
          <a:pPr algn="ctr"/>
          <a:r>
            <a:rPr lang="es-CO" sz="1800" b="1" baseline="0">
              <a:solidFill>
                <a:srgbClr val="AC1925"/>
              </a:solidFill>
              <a:latin typeface="Museo Sans Condensed" panose="02000000000000000000" pitchFamily="2" charset="0"/>
            </a:rPr>
            <a:t>Departamento Administrativo de la Defensoría del Espacio Público - DADEP</a:t>
          </a:r>
        </a:p>
      </xdr:txBody>
    </xdr:sp>
    <xdr:clientData/>
  </xdr:twoCellAnchor>
  <xdr:twoCellAnchor editAs="oneCell">
    <xdr:from>
      <xdr:col>54</xdr:col>
      <xdr:colOff>2222502</xdr:colOff>
      <xdr:row>0</xdr:row>
      <xdr:rowOff>74386</xdr:rowOff>
    </xdr:from>
    <xdr:to>
      <xdr:col>55</xdr:col>
      <xdr:colOff>1603830</xdr:colOff>
      <xdr:row>2</xdr:row>
      <xdr:rowOff>367393</xdr:rowOff>
    </xdr:to>
    <xdr:pic>
      <xdr:nvPicPr>
        <xdr:cNvPr id="4" name="Imagen 3" descr="Imagen que contiene objeto&#10;&#10;Descripción generada automáticamente">
          <a:extLst>
            <a:ext uri="{FF2B5EF4-FFF2-40B4-BE49-F238E27FC236}">
              <a16:creationId xmlns:a16="http://schemas.microsoft.com/office/drawing/2014/main" id="{5795A334-43B5-40EB-BC50-1BD5721E69EC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65727" y="74386"/>
          <a:ext cx="2638876" cy="1035957"/>
        </a:xfrm>
        <a:prstGeom prst="rect">
          <a:avLst/>
        </a:prstGeom>
      </xdr:spPr>
    </xdr:pic>
    <xdr:clientData/>
  </xdr:twoCellAnchor>
  <xdr:twoCellAnchor editAs="oneCell">
    <xdr:from>
      <xdr:col>3</xdr:col>
      <xdr:colOff>988218</xdr:colOff>
      <xdr:row>33</xdr:row>
      <xdr:rowOff>142876</xdr:rowOff>
    </xdr:from>
    <xdr:to>
      <xdr:col>3</xdr:col>
      <xdr:colOff>1398320</xdr:colOff>
      <xdr:row>35</xdr:row>
      <xdr:rowOff>0</xdr:rowOff>
    </xdr:to>
    <xdr:pic>
      <xdr:nvPicPr>
        <xdr:cNvPr id="5" name="Imagen 4" descr="C:\Users\lhernandez\Desktop\INI.jpg">
          <a:extLst>
            <a:ext uri="{FF2B5EF4-FFF2-40B4-BE49-F238E27FC236}">
              <a16:creationId xmlns:a16="http://schemas.microsoft.com/office/drawing/2014/main" id="{73A8642C-73A7-4A92-A813-CFA799C8A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6193" y="30241876"/>
          <a:ext cx="410102" cy="238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05718-A0BF-483A-9CCB-3FD0F0AA8175}">
  <sheetPr>
    <pageSetUpPr fitToPage="1"/>
  </sheetPr>
  <dimension ref="A1:HB51"/>
  <sheetViews>
    <sheetView showGridLines="0" topLeftCell="U1" zoomScale="80" zoomScaleNormal="80" zoomScaleSheetLayoutView="25" workbookViewId="0">
      <pane ySplit="8" topLeftCell="A9" activePane="bottomLeft" state="frozenSplit"/>
      <selection sqref="A1:XFD1"/>
      <selection pane="bottomLeft" activeCell="L9" sqref="L9"/>
    </sheetView>
  </sheetViews>
  <sheetFormatPr baseColWidth="10" defaultColWidth="11.375" defaultRowHeight="15"/>
  <cols>
    <col min="1" max="1" width="3.375" style="5" customWidth="1"/>
    <col min="2" max="2" width="15.625" style="5" customWidth="1"/>
    <col min="3" max="3" width="18.375" style="5" customWidth="1"/>
    <col min="4" max="4" width="26.125" style="5" customWidth="1"/>
    <col min="5" max="5" width="25.75" style="5" customWidth="1"/>
    <col min="6" max="6" width="17.125" style="5" customWidth="1"/>
    <col min="7" max="7" width="21.375" style="5" customWidth="1"/>
    <col min="8" max="8" width="25.875" style="5" customWidth="1"/>
    <col min="9" max="9" width="27.125" style="5" customWidth="1"/>
    <col min="10" max="10" width="15.375" style="5" customWidth="1"/>
    <col min="11" max="11" width="13" style="3" customWidth="1"/>
    <col min="12" max="12" width="14.25" style="3" customWidth="1"/>
    <col min="13" max="13" width="14.125" style="3" customWidth="1"/>
    <col min="14" max="14" width="16" style="3" customWidth="1"/>
    <col min="15" max="15" width="33.875" style="5" customWidth="1"/>
    <col min="16" max="16" width="11.375" style="2" customWidth="1"/>
    <col min="17" max="19" width="9.375" style="2" customWidth="1"/>
    <col min="20" max="21" width="17.375" style="2" customWidth="1"/>
    <col min="22" max="22" width="16.375" style="2" customWidth="1"/>
    <col min="23" max="23" width="16.375" style="3" customWidth="1"/>
    <col min="24" max="24" width="21.875" style="3" customWidth="1"/>
    <col min="25" max="26" width="18.125" style="3" bestFit="1" customWidth="1"/>
    <col min="27" max="27" width="18.875" style="3" bestFit="1" customWidth="1"/>
    <col min="28" max="28" width="17.375" style="3" customWidth="1"/>
    <col min="29" max="29" width="18.75" style="3" customWidth="1"/>
    <col min="30" max="30" width="16.875" style="5" hidden="1" customWidth="1"/>
    <col min="31" max="31" width="9.125" style="5" hidden="1" customWidth="1"/>
    <col min="32" max="32" width="31.125" style="5" customWidth="1"/>
    <col min="33" max="33" width="42.75" style="5" customWidth="1"/>
    <col min="34" max="34" width="54.375" style="5" customWidth="1"/>
    <col min="35" max="36" width="55.75" style="5" customWidth="1"/>
    <col min="37" max="16384" width="11.375" style="5"/>
  </cols>
  <sheetData>
    <row r="1" spans="1:210" ht="29.25" customHeight="1">
      <c r="A1" s="1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4" t="s">
        <v>0</v>
      </c>
      <c r="AJ1" s="4" t="s">
        <v>1</v>
      </c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7"/>
    </row>
    <row r="2" spans="1:210" ht="29.25" customHeight="1">
      <c r="A2" s="1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4" t="s">
        <v>2</v>
      </c>
      <c r="AJ2" s="4">
        <v>1</v>
      </c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7"/>
    </row>
    <row r="3" spans="1:210" ht="29.25" customHeight="1">
      <c r="A3" s="1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4" t="s">
        <v>3</v>
      </c>
      <c r="AJ3" s="8">
        <v>45572</v>
      </c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7"/>
    </row>
    <row r="4" spans="1:210" ht="7.5" customHeight="1">
      <c r="A4" s="9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"/>
      <c r="AJ4" s="1"/>
      <c r="AK4" s="10"/>
      <c r="AL4" s="10"/>
      <c r="AM4" s="10"/>
      <c r="AN4" s="10"/>
      <c r="AO4" s="11"/>
      <c r="AP4" s="11"/>
      <c r="AQ4" s="11"/>
      <c r="AR4" s="11"/>
      <c r="AS4" s="11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7"/>
    </row>
    <row r="5" spans="1:210" s="12" customFormat="1" ht="18" customHeight="1">
      <c r="B5" s="132" t="s">
        <v>4</v>
      </c>
      <c r="C5" s="133"/>
      <c r="D5" s="133"/>
      <c r="E5" s="133"/>
      <c r="F5" s="133"/>
      <c r="G5" s="13"/>
      <c r="H5" s="13"/>
      <c r="I5" s="134" t="s">
        <v>5</v>
      </c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</row>
    <row r="6" spans="1:210" ht="12.75" customHeight="1"/>
    <row r="7" spans="1:210" ht="40.5" customHeight="1">
      <c r="B7" s="136" t="s">
        <v>6</v>
      </c>
      <c r="C7" s="136" t="s">
        <v>7</v>
      </c>
      <c r="D7" s="136" t="s">
        <v>8</v>
      </c>
      <c r="E7" s="138" t="s">
        <v>9</v>
      </c>
      <c r="F7" s="138" t="s">
        <v>10</v>
      </c>
      <c r="G7" s="129" t="s">
        <v>11</v>
      </c>
      <c r="H7" s="129" t="s">
        <v>12</v>
      </c>
      <c r="I7" s="129" t="s">
        <v>13</v>
      </c>
      <c r="J7" s="130" t="s">
        <v>14</v>
      </c>
      <c r="K7" s="131"/>
      <c r="L7" s="131"/>
      <c r="M7" s="131"/>
      <c r="N7" s="131"/>
      <c r="O7" s="131"/>
      <c r="P7" s="129" t="s">
        <v>15</v>
      </c>
      <c r="Q7" s="129"/>
      <c r="R7" s="129"/>
      <c r="S7" s="129"/>
      <c r="T7" s="129" t="s">
        <v>16</v>
      </c>
      <c r="U7" s="129" t="s">
        <v>17</v>
      </c>
      <c r="V7" s="129" t="s">
        <v>18</v>
      </c>
      <c r="W7" s="120" t="s">
        <v>19</v>
      </c>
      <c r="X7" s="120" t="s">
        <v>20</v>
      </c>
      <c r="Y7" s="122" t="s">
        <v>21</v>
      </c>
      <c r="Z7" s="123"/>
      <c r="AA7" s="123"/>
      <c r="AB7" s="123"/>
      <c r="AC7" s="123"/>
      <c r="AD7" s="123"/>
      <c r="AE7" s="123"/>
      <c r="AF7" s="123"/>
      <c r="AG7" s="123"/>
      <c r="AH7" s="124"/>
      <c r="AI7" s="125" t="s">
        <v>22</v>
      </c>
      <c r="AJ7" s="127" t="s">
        <v>23</v>
      </c>
    </row>
    <row r="8" spans="1:210" ht="50.25" customHeight="1" thickBot="1">
      <c r="B8" s="137"/>
      <c r="C8" s="137"/>
      <c r="D8" s="137"/>
      <c r="E8" s="139"/>
      <c r="F8" s="139"/>
      <c r="G8" s="120"/>
      <c r="H8" s="120"/>
      <c r="I8" s="120"/>
      <c r="J8" s="14" t="s">
        <v>24</v>
      </c>
      <c r="K8" s="14" t="s">
        <v>25</v>
      </c>
      <c r="L8" s="14" t="s">
        <v>26</v>
      </c>
      <c r="M8" s="14" t="s">
        <v>27</v>
      </c>
      <c r="N8" s="14" t="s">
        <v>28</v>
      </c>
      <c r="O8" s="14" t="s">
        <v>29</v>
      </c>
      <c r="P8" s="15" t="s">
        <v>30</v>
      </c>
      <c r="Q8" s="15" t="s">
        <v>31</v>
      </c>
      <c r="R8" s="15" t="s">
        <v>32</v>
      </c>
      <c r="S8" s="15" t="s">
        <v>33</v>
      </c>
      <c r="T8" s="120"/>
      <c r="U8" s="120"/>
      <c r="V8" s="120"/>
      <c r="W8" s="121"/>
      <c r="X8" s="121"/>
      <c r="Y8" s="16" t="s">
        <v>34</v>
      </c>
      <c r="Z8" s="16" t="s">
        <v>35</v>
      </c>
      <c r="AA8" s="16" t="s">
        <v>36</v>
      </c>
      <c r="AB8" s="16" t="s">
        <v>37</v>
      </c>
      <c r="AC8" s="16" t="s">
        <v>38</v>
      </c>
      <c r="AD8" s="16" t="s">
        <v>39</v>
      </c>
      <c r="AE8" s="16" t="s">
        <v>40</v>
      </c>
      <c r="AF8" s="17" t="s">
        <v>41</v>
      </c>
      <c r="AG8" s="17" t="s">
        <v>42</v>
      </c>
      <c r="AH8" s="17" t="s">
        <v>43</v>
      </c>
      <c r="AI8" s="126"/>
      <c r="AJ8" s="125"/>
    </row>
    <row r="9" spans="1:210" ht="90.75" thickBot="1">
      <c r="B9" s="109" t="s">
        <v>44</v>
      </c>
      <c r="C9" s="18" t="s">
        <v>45</v>
      </c>
      <c r="D9" s="18" t="s">
        <v>46</v>
      </c>
      <c r="E9" s="113" t="s">
        <v>47</v>
      </c>
      <c r="F9" s="20" t="s">
        <v>48</v>
      </c>
      <c r="G9" s="21" t="s">
        <v>49</v>
      </c>
      <c r="H9" s="22" t="s">
        <v>50</v>
      </c>
      <c r="I9" s="22" t="s">
        <v>51</v>
      </c>
      <c r="J9" s="23">
        <v>0.16600000000000001</v>
      </c>
      <c r="K9" s="20" t="s">
        <v>52</v>
      </c>
      <c r="L9" s="24" t="s">
        <v>53</v>
      </c>
      <c r="M9" s="24">
        <v>100</v>
      </c>
      <c r="N9" s="24" t="s">
        <v>54</v>
      </c>
      <c r="O9" s="22" t="s">
        <v>207</v>
      </c>
      <c r="P9" s="25">
        <v>1</v>
      </c>
      <c r="Q9" s="25">
        <v>1</v>
      </c>
      <c r="R9" s="26">
        <v>1</v>
      </c>
      <c r="S9" s="25">
        <v>1</v>
      </c>
      <c r="T9" s="27">
        <v>45474</v>
      </c>
      <c r="U9" s="28">
        <v>46752</v>
      </c>
      <c r="V9" s="29" t="s">
        <v>55</v>
      </c>
      <c r="W9" s="103" t="s">
        <v>56</v>
      </c>
      <c r="X9" s="103" t="s">
        <v>57</v>
      </c>
      <c r="Y9" s="30">
        <v>1995700000</v>
      </c>
      <c r="Z9" s="30">
        <v>8153300000</v>
      </c>
      <c r="AA9" s="30">
        <v>11818818000</v>
      </c>
      <c r="AB9" s="30">
        <v>7013700000</v>
      </c>
      <c r="AC9" s="30">
        <f t="shared" ref="AC9:AC14" si="0">SUM(Y9:AB9)</f>
        <v>28981518000</v>
      </c>
      <c r="AD9" s="31"/>
      <c r="AE9" s="32"/>
      <c r="AF9" s="33" t="s">
        <v>58</v>
      </c>
      <c r="AG9" s="19" t="s">
        <v>59</v>
      </c>
      <c r="AH9" s="19" t="s">
        <v>60</v>
      </c>
      <c r="AI9" s="19" t="s">
        <v>61</v>
      </c>
      <c r="AJ9" s="19" t="s">
        <v>62</v>
      </c>
    </row>
    <row r="10" spans="1:210" ht="79.5" thickBot="1">
      <c r="B10" s="109" t="s">
        <v>44</v>
      </c>
      <c r="C10" s="18" t="s">
        <v>45</v>
      </c>
      <c r="D10" s="18" t="s">
        <v>46</v>
      </c>
      <c r="E10" s="22" t="s">
        <v>47</v>
      </c>
      <c r="F10" s="21" t="s">
        <v>48</v>
      </c>
      <c r="G10" s="21" t="s">
        <v>49</v>
      </c>
      <c r="H10" s="22" t="s">
        <v>50</v>
      </c>
      <c r="I10" s="22" t="s">
        <v>51</v>
      </c>
      <c r="J10" s="34">
        <v>0.16600000000000001</v>
      </c>
      <c r="K10" s="21" t="s">
        <v>63</v>
      </c>
      <c r="L10" s="24" t="s">
        <v>64</v>
      </c>
      <c r="M10" s="35">
        <v>134000</v>
      </c>
      <c r="N10" s="21" t="s">
        <v>65</v>
      </c>
      <c r="O10" s="22" t="s">
        <v>66</v>
      </c>
      <c r="P10" s="36">
        <v>31091</v>
      </c>
      <c r="Q10" s="36">
        <v>35909</v>
      </c>
      <c r="R10" s="36">
        <v>33500</v>
      </c>
      <c r="S10" s="36">
        <v>33500</v>
      </c>
      <c r="T10" s="27">
        <v>45474</v>
      </c>
      <c r="U10" s="28">
        <v>46752</v>
      </c>
      <c r="V10" s="29" t="s">
        <v>55</v>
      </c>
      <c r="W10" s="103" t="s">
        <v>67</v>
      </c>
      <c r="X10" s="103" t="s">
        <v>68</v>
      </c>
      <c r="Y10" s="30">
        <v>777398201</v>
      </c>
      <c r="Z10" s="30">
        <v>2288810000</v>
      </c>
      <c r="AA10" s="30">
        <v>2472774000</v>
      </c>
      <c r="AB10" s="30">
        <v>6623120322</v>
      </c>
      <c r="AC10" s="30">
        <f>SUM(Y10:AB10)</f>
        <v>12162102523</v>
      </c>
      <c r="AD10" s="37"/>
      <c r="AE10" s="38"/>
      <c r="AF10" s="33" t="s">
        <v>58</v>
      </c>
      <c r="AG10" s="19" t="s">
        <v>59</v>
      </c>
      <c r="AH10" s="19" t="s">
        <v>60</v>
      </c>
      <c r="AI10" s="19" t="s">
        <v>61</v>
      </c>
      <c r="AJ10" s="19" t="s">
        <v>62</v>
      </c>
    </row>
    <row r="11" spans="1:210" ht="79.5" thickBot="1">
      <c r="B11" s="109" t="s">
        <v>44</v>
      </c>
      <c r="C11" s="18" t="s">
        <v>45</v>
      </c>
      <c r="D11" s="18" t="s">
        <v>46</v>
      </c>
      <c r="E11" s="47" t="s">
        <v>47</v>
      </c>
      <c r="F11" s="21" t="s">
        <v>48</v>
      </c>
      <c r="G11" s="21" t="s">
        <v>49</v>
      </c>
      <c r="H11" s="22" t="s">
        <v>50</v>
      </c>
      <c r="I11" s="22" t="s">
        <v>51</v>
      </c>
      <c r="J11" s="34">
        <v>0.17</v>
      </c>
      <c r="K11" s="21" t="s">
        <v>63</v>
      </c>
      <c r="L11" s="24" t="s">
        <v>69</v>
      </c>
      <c r="M11" s="24">
        <v>63</v>
      </c>
      <c r="N11" s="24" t="s">
        <v>70</v>
      </c>
      <c r="O11" s="22" t="s">
        <v>71</v>
      </c>
      <c r="P11" s="39">
        <v>16</v>
      </c>
      <c r="Q11" s="39">
        <v>29</v>
      </c>
      <c r="R11" s="39">
        <v>9</v>
      </c>
      <c r="S11" s="39">
        <v>9</v>
      </c>
      <c r="T11" s="27">
        <v>45474</v>
      </c>
      <c r="U11" s="28">
        <v>46752</v>
      </c>
      <c r="V11" s="29" t="s">
        <v>55</v>
      </c>
      <c r="W11" s="103" t="s">
        <v>72</v>
      </c>
      <c r="X11" s="103" t="s">
        <v>73</v>
      </c>
      <c r="Y11" s="30">
        <v>1214300000</v>
      </c>
      <c r="Z11" s="30">
        <v>2617000000</v>
      </c>
      <c r="AA11" s="30">
        <v>3143682000</v>
      </c>
      <c r="AB11" s="30">
        <v>3136650000</v>
      </c>
      <c r="AC11" s="30">
        <f t="shared" si="0"/>
        <v>10111632000</v>
      </c>
      <c r="AD11" s="37"/>
      <c r="AE11" s="38"/>
      <c r="AF11" s="33" t="s">
        <v>58</v>
      </c>
      <c r="AG11" s="19" t="s">
        <v>59</v>
      </c>
      <c r="AH11" s="19" t="s">
        <v>60</v>
      </c>
      <c r="AI11" s="19" t="s">
        <v>61</v>
      </c>
      <c r="AJ11" s="19" t="s">
        <v>62</v>
      </c>
    </row>
    <row r="12" spans="1:210" ht="113.25" thickBot="1">
      <c r="B12" s="109" t="s">
        <v>44</v>
      </c>
      <c r="C12" s="18" t="s">
        <v>45</v>
      </c>
      <c r="D12" s="18" t="s">
        <v>46</v>
      </c>
      <c r="E12" s="19" t="s">
        <v>47</v>
      </c>
      <c r="F12" s="21" t="s">
        <v>74</v>
      </c>
      <c r="G12" s="21" t="s">
        <v>49</v>
      </c>
      <c r="H12" s="22" t="s">
        <v>50</v>
      </c>
      <c r="I12" s="22" t="s">
        <v>75</v>
      </c>
      <c r="J12" s="41">
        <v>0.16600000000000001</v>
      </c>
      <c r="K12" s="21" t="s">
        <v>63</v>
      </c>
      <c r="L12" s="21" t="s">
        <v>76</v>
      </c>
      <c r="M12" s="21">
        <v>20</v>
      </c>
      <c r="N12" s="21" t="s">
        <v>77</v>
      </c>
      <c r="O12" s="22" t="s">
        <v>78</v>
      </c>
      <c r="P12" s="21">
        <v>2</v>
      </c>
      <c r="Q12" s="21">
        <v>7</v>
      </c>
      <c r="R12" s="21">
        <v>7</v>
      </c>
      <c r="S12" s="21">
        <v>4</v>
      </c>
      <c r="T12" s="27">
        <v>45474</v>
      </c>
      <c r="U12" s="28">
        <v>46752</v>
      </c>
      <c r="V12" s="29" t="s">
        <v>55</v>
      </c>
      <c r="W12" s="103" t="s">
        <v>79</v>
      </c>
      <c r="X12" s="103" t="s">
        <v>80</v>
      </c>
      <c r="Y12" s="30">
        <v>342650000</v>
      </c>
      <c r="Z12" s="30">
        <v>1070400000</v>
      </c>
      <c r="AA12" s="30">
        <v>797970000</v>
      </c>
      <c r="AB12" s="30">
        <v>2069925951</v>
      </c>
      <c r="AC12" s="30">
        <f t="shared" si="0"/>
        <v>4280945951</v>
      </c>
      <c r="AD12" s="42"/>
      <c r="AE12" s="43"/>
      <c r="AF12" s="33" t="s">
        <v>58</v>
      </c>
      <c r="AG12" s="19" t="s">
        <v>59</v>
      </c>
      <c r="AH12" s="19" t="s">
        <v>60</v>
      </c>
      <c r="AI12" s="19" t="s">
        <v>61</v>
      </c>
      <c r="AJ12" s="19" t="s">
        <v>62</v>
      </c>
    </row>
    <row r="13" spans="1:210" ht="78.75">
      <c r="B13" s="110" t="s">
        <v>44</v>
      </c>
      <c r="C13" s="44" t="s">
        <v>45</v>
      </c>
      <c r="D13" s="44" t="s">
        <v>46</v>
      </c>
      <c r="E13" s="19" t="s">
        <v>47</v>
      </c>
      <c r="F13" s="45" t="s">
        <v>81</v>
      </c>
      <c r="G13" s="46" t="s">
        <v>49</v>
      </c>
      <c r="H13" s="47" t="s">
        <v>50</v>
      </c>
      <c r="I13" s="47" t="s">
        <v>82</v>
      </c>
      <c r="J13" s="48">
        <v>0.16600000000000001</v>
      </c>
      <c r="K13" s="21" t="s">
        <v>63</v>
      </c>
      <c r="L13" s="21" t="s">
        <v>83</v>
      </c>
      <c r="M13" s="21">
        <v>48</v>
      </c>
      <c r="N13" s="21" t="s">
        <v>84</v>
      </c>
      <c r="O13" s="22" t="s">
        <v>85</v>
      </c>
      <c r="P13" s="36">
        <v>4</v>
      </c>
      <c r="Q13" s="36">
        <v>24</v>
      </c>
      <c r="R13" s="36">
        <v>10</v>
      </c>
      <c r="S13" s="36">
        <v>10</v>
      </c>
      <c r="T13" s="27">
        <v>45474</v>
      </c>
      <c r="U13" s="27">
        <v>46752</v>
      </c>
      <c r="V13" s="29" t="s">
        <v>55</v>
      </c>
      <c r="W13" s="103" t="s">
        <v>86</v>
      </c>
      <c r="X13" s="103" t="s">
        <v>87</v>
      </c>
      <c r="Y13" s="30">
        <v>81000000</v>
      </c>
      <c r="Z13" s="30">
        <v>331000000</v>
      </c>
      <c r="AA13" s="30">
        <v>468373000</v>
      </c>
      <c r="AB13" s="30">
        <v>506000000</v>
      </c>
      <c r="AC13" s="30">
        <f t="shared" si="0"/>
        <v>1386373000</v>
      </c>
      <c r="AD13" s="49"/>
      <c r="AE13" s="50"/>
      <c r="AF13" s="33" t="s">
        <v>58</v>
      </c>
      <c r="AG13" s="19" t="s">
        <v>59</v>
      </c>
      <c r="AH13" s="19" t="s">
        <v>60</v>
      </c>
      <c r="AI13" s="19" t="s">
        <v>61</v>
      </c>
      <c r="AJ13" s="19" t="s">
        <v>62</v>
      </c>
    </row>
    <row r="14" spans="1:210" ht="67.5">
      <c r="B14" s="110" t="s">
        <v>44</v>
      </c>
      <c r="C14" s="44" t="s">
        <v>45</v>
      </c>
      <c r="D14" s="51" t="s">
        <v>88</v>
      </c>
      <c r="E14" s="47" t="s">
        <v>47</v>
      </c>
      <c r="F14" s="52" t="s">
        <v>89</v>
      </c>
      <c r="G14" s="53" t="s">
        <v>49</v>
      </c>
      <c r="H14" s="54" t="s">
        <v>90</v>
      </c>
      <c r="I14" s="22" t="s">
        <v>91</v>
      </c>
      <c r="J14" s="48">
        <v>0.16600000000000001</v>
      </c>
      <c r="K14" s="21" t="s">
        <v>63</v>
      </c>
      <c r="L14" s="21" t="s">
        <v>92</v>
      </c>
      <c r="M14" s="21">
        <v>15</v>
      </c>
      <c r="N14" s="21" t="s">
        <v>93</v>
      </c>
      <c r="O14" s="22" t="s">
        <v>94</v>
      </c>
      <c r="P14" s="36">
        <v>2</v>
      </c>
      <c r="Q14" s="36">
        <v>5</v>
      </c>
      <c r="R14" s="36">
        <v>5</v>
      </c>
      <c r="S14" s="36">
        <v>3</v>
      </c>
      <c r="T14" s="27">
        <v>45474</v>
      </c>
      <c r="U14" s="28">
        <v>46752</v>
      </c>
      <c r="V14" s="55" t="s">
        <v>55</v>
      </c>
      <c r="W14" s="103" t="s">
        <v>95</v>
      </c>
      <c r="X14" s="103" t="s">
        <v>96</v>
      </c>
      <c r="Y14" s="30">
        <v>138600000</v>
      </c>
      <c r="Z14" s="30">
        <v>354200000</v>
      </c>
      <c r="AA14" s="30">
        <v>824598000</v>
      </c>
      <c r="AB14" s="30">
        <v>1271332818</v>
      </c>
      <c r="AC14" s="30">
        <f t="shared" si="0"/>
        <v>2588730818</v>
      </c>
      <c r="AD14" s="37"/>
      <c r="AE14" s="38"/>
      <c r="AF14" s="22" t="s">
        <v>58</v>
      </c>
      <c r="AG14" s="22" t="s">
        <v>59</v>
      </c>
      <c r="AH14" s="22" t="s">
        <v>60</v>
      </c>
      <c r="AI14" s="22" t="s">
        <v>61</v>
      </c>
      <c r="AJ14" s="22" t="s">
        <v>62</v>
      </c>
    </row>
    <row r="15" spans="1:210" ht="78.75">
      <c r="B15" s="110" t="s">
        <v>44</v>
      </c>
      <c r="C15" s="44" t="s">
        <v>45</v>
      </c>
      <c r="D15" s="51" t="s">
        <v>88</v>
      </c>
      <c r="E15" s="56" t="s">
        <v>97</v>
      </c>
      <c r="F15" s="21" t="s">
        <v>74</v>
      </c>
      <c r="G15" s="53" t="s">
        <v>49</v>
      </c>
      <c r="H15" s="54" t="s">
        <v>90</v>
      </c>
      <c r="I15" s="22" t="s">
        <v>98</v>
      </c>
      <c r="J15" s="57">
        <v>0.1</v>
      </c>
      <c r="K15" s="21" t="s">
        <v>63</v>
      </c>
      <c r="L15" s="21" t="s">
        <v>76</v>
      </c>
      <c r="M15" s="21">
        <v>10</v>
      </c>
      <c r="N15" s="21" t="s">
        <v>99</v>
      </c>
      <c r="O15" s="22" t="s">
        <v>100</v>
      </c>
      <c r="P15" s="21">
        <v>0</v>
      </c>
      <c r="Q15" s="21">
        <v>4</v>
      </c>
      <c r="R15" s="21">
        <v>3</v>
      </c>
      <c r="S15" s="21">
        <v>3</v>
      </c>
      <c r="T15" s="58">
        <v>45658</v>
      </c>
      <c r="U15" s="28">
        <v>46752</v>
      </c>
      <c r="V15" s="21" t="s">
        <v>55</v>
      </c>
      <c r="W15" s="80" t="s">
        <v>101</v>
      </c>
      <c r="X15" s="80" t="s">
        <v>102</v>
      </c>
      <c r="Y15" s="30">
        <v>0</v>
      </c>
      <c r="Z15" s="30">
        <v>2145800000</v>
      </c>
      <c r="AA15" s="30">
        <v>181402000</v>
      </c>
      <c r="AB15" s="30">
        <v>590836979</v>
      </c>
      <c r="AC15" s="30">
        <f>SUM(Z15:AB15)</f>
        <v>2918038979</v>
      </c>
      <c r="AD15" s="59"/>
      <c r="AE15" s="52"/>
      <c r="AF15" s="22" t="s">
        <v>58</v>
      </c>
      <c r="AG15" s="22" t="s">
        <v>59</v>
      </c>
      <c r="AH15" s="22" t="s">
        <v>60</v>
      </c>
      <c r="AI15" s="22" t="s">
        <v>61</v>
      </c>
      <c r="AJ15" s="22" t="s">
        <v>62</v>
      </c>
    </row>
    <row r="16" spans="1:210" ht="78.75">
      <c r="B16" s="109" t="s">
        <v>44</v>
      </c>
      <c r="C16" s="18" t="s">
        <v>45</v>
      </c>
      <c r="D16" s="18" t="s">
        <v>103</v>
      </c>
      <c r="E16" s="56" t="s">
        <v>97</v>
      </c>
      <c r="F16" s="60" t="s">
        <v>81</v>
      </c>
      <c r="G16" s="21" t="s">
        <v>104</v>
      </c>
      <c r="H16" s="22" t="s">
        <v>105</v>
      </c>
      <c r="I16" s="18" t="s">
        <v>106</v>
      </c>
      <c r="J16" s="57">
        <v>0.2</v>
      </c>
      <c r="K16" s="21" t="s">
        <v>63</v>
      </c>
      <c r="L16" s="21" t="s">
        <v>107</v>
      </c>
      <c r="M16" s="61">
        <v>18860000</v>
      </c>
      <c r="N16" s="21" t="s">
        <v>65</v>
      </c>
      <c r="O16" s="52" t="s">
        <v>108</v>
      </c>
      <c r="P16" s="62">
        <v>1401783</v>
      </c>
      <c r="Q16" s="62">
        <v>14757797</v>
      </c>
      <c r="R16" s="62">
        <v>1400000</v>
      </c>
      <c r="S16" s="62">
        <v>1300000</v>
      </c>
      <c r="T16" s="63">
        <v>45474</v>
      </c>
      <c r="U16" s="64">
        <v>46752</v>
      </c>
      <c r="V16" s="65" t="s">
        <v>55</v>
      </c>
      <c r="W16" s="104" t="s">
        <v>109</v>
      </c>
      <c r="X16" s="104" t="s">
        <v>110</v>
      </c>
      <c r="Y16" s="30">
        <v>2069603385</v>
      </c>
      <c r="Z16" s="30">
        <v>3604069000</v>
      </c>
      <c r="AA16" s="30">
        <v>5027391000</v>
      </c>
      <c r="AB16" s="30">
        <v>5614394250</v>
      </c>
      <c r="AC16" s="30">
        <f t="shared" ref="AC16:AC21" si="1">SUM(Y16:AB16)</f>
        <v>16315457635</v>
      </c>
      <c r="AD16" s="30"/>
      <c r="AE16" s="66"/>
      <c r="AF16" s="22" t="s">
        <v>58</v>
      </c>
      <c r="AG16" s="22" t="s">
        <v>59</v>
      </c>
      <c r="AH16" s="22" t="s">
        <v>60</v>
      </c>
      <c r="AI16" s="22" t="s">
        <v>61</v>
      </c>
      <c r="AJ16" s="22" t="s">
        <v>62</v>
      </c>
    </row>
    <row r="17" spans="2:36" ht="78.75">
      <c r="B17" s="109" t="s">
        <v>44</v>
      </c>
      <c r="C17" s="18" t="s">
        <v>45</v>
      </c>
      <c r="D17" s="18" t="s">
        <v>103</v>
      </c>
      <c r="E17" s="56" t="s">
        <v>97</v>
      </c>
      <c r="F17" s="60" t="s">
        <v>81</v>
      </c>
      <c r="G17" s="21" t="s">
        <v>104</v>
      </c>
      <c r="H17" s="22" t="s">
        <v>105</v>
      </c>
      <c r="I17" s="18" t="s">
        <v>106</v>
      </c>
      <c r="J17" s="57">
        <v>0.2</v>
      </c>
      <c r="K17" s="21" t="s">
        <v>63</v>
      </c>
      <c r="L17" s="67" t="s">
        <v>111</v>
      </c>
      <c r="M17" s="61">
        <v>2500000</v>
      </c>
      <c r="N17" s="21" t="s">
        <v>65</v>
      </c>
      <c r="O17" s="52" t="s">
        <v>108</v>
      </c>
      <c r="P17" s="62">
        <v>500130.72</v>
      </c>
      <c r="Q17" s="62">
        <v>751524.14</v>
      </c>
      <c r="R17" s="62">
        <v>750000</v>
      </c>
      <c r="S17" s="62">
        <f>500000-1655</f>
        <v>498345</v>
      </c>
      <c r="T17" s="63">
        <v>45474</v>
      </c>
      <c r="U17" s="64">
        <v>46752</v>
      </c>
      <c r="V17" s="65" t="s">
        <v>55</v>
      </c>
      <c r="W17" s="104" t="s">
        <v>112</v>
      </c>
      <c r="X17" s="104" t="s">
        <v>113</v>
      </c>
      <c r="Y17" s="42">
        <v>627043000</v>
      </c>
      <c r="Z17" s="42">
        <v>1697585000</v>
      </c>
      <c r="AA17" s="42">
        <v>2031094000</v>
      </c>
      <c r="AB17" s="42">
        <v>2826237600</v>
      </c>
      <c r="AC17" s="30">
        <f>SUM(Y17:AB17)</f>
        <v>7181959600</v>
      </c>
      <c r="AD17" s="30"/>
      <c r="AE17" s="66"/>
      <c r="AF17" s="22" t="s">
        <v>58</v>
      </c>
      <c r="AG17" s="22" t="s">
        <v>59</v>
      </c>
      <c r="AH17" s="22" t="s">
        <v>60</v>
      </c>
      <c r="AI17" s="22" t="s">
        <v>61</v>
      </c>
      <c r="AJ17" s="22" t="s">
        <v>62</v>
      </c>
    </row>
    <row r="18" spans="2:36" ht="78.75">
      <c r="B18" s="109" t="s">
        <v>44</v>
      </c>
      <c r="C18" s="18" t="s">
        <v>45</v>
      </c>
      <c r="D18" s="18" t="s">
        <v>103</v>
      </c>
      <c r="E18" s="56" t="s">
        <v>97</v>
      </c>
      <c r="F18" s="60" t="s">
        <v>81</v>
      </c>
      <c r="G18" s="21" t="s">
        <v>104</v>
      </c>
      <c r="H18" s="22" t="s">
        <v>105</v>
      </c>
      <c r="I18" s="18" t="s">
        <v>106</v>
      </c>
      <c r="J18" s="68">
        <v>0.1</v>
      </c>
      <c r="K18" s="21" t="s">
        <v>63</v>
      </c>
      <c r="L18" s="69" t="s">
        <v>114</v>
      </c>
      <c r="M18" s="70">
        <v>1</v>
      </c>
      <c r="N18" s="21" t="s">
        <v>115</v>
      </c>
      <c r="O18" s="71" t="s">
        <v>116</v>
      </c>
      <c r="P18" s="25">
        <v>0</v>
      </c>
      <c r="Q18" s="25">
        <v>0.35</v>
      </c>
      <c r="R18" s="25">
        <v>0.35</v>
      </c>
      <c r="S18" s="25">
        <v>0.3</v>
      </c>
      <c r="T18" s="27">
        <v>45658</v>
      </c>
      <c r="U18" s="28">
        <v>46752</v>
      </c>
      <c r="V18" s="29" t="s">
        <v>55</v>
      </c>
      <c r="W18" s="103" t="s">
        <v>117</v>
      </c>
      <c r="X18" s="103" t="s">
        <v>118</v>
      </c>
      <c r="Y18" s="30">
        <v>0</v>
      </c>
      <c r="Z18" s="42">
        <v>892215000</v>
      </c>
      <c r="AA18" s="42">
        <v>470000000</v>
      </c>
      <c r="AB18" s="42">
        <v>1341151588</v>
      </c>
      <c r="AC18" s="30">
        <f t="shared" si="1"/>
        <v>2703366588</v>
      </c>
      <c r="AD18" s="72"/>
      <c r="AE18" s="73"/>
      <c r="AF18" s="22" t="s">
        <v>58</v>
      </c>
      <c r="AG18" s="22" t="s">
        <v>59</v>
      </c>
      <c r="AH18" s="22" t="s">
        <v>60</v>
      </c>
      <c r="AI18" s="22" t="s">
        <v>61</v>
      </c>
      <c r="AJ18" s="22" t="s">
        <v>62</v>
      </c>
    </row>
    <row r="19" spans="2:36" ht="67.5">
      <c r="B19" s="109" t="s">
        <v>44</v>
      </c>
      <c r="C19" s="18" t="s">
        <v>45</v>
      </c>
      <c r="D19" s="74" t="s">
        <v>119</v>
      </c>
      <c r="E19" s="56" t="s">
        <v>97</v>
      </c>
      <c r="F19" s="21" t="s">
        <v>81</v>
      </c>
      <c r="G19" s="21" t="s">
        <v>104</v>
      </c>
      <c r="H19" s="22" t="s">
        <v>105</v>
      </c>
      <c r="I19" s="75" t="s">
        <v>120</v>
      </c>
      <c r="J19" s="57">
        <v>0.1</v>
      </c>
      <c r="K19" s="21" t="s">
        <v>63</v>
      </c>
      <c r="L19" s="24" t="s">
        <v>121</v>
      </c>
      <c r="M19" s="24">
        <v>4</v>
      </c>
      <c r="N19" s="21" t="s">
        <v>122</v>
      </c>
      <c r="O19" s="21" t="s">
        <v>123</v>
      </c>
      <c r="P19" s="39">
        <v>0</v>
      </c>
      <c r="Q19" s="39">
        <v>2</v>
      </c>
      <c r="R19" s="39">
        <v>2</v>
      </c>
      <c r="S19" s="39">
        <v>0</v>
      </c>
      <c r="T19" s="27">
        <v>45658</v>
      </c>
      <c r="U19" s="28">
        <v>46387</v>
      </c>
      <c r="V19" s="29" t="s">
        <v>55</v>
      </c>
      <c r="W19" s="103" t="s">
        <v>124</v>
      </c>
      <c r="X19" s="103" t="s">
        <v>125</v>
      </c>
      <c r="Y19" s="30">
        <v>0</v>
      </c>
      <c r="Z19" s="30">
        <v>129330000</v>
      </c>
      <c r="AA19" s="30">
        <v>162822000</v>
      </c>
      <c r="AB19" s="30">
        <v>0</v>
      </c>
      <c r="AC19" s="30">
        <f t="shared" si="1"/>
        <v>292152000</v>
      </c>
      <c r="AD19" s="40"/>
      <c r="AE19" s="73"/>
      <c r="AF19" s="22" t="s">
        <v>58</v>
      </c>
      <c r="AG19" s="22" t="s">
        <v>59</v>
      </c>
      <c r="AH19" s="22" t="s">
        <v>60</v>
      </c>
      <c r="AI19" s="22" t="s">
        <v>61</v>
      </c>
      <c r="AJ19" s="22" t="s">
        <v>62</v>
      </c>
    </row>
    <row r="20" spans="2:36" ht="101.25">
      <c r="B20" s="109" t="s">
        <v>44</v>
      </c>
      <c r="C20" s="18" t="s">
        <v>45</v>
      </c>
      <c r="D20" s="76" t="s">
        <v>126</v>
      </c>
      <c r="E20" s="56" t="s">
        <v>127</v>
      </c>
      <c r="F20" s="21" t="s">
        <v>81</v>
      </c>
      <c r="G20" s="21" t="s">
        <v>104</v>
      </c>
      <c r="H20" s="22" t="s">
        <v>105</v>
      </c>
      <c r="I20" s="77" t="s">
        <v>128</v>
      </c>
      <c r="J20" s="57">
        <v>0.1</v>
      </c>
      <c r="K20" s="21" t="s">
        <v>63</v>
      </c>
      <c r="L20" s="24" t="s">
        <v>129</v>
      </c>
      <c r="M20" s="24">
        <v>6</v>
      </c>
      <c r="N20" s="71" t="s">
        <v>130</v>
      </c>
      <c r="O20" s="21" t="s">
        <v>131</v>
      </c>
      <c r="P20" s="78">
        <v>1</v>
      </c>
      <c r="Q20" s="78">
        <v>2</v>
      </c>
      <c r="R20" s="78">
        <v>2</v>
      </c>
      <c r="S20" s="78">
        <v>1</v>
      </c>
      <c r="T20" s="63">
        <v>45474</v>
      </c>
      <c r="U20" s="64">
        <v>46752</v>
      </c>
      <c r="V20" s="65" t="s">
        <v>55</v>
      </c>
      <c r="W20" s="104" t="s">
        <v>132</v>
      </c>
      <c r="X20" s="104" t="s">
        <v>133</v>
      </c>
      <c r="Y20" s="102">
        <v>179268000</v>
      </c>
      <c r="Z20" s="102">
        <v>911680000</v>
      </c>
      <c r="AA20" s="102">
        <v>511336000</v>
      </c>
      <c r="AB20" s="102">
        <v>959033684</v>
      </c>
      <c r="AC20" s="102">
        <f t="shared" si="1"/>
        <v>2561317684</v>
      </c>
      <c r="AD20" s="40"/>
      <c r="AE20" s="66"/>
      <c r="AF20" s="22" t="s">
        <v>58</v>
      </c>
      <c r="AG20" s="22" t="s">
        <v>59</v>
      </c>
      <c r="AH20" s="22" t="s">
        <v>60</v>
      </c>
      <c r="AI20" s="22" t="s">
        <v>61</v>
      </c>
      <c r="AJ20" s="22" t="s">
        <v>62</v>
      </c>
    </row>
    <row r="21" spans="2:36" ht="110.25" customHeight="1">
      <c r="B21" s="109" t="s">
        <v>44</v>
      </c>
      <c r="C21" s="18" t="s">
        <v>45</v>
      </c>
      <c r="D21" s="76" t="s">
        <v>126</v>
      </c>
      <c r="E21" s="56" t="s">
        <v>127</v>
      </c>
      <c r="F21" s="21" t="s">
        <v>81</v>
      </c>
      <c r="G21" s="21" t="s">
        <v>104</v>
      </c>
      <c r="H21" s="22" t="s">
        <v>105</v>
      </c>
      <c r="I21" s="77" t="s">
        <v>128</v>
      </c>
      <c r="J21" s="57">
        <v>0.1</v>
      </c>
      <c r="K21" s="21" t="s">
        <v>63</v>
      </c>
      <c r="L21" s="69" t="s">
        <v>134</v>
      </c>
      <c r="M21" s="69">
        <v>1</v>
      </c>
      <c r="N21" s="71" t="s">
        <v>135</v>
      </c>
      <c r="O21" s="21" t="s">
        <v>136</v>
      </c>
      <c r="P21" s="107">
        <v>0.15</v>
      </c>
      <c r="Q21" s="107">
        <v>0.35</v>
      </c>
      <c r="R21" s="107">
        <v>0.35</v>
      </c>
      <c r="S21" s="107">
        <v>0.15</v>
      </c>
      <c r="T21" s="63">
        <v>45474</v>
      </c>
      <c r="U21" s="64">
        <v>46752</v>
      </c>
      <c r="V21" s="65" t="s">
        <v>55</v>
      </c>
      <c r="W21" s="104" t="s">
        <v>137</v>
      </c>
      <c r="X21" s="104" t="s">
        <v>138</v>
      </c>
      <c r="Y21" s="102">
        <v>35905500</v>
      </c>
      <c r="Z21" s="102">
        <v>81136000</v>
      </c>
      <c r="AA21" s="102">
        <v>61594000</v>
      </c>
      <c r="AB21" s="102">
        <v>96159976</v>
      </c>
      <c r="AC21" s="102">
        <f t="shared" si="1"/>
        <v>274795476</v>
      </c>
      <c r="AD21" s="40"/>
      <c r="AE21" s="66"/>
      <c r="AF21" s="22" t="s">
        <v>58</v>
      </c>
      <c r="AG21" s="22" t="s">
        <v>59</v>
      </c>
      <c r="AH21" s="22" t="s">
        <v>60</v>
      </c>
      <c r="AI21" s="22" t="s">
        <v>61</v>
      </c>
      <c r="AJ21" s="22" t="s">
        <v>62</v>
      </c>
    </row>
    <row r="22" spans="2:36" ht="123.75">
      <c r="B22" s="109" t="s">
        <v>44</v>
      </c>
      <c r="C22" s="18" t="s">
        <v>45</v>
      </c>
      <c r="D22" s="51" t="s">
        <v>103</v>
      </c>
      <c r="E22" s="56" t="s">
        <v>97</v>
      </c>
      <c r="F22" s="21" t="s">
        <v>81</v>
      </c>
      <c r="G22" s="21" t="s">
        <v>104</v>
      </c>
      <c r="H22" s="21" t="s">
        <v>139</v>
      </c>
      <c r="I22" s="21" t="s">
        <v>139</v>
      </c>
      <c r="J22" s="57">
        <v>0.2</v>
      </c>
      <c r="K22" s="21" t="s">
        <v>140</v>
      </c>
      <c r="L22" s="52" t="s">
        <v>76</v>
      </c>
      <c r="M22" s="69">
        <v>1</v>
      </c>
      <c r="N22" s="24" t="s">
        <v>141</v>
      </c>
      <c r="O22" s="21" t="s">
        <v>142</v>
      </c>
      <c r="P22" s="39"/>
      <c r="Q22" s="39">
        <v>1</v>
      </c>
      <c r="R22" s="39"/>
      <c r="S22" s="39"/>
      <c r="T22" s="79">
        <v>45479</v>
      </c>
      <c r="U22" s="79">
        <v>45844</v>
      </c>
      <c r="V22" s="55" t="s">
        <v>55</v>
      </c>
      <c r="W22" s="103" t="s">
        <v>143</v>
      </c>
      <c r="X22" s="103" t="s">
        <v>144</v>
      </c>
      <c r="Y22" s="40" t="s">
        <v>139</v>
      </c>
      <c r="Z22" s="40" t="s">
        <v>139</v>
      </c>
      <c r="AA22" s="40" t="s">
        <v>139</v>
      </c>
      <c r="AB22" s="40" t="s">
        <v>139</v>
      </c>
      <c r="AC22" s="40" t="s">
        <v>139</v>
      </c>
      <c r="AD22" s="40" t="s">
        <v>139</v>
      </c>
      <c r="AE22" s="40" t="s">
        <v>139</v>
      </c>
      <c r="AF22" s="22" t="s">
        <v>145</v>
      </c>
      <c r="AG22" s="22" t="s">
        <v>59</v>
      </c>
      <c r="AH22" s="22" t="s">
        <v>60</v>
      </c>
      <c r="AI22" s="22" t="s">
        <v>61</v>
      </c>
      <c r="AJ22" s="22" t="s">
        <v>62</v>
      </c>
    </row>
    <row r="23" spans="2:36" ht="67.5">
      <c r="B23" s="109" t="s">
        <v>44</v>
      </c>
      <c r="C23" s="18" t="s">
        <v>45</v>
      </c>
      <c r="D23" s="76" t="s">
        <v>146</v>
      </c>
      <c r="E23" s="56" t="s">
        <v>97</v>
      </c>
      <c r="F23" s="21" t="s">
        <v>81</v>
      </c>
      <c r="G23" s="21" t="s">
        <v>104</v>
      </c>
      <c r="H23" s="22" t="s">
        <v>105</v>
      </c>
      <c r="I23" s="77" t="s">
        <v>128</v>
      </c>
      <c r="J23" s="57">
        <v>0.1</v>
      </c>
      <c r="K23" s="21" t="s">
        <v>52</v>
      </c>
      <c r="L23" s="21" t="s">
        <v>76</v>
      </c>
      <c r="M23" s="21">
        <v>4</v>
      </c>
      <c r="N23" s="21" t="s">
        <v>147</v>
      </c>
      <c r="O23" s="21" t="s">
        <v>148</v>
      </c>
      <c r="P23" s="21">
        <v>1</v>
      </c>
      <c r="Q23" s="21">
        <v>1</v>
      </c>
      <c r="R23" s="21">
        <v>1</v>
      </c>
      <c r="S23" s="21">
        <v>1</v>
      </c>
      <c r="T23" s="79">
        <v>45474</v>
      </c>
      <c r="U23" s="79">
        <v>46752</v>
      </c>
      <c r="V23" s="55" t="s">
        <v>149</v>
      </c>
      <c r="W23" s="103" t="s">
        <v>150</v>
      </c>
      <c r="X23" s="103" t="s">
        <v>151</v>
      </c>
      <c r="Y23" s="37" t="s">
        <v>139</v>
      </c>
      <c r="Z23" s="37" t="s">
        <v>139</v>
      </c>
      <c r="AA23" s="37" t="s">
        <v>139</v>
      </c>
      <c r="AB23" s="37" t="s">
        <v>139</v>
      </c>
      <c r="AC23" s="37" t="s">
        <v>139</v>
      </c>
      <c r="AD23" s="37" t="s">
        <v>139</v>
      </c>
      <c r="AE23" s="37" t="s">
        <v>139</v>
      </c>
      <c r="AF23" s="22" t="s">
        <v>58</v>
      </c>
      <c r="AG23" s="22" t="s">
        <v>59</v>
      </c>
      <c r="AH23" s="22" t="s">
        <v>60</v>
      </c>
      <c r="AI23" s="22" t="s">
        <v>61</v>
      </c>
      <c r="AJ23" s="22" t="s">
        <v>62</v>
      </c>
    </row>
    <row r="24" spans="2:36" s="85" customFormat="1" ht="67.5">
      <c r="B24" s="111" t="s">
        <v>152</v>
      </c>
      <c r="C24" s="22" t="s">
        <v>153</v>
      </c>
      <c r="D24" s="22" t="s">
        <v>154</v>
      </c>
      <c r="E24" s="56" t="s">
        <v>127</v>
      </c>
      <c r="F24" s="80" t="s">
        <v>155</v>
      </c>
      <c r="G24" s="21" t="s">
        <v>156</v>
      </c>
      <c r="H24" s="21" t="s">
        <v>139</v>
      </c>
      <c r="I24" s="21" t="s">
        <v>139</v>
      </c>
      <c r="J24" s="68">
        <v>0.3</v>
      </c>
      <c r="K24" s="21" t="s">
        <v>140</v>
      </c>
      <c r="L24" s="24" t="s">
        <v>76</v>
      </c>
      <c r="M24" s="24">
        <v>1</v>
      </c>
      <c r="N24" s="81" t="s">
        <v>157</v>
      </c>
      <c r="O24" s="22" t="s">
        <v>158</v>
      </c>
      <c r="P24" s="82"/>
      <c r="Q24" s="39">
        <v>1</v>
      </c>
      <c r="R24" s="82"/>
      <c r="S24" s="82"/>
      <c r="T24" s="27">
        <v>45479</v>
      </c>
      <c r="U24" s="27">
        <v>45844</v>
      </c>
      <c r="V24" s="55" t="s">
        <v>55</v>
      </c>
      <c r="W24" s="103" t="s">
        <v>159</v>
      </c>
      <c r="X24" s="103" t="s">
        <v>160</v>
      </c>
      <c r="Y24" s="40" t="s">
        <v>139</v>
      </c>
      <c r="Z24" s="40" t="s">
        <v>139</v>
      </c>
      <c r="AA24" s="40" t="s">
        <v>139</v>
      </c>
      <c r="AB24" s="40" t="s">
        <v>139</v>
      </c>
      <c r="AC24" s="30" t="s">
        <v>139</v>
      </c>
      <c r="AD24" s="83">
        <v>0</v>
      </c>
      <c r="AE24" s="84" t="s">
        <v>139</v>
      </c>
      <c r="AF24" s="22" t="s">
        <v>58</v>
      </c>
      <c r="AG24" s="22" t="s">
        <v>59</v>
      </c>
      <c r="AH24" s="22" t="s">
        <v>60</v>
      </c>
      <c r="AI24" s="22" t="s">
        <v>61</v>
      </c>
      <c r="AJ24" s="22" t="s">
        <v>62</v>
      </c>
    </row>
    <row r="25" spans="2:36" s="85" customFormat="1" ht="67.5">
      <c r="B25" s="111" t="s">
        <v>152</v>
      </c>
      <c r="C25" s="22" t="s">
        <v>153</v>
      </c>
      <c r="D25" s="22" t="s">
        <v>154</v>
      </c>
      <c r="E25" s="22" t="s">
        <v>127</v>
      </c>
      <c r="F25" s="80" t="s">
        <v>161</v>
      </c>
      <c r="G25" s="21" t="s">
        <v>156</v>
      </c>
      <c r="H25" s="21" t="s">
        <v>139</v>
      </c>
      <c r="I25" s="21" t="s">
        <v>139</v>
      </c>
      <c r="J25" s="68">
        <v>0.5</v>
      </c>
      <c r="K25" s="21" t="s">
        <v>140</v>
      </c>
      <c r="L25" s="21" t="s">
        <v>162</v>
      </c>
      <c r="M25" s="21">
        <v>1</v>
      </c>
      <c r="N25" s="21" t="s">
        <v>163</v>
      </c>
      <c r="O25" s="22" t="s">
        <v>164</v>
      </c>
      <c r="P25" s="39">
        <v>1</v>
      </c>
      <c r="Q25" s="39"/>
      <c r="R25" s="82"/>
      <c r="S25" s="82"/>
      <c r="T25" s="86">
        <v>45479</v>
      </c>
      <c r="U25" s="86">
        <v>46028</v>
      </c>
      <c r="V25" s="39" t="s">
        <v>55</v>
      </c>
      <c r="W25" s="105" t="s">
        <v>165</v>
      </c>
      <c r="X25" s="105" t="s">
        <v>166</v>
      </c>
      <c r="Y25" s="40" t="s">
        <v>139</v>
      </c>
      <c r="Z25" s="40" t="s">
        <v>139</v>
      </c>
      <c r="AA25" s="40" t="s">
        <v>139</v>
      </c>
      <c r="AB25" s="40" t="s">
        <v>139</v>
      </c>
      <c r="AC25" s="87" t="s">
        <v>139</v>
      </c>
      <c r="AD25" s="87">
        <v>0</v>
      </c>
      <c r="AE25" s="88"/>
      <c r="AF25" s="22" t="s">
        <v>58</v>
      </c>
      <c r="AG25" s="22" t="s">
        <v>59</v>
      </c>
      <c r="AH25" s="22" t="s">
        <v>60</v>
      </c>
      <c r="AI25" s="22" t="s">
        <v>61</v>
      </c>
      <c r="AJ25" s="22" t="s">
        <v>62</v>
      </c>
    </row>
    <row r="26" spans="2:36" ht="101.25">
      <c r="B26" s="111" t="s">
        <v>152</v>
      </c>
      <c r="C26" s="22" t="s">
        <v>153</v>
      </c>
      <c r="D26" s="22" t="s">
        <v>154</v>
      </c>
      <c r="E26" s="22" t="s">
        <v>167</v>
      </c>
      <c r="F26" s="22" t="s">
        <v>168</v>
      </c>
      <c r="G26" s="21" t="s">
        <v>169</v>
      </c>
      <c r="H26" s="22" t="s">
        <v>208</v>
      </c>
      <c r="I26" s="22" t="s">
        <v>171</v>
      </c>
      <c r="J26" s="89">
        <v>0.16</v>
      </c>
      <c r="K26" s="24" t="s">
        <v>52</v>
      </c>
      <c r="L26" s="24" t="s">
        <v>172</v>
      </c>
      <c r="M26" s="90">
        <v>100</v>
      </c>
      <c r="N26" s="21" t="s">
        <v>54</v>
      </c>
      <c r="O26" s="22" t="s">
        <v>173</v>
      </c>
      <c r="P26" s="91">
        <v>1</v>
      </c>
      <c r="Q26" s="91">
        <v>1</v>
      </c>
      <c r="R26" s="91">
        <v>1</v>
      </c>
      <c r="S26" s="91">
        <v>1</v>
      </c>
      <c r="T26" s="58">
        <v>45474</v>
      </c>
      <c r="U26" s="58">
        <v>46752</v>
      </c>
      <c r="V26" s="21" t="s">
        <v>55</v>
      </c>
      <c r="W26" s="80" t="s">
        <v>174</v>
      </c>
      <c r="X26" s="80" t="s">
        <v>175</v>
      </c>
      <c r="Y26" s="92">
        <v>512911833</v>
      </c>
      <c r="Z26" s="92">
        <v>1251350000</v>
      </c>
      <c r="AA26" s="92">
        <v>1104950000</v>
      </c>
      <c r="AB26" s="92">
        <v>1703296470</v>
      </c>
      <c r="AC26" s="92">
        <f>SUM(Y26:AB26)</f>
        <v>4572508303</v>
      </c>
      <c r="AF26" s="22" t="s">
        <v>58</v>
      </c>
      <c r="AG26" s="22" t="s">
        <v>59</v>
      </c>
      <c r="AH26" s="22" t="s">
        <v>60</v>
      </c>
      <c r="AI26" s="22" t="s">
        <v>61</v>
      </c>
      <c r="AJ26" s="22" t="s">
        <v>62</v>
      </c>
    </row>
    <row r="27" spans="2:36" ht="101.25">
      <c r="B27" s="111" t="s">
        <v>152</v>
      </c>
      <c r="C27" s="22" t="s">
        <v>153</v>
      </c>
      <c r="D27" s="22" t="s">
        <v>154</v>
      </c>
      <c r="E27" s="22" t="s">
        <v>167</v>
      </c>
      <c r="F27" s="22" t="s">
        <v>168</v>
      </c>
      <c r="G27" s="21" t="s">
        <v>176</v>
      </c>
      <c r="H27" s="22" t="s">
        <v>170</v>
      </c>
      <c r="I27" s="22" t="s">
        <v>171</v>
      </c>
      <c r="J27" s="89">
        <v>0.14000000000000001</v>
      </c>
      <c r="K27" s="69" t="s">
        <v>52</v>
      </c>
      <c r="L27" s="24" t="s">
        <v>177</v>
      </c>
      <c r="M27" s="93">
        <v>100</v>
      </c>
      <c r="N27" s="52" t="s">
        <v>54</v>
      </c>
      <c r="O27" s="77" t="s">
        <v>178</v>
      </c>
      <c r="P27" s="70">
        <v>1</v>
      </c>
      <c r="Q27" s="70">
        <v>1</v>
      </c>
      <c r="R27" s="70">
        <v>1</v>
      </c>
      <c r="S27" s="70">
        <v>1</v>
      </c>
      <c r="T27" s="94">
        <v>45474</v>
      </c>
      <c r="U27" s="94">
        <v>46752</v>
      </c>
      <c r="V27" s="94" t="s">
        <v>55</v>
      </c>
      <c r="W27" s="106" t="s">
        <v>179</v>
      </c>
      <c r="X27" s="106" t="s">
        <v>180</v>
      </c>
      <c r="Y27" s="95">
        <v>162352667</v>
      </c>
      <c r="Z27" s="95">
        <v>364000000</v>
      </c>
      <c r="AA27" s="95">
        <v>362450000</v>
      </c>
      <c r="AB27" s="95">
        <v>522867869</v>
      </c>
      <c r="AC27" s="95">
        <f>SUM(Y27:AB27)</f>
        <v>1411670536</v>
      </c>
      <c r="AF27" s="22" t="s">
        <v>58</v>
      </c>
      <c r="AG27" s="22" t="s">
        <v>59</v>
      </c>
      <c r="AH27" s="22" t="s">
        <v>60</v>
      </c>
      <c r="AI27" s="22" t="s">
        <v>61</v>
      </c>
      <c r="AJ27" s="22" t="s">
        <v>62</v>
      </c>
    </row>
    <row r="28" spans="2:36" ht="101.25">
      <c r="B28" s="111" t="s">
        <v>152</v>
      </c>
      <c r="C28" s="22" t="s">
        <v>153</v>
      </c>
      <c r="D28" s="22" t="s">
        <v>154</v>
      </c>
      <c r="E28" s="22" t="s">
        <v>167</v>
      </c>
      <c r="F28" s="22" t="s">
        <v>168</v>
      </c>
      <c r="G28" s="21" t="s">
        <v>181</v>
      </c>
      <c r="H28" s="22" t="s">
        <v>170</v>
      </c>
      <c r="I28" s="22" t="s">
        <v>182</v>
      </c>
      <c r="J28" s="89">
        <v>0.14000000000000001</v>
      </c>
      <c r="K28" s="24" t="s">
        <v>52</v>
      </c>
      <c r="L28" s="24" t="s">
        <v>183</v>
      </c>
      <c r="M28" s="90">
        <v>100</v>
      </c>
      <c r="N28" s="21" t="s">
        <v>54</v>
      </c>
      <c r="O28" s="22" t="s">
        <v>184</v>
      </c>
      <c r="P28" s="91">
        <v>1</v>
      </c>
      <c r="Q28" s="91">
        <v>1</v>
      </c>
      <c r="R28" s="91">
        <v>1</v>
      </c>
      <c r="S28" s="91">
        <v>1</v>
      </c>
      <c r="T28" s="96">
        <v>45474</v>
      </c>
      <c r="U28" s="96">
        <v>46752</v>
      </c>
      <c r="V28" s="24" t="s">
        <v>55</v>
      </c>
      <c r="W28" s="80" t="s">
        <v>185</v>
      </c>
      <c r="X28" s="80" t="s">
        <v>186</v>
      </c>
      <c r="Y28" s="92">
        <v>838376670</v>
      </c>
      <c r="Z28" s="92">
        <v>2840719000</v>
      </c>
      <c r="AA28" s="92">
        <v>2979240000</v>
      </c>
      <c r="AB28" s="92">
        <v>3573078605</v>
      </c>
      <c r="AC28" s="92">
        <f>SUM(Y28:AB28)</f>
        <v>10231414275</v>
      </c>
      <c r="AF28" s="22" t="s">
        <v>58</v>
      </c>
      <c r="AG28" s="22" t="s">
        <v>59</v>
      </c>
      <c r="AH28" s="22" t="s">
        <v>60</v>
      </c>
      <c r="AI28" s="22" t="s">
        <v>61</v>
      </c>
      <c r="AJ28" s="22" t="s">
        <v>62</v>
      </c>
    </row>
    <row r="29" spans="2:36" ht="101.25">
      <c r="B29" s="111" t="s">
        <v>152</v>
      </c>
      <c r="C29" s="22" t="s">
        <v>153</v>
      </c>
      <c r="D29" s="22" t="s">
        <v>154</v>
      </c>
      <c r="E29" s="22" t="s">
        <v>167</v>
      </c>
      <c r="F29" s="22" t="s">
        <v>168</v>
      </c>
      <c r="G29" s="24" t="s">
        <v>187</v>
      </c>
      <c r="H29" s="22" t="s">
        <v>170</v>
      </c>
      <c r="I29" s="22" t="s">
        <v>188</v>
      </c>
      <c r="J29" s="89">
        <v>0.14000000000000001</v>
      </c>
      <c r="K29" s="21" t="s">
        <v>52</v>
      </c>
      <c r="L29" s="21" t="s">
        <v>172</v>
      </c>
      <c r="M29" s="97">
        <v>100</v>
      </c>
      <c r="N29" s="21" t="s">
        <v>54</v>
      </c>
      <c r="O29" s="22" t="s">
        <v>189</v>
      </c>
      <c r="P29" s="68">
        <v>1</v>
      </c>
      <c r="Q29" s="68">
        <v>1</v>
      </c>
      <c r="R29" s="68">
        <v>1</v>
      </c>
      <c r="S29" s="68">
        <v>1</v>
      </c>
      <c r="T29" s="58">
        <v>45474</v>
      </c>
      <c r="U29" s="58">
        <v>46752</v>
      </c>
      <c r="V29" s="21" t="s">
        <v>55</v>
      </c>
      <c r="W29" s="80" t="s">
        <v>190</v>
      </c>
      <c r="X29" s="80" t="s">
        <v>191</v>
      </c>
      <c r="Y29" s="98">
        <v>1054479396</v>
      </c>
      <c r="Z29" s="98">
        <v>2332070000</v>
      </c>
      <c r="AA29" s="98">
        <v>2236006000</v>
      </c>
      <c r="AB29" s="98">
        <v>3334516551</v>
      </c>
      <c r="AC29" s="98">
        <f>SUM(Y29:AB29)</f>
        <v>8957071947</v>
      </c>
      <c r="AF29" s="22" t="s">
        <v>58</v>
      </c>
      <c r="AG29" s="22" t="s">
        <v>59</v>
      </c>
      <c r="AH29" s="22" t="s">
        <v>60</v>
      </c>
      <c r="AI29" s="22" t="s">
        <v>61</v>
      </c>
      <c r="AJ29" s="22" t="s">
        <v>62</v>
      </c>
    </row>
    <row r="30" spans="2:36" ht="101.25">
      <c r="B30" s="111" t="s">
        <v>152</v>
      </c>
      <c r="C30" s="22" t="s">
        <v>153</v>
      </c>
      <c r="D30" s="22" t="s">
        <v>154</v>
      </c>
      <c r="E30" s="22" t="s">
        <v>167</v>
      </c>
      <c r="F30" s="22" t="s">
        <v>168</v>
      </c>
      <c r="G30" s="22" t="s">
        <v>192</v>
      </c>
      <c r="H30" s="22" t="s">
        <v>193</v>
      </c>
      <c r="I30" s="22" t="s">
        <v>194</v>
      </c>
      <c r="J30" s="89">
        <v>0.14000000000000001</v>
      </c>
      <c r="K30" s="24" t="s">
        <v>52</v>
      </c>
      <c r="L30" s="24" t="s">
        <v>129</v>
      </c>
      <c r="M30" s="24">
        <v>1</v>
      </c>
      <c r="N30" s="24" t="s">
        <v>195</v>
      </c>
      <c r="O30" s="22" t="s">
        <v>196</v>
      </c>
      <c r="P30" s="24">
        <v>1</v>
      </c>
      <c r="Q30" s="24">
        <v>1</v>
      </c>
      <c r="R30" s="24">
        <v>1</v>
      </c>
      <c r="S30" s="24">
        <v>1</v>
      </c>
      <c r="T30" s="96">
        <v>45474</v>
      </c>
      <c r="U30" s="96">
        <v>46752</v>
      </c>
      <c r="V30" s="24" t="s">
        <v>55</v>
      </c>
      <c r="W30" s="80" t="s">
        <v>197</v>
      </c>
      <c r="X30" s="80" t="s">
        <v>198</v>
      </c>
      <c r="Y30" s="92">
        <v>438084955</v>
      </c>
      <c r="Z30" s="92">
        <v>1079150000</v>
      </c>
      <c r="AA30" s="92">
        <v>995606000</v>
      </c>
      <c r="AB30" s="92">
        <v>2917916126</v>
      </c>
      <c r="AC30" s="99">
        <f>SUM(Y30:AB30)</f>
        <v>5430757081</v>
      </c>
      <c r="AF30" s="22" t="s">
        <v>58</v>
      </c>
      <c r="AG30" s="22" t="s">
        <v>59</v>
      </c>
      <c r="AH30" s="22" t="s">
        <v>60</v>
      </c>
      <c r="AI30" s="22" t="s">
        <v>61</v>
      </c>
      <c r="AJ30" s="22" t="s">
        <v>62</v>
      </c>
    </row>
    <row r="31" spans="2:36" ht="101.25">
      <c r="B31" s="111" t="s">
        <v>152</v>
      </c>
      <c r="C31" s="22" t="s">
        <v>153</v>
      </c>
      <c r="D31" s="22" t="s">
        <v>154</v>
      </c>
      <c r="E31" s="22" t="s">
        <v>167</v>
      </c>
      <c r="F31" s="22" t="s">
        <v>168</v>
      </c>
      <c r="G31" s="22" t="s">
        <v>192</v>
      </c>
      <c r="H31" s="22" t="s">
        <v>193</v>
      </c>
      <c r="I31" s="22" t="s">
        <v>194</v>
      </c>
      <c r="J31" s="89">
        <v>0.14000000000000001</v>
      </c>
      <c r="K31" s="24" t="s">
        <v>52</v>
      </c>
      <c r="L31" s="24" t="s">
        <v>129</v>
      </c>
      <c r="M31" s="90">
        <v>100</v>
      </c>
      <c r="N31" s="24" t="s">
        <v>54</v>
      </c>
      <c r="O31" s="22" t="s">
        <v>199</v>
      </c>
      <c r="P31" s="91">
        <v>1</v>
      </c>
      <c r="Q31" s="91">
        <v>1</v>
      </c>
      <c r="R31" s="91">
        <v>1</v>
      </c>
      <c r="S31" s="91">
        <v>1</v>
      </c>
      <c r="T31" s="96">
        <v>45474</v>
      </c>
      <c r="U31" s="96">
        <v>46752</v>
      </c>
      <c r="V31" s="24" t="s">
        <v>55</v>
      </c>
      <c r="W31" s="80" t="s">
        <v>200</v>
      </c>
      <c r="X31" s="80" t="s">
        <v>201</v>
      </c>
      <c r="Y31" s="92">
        <v>112915045</v>
      </c>
      <c r="Z31" s="92">
        <v>260750000</v>
      </c>
      <c r="AA31" s="92">
        <v>253742000</v>
      </c>
      <c r="AB31" s="92">
        <v>872083874</v>
      </c>
      <c r="AC31" s="99">
        <f t="shared" ref="AC31:AC32" si="2">SUM(Y31:AB31)</f>
        <v>1499490919</v>
      </c>
      <c r="AF31" s="22" t="s">
        <v>58</v>
      </c>
      <c r="AG31" s="22" t="s">
        <v>59</v>
      </c>
      <c r="AH31" s="22" t="s">
        <v>60</v>
      </c>
      <c r="AI31" s="22" t="s">
        <v>61</v>
      </c>
      <c r="AJ31" s="22" t="s">
        <v>62</v>
      </c>
    </row>
    <row r="32" spans="2:36" ht="101.25">
      <c r="B32" s="111" t="s">
        <v>152</v>
      </c>
      <c r="C32" s="22" t="s">
        <v>153</v>
      </c>
      <c r="D32" s="22" t="s">
        <v>154</v>
      </c>
      <c r="E32" s="22" t="s">
        <v>167</v>
      </c>
      <c r="F32" s="22" t="s">
        <v>168</v>
      </c>
      <c r="G32" s="22" t="s">
        <v>192</v>
      </c>
      <c r="H32" s="22" t="s">
        <v>193</v>
      </c>
      <c r="I32" s="22" t="s">
        <v>202</v>
      </c>
      <c r="J32" s="89">
        <v>0.14000000000000001</v>
      </c>
      <c r="K32" s="24" t="s">
        <v>52</v>
      </c>
      <c r="L32" s="24" t="s">
        <v>203</v>
      </c>
      <c r="M32" s="24">
        <v>98</v>
      </c>
      <c r="N32" s="24" t="s">
        <v>54</v>
      </c>
      <c r="O32" s="22" t="s">
        <v>204</v>
      </c>
      <c r="P32" s="91">
        <v>0.98</v>
      </c>
      <c r="Q32" s="91">
        <v>0.98</v>
      </c>
      <c r="R32" s="91">
        <v>0.98</v>
      </c>
      <c r="S32" s="91">
        <v>0.98</v>
      </c>
      <c r="T32" s="96">
        <v>45474</v>
      </c>
      <c r="U32" s="96">
        <v>46752</v>
      </c>
      <c r="V32" s="24" t="s">
        <v>55</v>
      </c>
      <c r="W32" s="80" t="s">
        <v>205</v>
      </c>
      <c r="X32" s="80" t="s">
        <v>206</v>
      </c>
      <c r="Y32" s="92">
        <v>468374243</v>
      </c>
      <c r="Z32" s="92">
        <v>3098107000</v>
      </c>
      <c r="AA32" s="92">
        <v>2722011000</v>
      </c>
      <c r="AB32" s="92">
        <v>1740010757</v>
      </c>
      <c r="AC32" s="99">
        <f t="shared" si="2"/>
        <v>8028503000</v>
      </c>
      <c r="AF32" s="22" t="s">
        <v>58</v>
      </c>
      <c r="AG32" s="22" t="s">
        <v>59</v>
      </c>
      <c r="AH32" s="22" t="s">
        <v>60</v>
      </c>
      <c r="AI32" s="22" t="s">
        <v>61</v>
      </c>
      <c r="AJ32" s="22" t="s">
        <v>62</v>
      </c>
    </row>
    <row r="34" spans="2:29">
      <c r="Y34" s="112"/>
      <c r="Z34" s="112"/>
      <c r="AA34" s="112"/>
      <c r="AB34" s="112"/>
      <c r="AC34" s="112"/>
    </row>
    <row r="35" spans="2:29">
      <c r="B35" s="100" t="s">
        <v>209</v>
      </c>
      <c r="D35"/>
    </row>
    <row r="36" spans="2:29">
      <c r="B36" s="100" t="s">
        <v>210</v>
      </c>
    </row>
    <row r="37" spans="2:29">
      <c r="B37" s="100"/>
    </row>
    <row r="38" spans="2:29">
      <c r="B38" s="101"/>
    </row>
    <row r="39" spans="2:29">
      <c r="B39" s="101"/>
    </row>
    <row r="45" spans="2:29">
      <c r="E45"/>
    </row>
    <row r="51" spans="6:6">
      <c r="F51"/>
    </row>
  </sheetData>
  <mergeCells count="21">
    <mergeCell ref="B1:AH4"/>
    <mergeCell ref="I7:I8"/>
    <mergeCell ref="J7:O7"/>
    <mergeCell ref="P7:S7"/>
    <mergeCell ref="T7:T8"/>
    <mergeCell ref="U7:U8"/>
    <mergeCell ref="V7:V8"/>
    <mergeCell ref="B5:F5"/>
    <mergeCell ref="I5:AJ5"/>
    <mergeCell ref="B7:B8"/>
    <mergeCell ref="C7:C8"/>
    <mergeCell ref="D7:D8"/>
    <mergeCell ref="E7:E8"/>
    <mergeCell ref="F7:F8"/>
    <mergeCell ref="G7:G8"/>
    <mergeCell ref="H7:H8"/>
    <mergeCell ref="W7:W8"/>
    <mergeCell ref="X7:X8"/>
    <mergeCell ref="Y7:AH7"/>
    <mergeCell ref="AI7:AI8"/>
    <mergeCell ref="AJ7:AJ8"/>
  </mergeCells>
  <dataValidations count="1">
    <dataValidation allowBlank="1" showInputMessage="1" showErrorMessage="1" prompt="Incluya la fecha final de la Meta entre el 30/01/2017 y el 31/12/2017, debe ser consecuente con la programación de la meta." sqref="AI7 T7:U7" xr:uid="{60AAEBF0-1A38-4F13-A0B3-EF9E01BAFFF6}"/>
  </dataValidations>
  <printOptions horizontalCentered="1"/>
  <pageMargins left="0.25" right="0.25" top="0.75" bottom="0.75" header="0.3" footer="0.3"/>
  <pageSetup paperSize="5" scale="21" fitToHeight="0" orientation="landscape" r:id="rId1"/>
  <rowBreaks count="1" manualBreakCount="1">
    <brk id="24" min="1" max="35" man="1"/>
  </rowBreaks>
  <ignoredErrors>
    <ignoredError sqref="AC1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EC324-CAF7-4EFF-A484-6C2174F61658}">
  <sheetPr>
    <pageSetUpPr fitToPage="1"/>
  </sheetPr>
  <dimension ref="A1:HX51"/>
  <sheetViews>
    <sheetView showGridLines="0" tabSelected="1" topLeftCell="J1" zoomScale="86" zoomScaleNormal="86" zoomScaleSheetLayoutView="25" workbookViewId="0">
      <pane ySplit="8" topLeftCell="A9" activePane="bottomLeft" state="frozenSplit"/>
      <selection sqref="A1:XFD1"/>
      <selection pane="bottomLeft" activeCell="AK7" sqref="AK7:AK8"/>
    </sheetView>
  </sheetViews>
  <sheetFormatPr baseColWidth="10" defaultColWidth="11.375" defaultRowHeight="15"/>
  <cols>
    <col min="1" max="1" width="3.375" style="5" customWidth="1"/>
    <col min="2" max="2" width="15.625" style="5" customWidth="1"/>
    <col min="3" max="3" width="18.375" style="5" customWidth="1"/>
    <col min="4" max="4" width="26.125" style="5" customWidth="1"/>
    <col min="5" max="5" width="25.75" style="5" customWidth="1"/>
    <col min="6" max="6" width="17.125" style="5" customWidth="1"/>
    <col min="7" max="7" width="21.375" style="5" customWidth="1"/>
    <col min="8" max="8" width="25.875" style="5" customWidth="1"/>
    <col min="9" max="9" width="27.125" style="5" customWidth="1"/>
    <col min="10" max="10" width="15.375" style="5" customWidth="1"/>
    <col min="11" max="11" width="13" style="3" customWidth="1"/>
    <col min="12" max="12" width="14.25" style="3" customWidth="1"/>
    <col min="13" max="13" width="14.125" style="3" customWidth="1"/>
    <col min="14" max="14" width="16" style="3" customWidth="1"/>
    <col min="15" max="15" width="33.875" style="5" customWidth="1"/>
    <col min="16" max="19" width="11.375" style="2" customWidth="1"/>
    <col min="20" max="20" width="8.375" style="2" bestFit="1" customWidth="1"/>
    <col min="21" max="23" width="9.375" style="2" hidden="1" customWidth="1"/>
    <col min="24" max="24" width="11.375" style="2" hidden="1" customWidth="1"/>
    <col min="25" max="25" width="8.375" style="2" hidden="1" customWidth="1"/>
    <col min="26" max="28" width="9.375" style="2" hidden="1" customWidth="1"/>
    <col min="29" max="29" width="10.625" style="2" hidden="1" customWidth="1"/>
    <col min="30" max="33" width="9.375" style="2" hidden="1" customWidth="1"/>
    <col min="34" max="34" width="10.625" style="2" hidden="1" customWidth="1"/>
    <col min="35" max="35" width="9.375" style="2" hidden="1" customWidth="1"/>
    <col min="36" max="36" width="12.25" style="2" customWidth="1"/>
    <col min="37" max="37" width="10.5" style="2" customWidth="1"/>
    <col min="38" max="39" width="17.375" style="2" customWidth="1"/>
    <col min="40" max="40" width="16.375" style="2" customWidth="1"/>
    <col min="41" max="41" width="16.375" style="3" customWidth="1"/>
    <col min="42" max="42" width="21.875" style="3" customWidth="1"/>
    <col min="43" max="43" width="19.125" style="3" bestFit="1" customWidth="1"/>
    <col min="44" max="45" width="17.625" style="3" bestFit="1" customWidth="1"/>
    <col min="46" max="46" width="17.5" style="3" bestFit="1" customWidth="1"/>
    <col min="47" max="47" width="17.75" style="3" bestFit="1" customWidth="1"/>
    <col min="48" max="48" width="17.5" style="3" bestFit="1" customWidth="1"/>
    <col min="49" max="49" width="17.25" style="3" bestFit="1" customWidth="1"/>
    <col min="50" max="50" width="11.25" style="3" customWidth="1"/>
    <col min="51" max="51" width="18.25" style="3" bestFit="1" customWidth="1"/>
    <col min="52" max="52" width="15.75" style="5" bestFit="1" customWidth="1"/>
    <col min="53" max="53" width="7.5" style="5" bestFit="1" customWidth="1"/>
    <col min="54" max="54" width="31.125" style="5" customWidth="1"/>
    <col min="55" max="55" width="42.75" style="5" customWidth="1"/>
    <col min="56" max="56" width="54.375" style="5" customWidth="1"/>
    <col min="57" max="58" width="55.75" style="5" customWidth="1"/>
    <col min="59" max="16384" width="11.375" style="5"/>
  </cols>
  <sheetData>
    <row r="1" spans="1:232" ht="29.25" customHeight="1">
      <c r="A1" s="1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4" t="s">
        <v>0</v>
      </c>
      <c r="BF1" s="4" t="s">
        <v>1</v>
      </c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7"/>
    </row>
    <row r="2" spans="1:232" ht="29.25" customHeight="1">
      <c r="A2" s="1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4" t="s">
        <v>2</v>
      </c>
      <c r="BF2" s="4">
        <v>1</v>
      </c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7"/>
    </row>
    <row r="3" spans="1:232" ht="29.25" customHeight="1">
      <c r="A3" s="1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4" t="s">
        <v>3</v>
      </c>
      <c r="BF3" s="8">
        <v>45572</v>
      </c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7"/>
    </row>
    <row r="4" spans="1:232" ht="7.5" customHeight="1">
      <c r="A4" s="9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"/>
      <c r="BF4" s="1"/>
      <c r="BG4" s="10"/>
      <c r="BH4" s="10"/>
      <c r="BI4" s="10"/>
      <c r="BJ4" s="10"/>
      <c r="BK4" s="11"/>
      <c r="BL4" s="11"/>
      <c r="BM4" s="11"/>
      <c r="BN4" s="11"/>
      <c r="BO4" s="11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7"/>
    </row>
    <row r="5" spans="1:232" s="12" customFormat="1" ht="18" customHeight="1">
      <c r="B5" s="132" t="s">
        <v>4</v>
      </c>
      <c r="C5" s="133"/>
      <c r="D5" s="133"/>
      <c r="E5" s="133"/>
      <c r="F5" s="133"/>
      <c r="G5" s="13"/>
      <c r="H5" s="13"/>
      <c r="I5" s="134" t="s">
        <v>5</v>
      </c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</row>
    <row r="6" spans="1:232" ht="12.75" customHeight="1"/>
    <row r="7" spans="1:232" ht="50.25" customHeight="1">
      <c r="B7" s="136" t="s">
        <v>6</v>
      </c>
      <c r="C7" s="136" t="s">
        <v>7</v>
      </c>
      <c r="D7" s="136" t="s">
        <v>8</v>
      </c>
      <c r="E7" s="138" t="s">
        <v>9</v>
      </c>
      <c r="F7" s="138" t="s">
        <v>10</v>
      </c>
      <c r="G7" s="129" t="s">
        <v>11</v>
      </c>
      <c r="H7" s="129" t="s">
        <v>12</v>
      </c>
      <c r="I7" s="129" t="s">
        <v>13</v>
      </c>
      <c r="J7" s="130" t="s">
        <v>14</v>
      </c>
      <c r="K7" s="131"/>
      <c r="L7" s="131"/>
      <c r="M7" s="131"/>
      <c r="N7" s="131"/>
      <c r="O7" s="131"/>
      <c r="P7" s="143" t="s">
        <v>229</v>
      </c>
      <c r="Q7" s="144"/>
      <c r="R7" s="144"/>
      <c r="S7" s="144"/>
      <c r="T7" s="145"/>
      <c r="U7" s="211">
        <v>2025</v>
      </c>
      <c r="V7" s="212"/>
      <c r="W7" s="212"/>
      <c r="X7" s="212"/>
      <c r="Y7" s="213"/>
      <c r="Z7" s="214">
        <v>2026</v>
      </c>
      <c r="AA7" s="215"/>
      <c r="AB7" s="215"/>
      <c r="AC7" s="215"/>
      <c r="AD7" s="216"/>
      <c r="AE7" s="217">
        <v>2027</v>
      </c>
      <c r="AF7" s="218"/>
      <c r="AG7" s="218"/>
      <c r="AH7" s="218"/>
      <c r="AI7" s="219"/>
      <c r="AJ7" s="146" t="s">
        <v>215</v>
      </c>
      <c r="AK7" s="148" t="s">
        <v>216</v>
      </c>
      <c r="AL7" s="129" t="s">
        <v>16</v>
      </c>
      <c r="AM7" s="129" t="s">
        <v>17</v>
      </c>
      <c r="AN7" s="129" t="s">
        <v>18</v>
      </c>
      <c r="AO7" s="120" t="s">
        <v>19</v>
      </c>
      <c r="AP7" s="120" t="s">
        <v>20</v>
      </c>
      <c r="AQ7" s="122" t="s">
        <v>21</v>
      </c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4"/>
      <c r="BE7" s="125" t="s">
        <v>22</v>
      </c>
      <c r="BF7" s="127" t="s">
        <v>23</v>
      </c>
    </row>
    <row r="8" spans="1:232" ht="45.75" thickBot="1">
      <c r="B8" s="137"/>
      <c r="C8" s="137"/>
      <c r="D8" s="137"/>
      <c r="E8" s="139"/>
      <c r="F8" s="139"/>
      <c r="G8" s="120"/>
      <c r="H8" s="120"/>
      <c r="I8" s="120"/>
      <c r="J8" s="108" t="s">
        <v>24</v>
      </c>
      <c r="K8" s="108" t="s">
        <v>25</v>
      </c>
      <c r="L8" s="108" t="s">
        <v>26</v>
      </c>
      <c r="M8" s="108" t="s">
        <v>27</v>
      </c>
      <c r="N8" s="108" t="s">
        <v>28</v>
      </c>
      <c r="O8" s="108" t="s">
        <v>29</v>
      </c>
      <c r="P8" s="15" t="s">
        <v>211</v>
      </c>
      <c r="Q8" s="15" t="s">
        <v>212</v>
      </c>
      <c r="R8" s="15" t="s">
        <v>40</v>
      </c>
      <c r="S8" s="15" t="s">
        <v>213</v>
      </c>
      <c r="T8" s="15" t="s">
        <v>214</v>
      </c>
      <c r="U8" s="15" t="s">
        <v>211</v>
      </c>
      <c r="V8" s="15" t="s">
        <v>212</v>
      </c>
      <c r="W8" s="15" t="s">
        <v>40</v>
      </c>
      <c r="X8" s="15" t="s">
        <v>213</v>
      </c>
      <c r="Y8" s="15" t="s">
        <v>214</v>
      </c>
      <c r="Z8" s="15" t="s">
        <v>211</v>
      </c>
      <c r="AA8" s="15" t="s">
        <v>212</v>
      </c>
      <c r="AB8" s="15" t="s">
        <v>40</v>
      </c>
      <c r="AC8" s="15" t="s">
        <v>213</v>
      </c>
      <c r="AD8" s="15" t="s">
        <v>214</v>
      </c>
      <c r="AE8" s="15" t="s">
        <v>211</v>
      </c>
      <c r="AF8" s="15" t="s">
        <v>212</v>
      </c>
      <c r="AG8" s="15" t="s">
        <v>40</v>
      </c>
      <c r="AH8" s="15" t="s">
        <v>213</v>
      </c>
      <c r="AI8" s="15" t="s">
        <v>214</v>
      </c>
      <c r="AJ8" s="147"/>
      <c r="AK8" s="149"/>
      <c r="AL8" s="120"/>
      <c r="AM8" s="120"/>
      <c r="AN8" s="120"/>
      <c r="AO8" s="121"/>
      <c r="AP8" s="121"/>
      <c r="AQ8" s="16" t="s">
        <v>34</v>
      </c>
      <c r="AR8" s="16" t="s">
        <v>223</v>
      </c>
      <c r="AS8" s="16" t="s">
        <v>35</v>
      </c>
      <c r="AT8" s="16" t="s">
        <v>224</v>
      </c>
      <c r="AU8" s="16" t="s">
        <v>36</v>
      </c>
      <c r="AV8" s="16" t="s">
        <v>225</v>
      </c>
      <c r="AW8" s="16" t="s">
        <v>37</v>
      </c>
      <c r="AX8" s="16" t="s">
        <v>226</v>
      </c>
      <c r="AY8" s="16" t="s">
        <v>38</v>
      </c>
      <c r="AZ8" s="16" t="s">
        <v>222</v>
      </c>
      <c r="BA8" s="207" t="s">
        <v>40</v>
      </c>
      <c r="BB8" s="17" t="s">
        <v>41</v>
      </c>
      <c r="BC8" s="17" t="s">
        <v>42</v>
      </c>
      <c r="BD8" s="17" t="s">
        <v>43</v>
      </c>
      <c r="BE8" s="126"/>
      <c r="BF8" s="125"/>
    </row>
    <row r="9" spans="1:232" ht="90">
      <c r="B9" s="109" t="s">
        <v>44</v>
      </c>
      <c r="C9" s="18" t="s">
        <v>217</v>
      </c>
      <c r="D9" s="18" t="s">
        <v>46</v>
      </c>
      <c r="E9" s="113" t="s">
        <v>47</v>
      </c>
      <c r="F9" s="20" t="s">
        <v>48</v>
      </c>
      <c r="G9" s="21" t="s">
        <v>49</v>
      </c>
      <c r="H9" s="22" t="s">
        <v>50</v>
      </c>
      <c r="I9" s="22" t="s">
        <v>51</v>
      </c>
      <c r="J9" s="48">
        <v>0.16600000000000001</v>
      </c>
      <c r="K9" s="20" t="s">
        <v>52</v>
      </c>
      <c r="L9" s="24" t="s">
        <v>53</v>
      </c>
      <c r="M9" s="24">
        <v>100</v>
      </c>
      <c r="N9" s="24" t="s">
        <v>54</v>
      </c>
      <c r="O9" s="22" t="s">
        <v>207</v>
      </c>
      <c r="P9" s="25">
        <v>1</v>
      </c>
      <c r="Q9" s="25">
        <v>1</v>
      </c>
      <c r="R9" s="25">
        <f t="shared" ref="R9:R32" si="0">Q9/P9</f>
        <v>1</v>
      </c>
      <c r="S9" s="117">
        <f>(R9*$J9)</f>
        <v>0.16600000000000001</v>
      </c>
      <c r="T9" s="140">
        <f>+S9+S10+S11+S12+S13+S14</f>
        <v>0.9548643026865673</v>
      </c>
      <c r="U9" s="25">
        <v>1</v>
      </c>
      <c r="V9" s="26"/>
      <c r="W9" s="26">
        <f t="shared" ref="W9" si="1">V9/U9</f>
        <v>0</v>
      </c>
      <c r="X9" s="116">
        <f>(W9*$J9)</f>
        <v>0</v>
      </c>
      <c r="Y9" s="140">
        <f>+X9+X10+X11+X12+X13+X14</f>
        <v>0</v>
      </c>
      <c r="Z9" s="26">
        <v>1</v>
      </c>
      <c r="AA9" s="26"/>
      <c r="AB9" s="116">
        <f t="shared" ref="AB9:AB32" si="2">AA9/Z9</f>
        <v>0</v>
      </c>
      <c r="AC9" s="26">
        <f>(AB9*$J9)</f>
        <v>0</v>
      </c>
      <c r="AD9" s="140">
        <f>+AC9+AC10+AC11+AC12+AC13+AC14</f>
        <v>0</v>
      </c>
      <c r="AE9" s="25">
        <v>1</v>
      </c>
      <c r="AF9" s="25"/>
      <c r="AG9" s="25"/>
      <c r="AH9" s="25"/>
      <c r="AI9" s="140">
        <f>+AH9+AH10+AH11+AH12+AH13+AH14</f>
        <v>0</v>
      </c>
      <c r="AJ9" s="140">
        <f>(+T9+Y9+AD9)/3</f>
        <v>0.31828810089552245</v>
      </c>
      <c r="AK9" s="140">
        <f>(+T9+Y9+AD9+AI9)/4</f>
        <v>0.23871607567164183</v>
      </c>
      <c r="AL9" s="27">
        <v>45474</v>
      </c>
      <c r="AM9" s="28">
        <v>46752</v>
      </c>
      <c r="AN9" s="29" t="s">
        <v>55</v>
      </c>
      <c r="AO9" s="103" t="s">
        <v>56</v>
      </c>
      <c r="AP9" s="103" t="s">
        <v>57</v>
      </c>
      <c r="AQ9" s="30">
        <v>1695519360</v>
      </c>
      <c r="AR9" s="30">
        <v>1693118190</v>
      </c>
      <c r="AS9" s="30">
        <v>8399402354</v>
      </c>
      <c r="AT9" s="30">
        <v>8366399134</v>
      </c>
      <c r="AU9" s="30">
        <v>11850475000</v>
      </c>
      <c r="AV9" s="30">
        <v>10810679000</v>
      </c>
      <c r="AW9" s="30">
        <v>7013700000</v>
      </c>
      <c r="AX9" s="30"/>
      <c r="AY9" s="30">
        <f>+AQ9+AS9+AU9+AW9</f>
        <v>28959096714</v>
      </c>
      <c r="AZ9" s="31">
        <f>+AR9+AT9+AV9+AX9</f>
        <v>20870196324</v>
      </c>
      <c r="BA9" s="208">
        <f>+AZ9/AY9</f>
        <v>0.72067842896185719</v>
      </c>
      <c r="BB9" s="118" t="s">
        <v>58</v>
      </c>
      <c r="BC9" s="113" t="s">
        <v>59</v>
      </c>
      <c r="BD9" s="113" t="s">
        <v>60</v>
      </c>
      <c r="BE9" s="113" t="s">
        <v>61</v>
      </c>
      <c r="BF9" s="113" t="s">
        <v>62</v>
      </c>
    </row>
    <row r="10" spans="1:232" ht="78.75">
      <c r="B10" s="109" t="s">
        <v>44</v>
      </c>
      <c r="C10" s="18" t="s">
        <v>217</v>
      </c>
      <c r="D10" s="18" t="s">
        <v>46</v>
      </c>
      <c r="E10" s="22" t="s">
        <v>47</v>
      </c>
      <c r="F10" s="21" t="s">
        <v>48</v>
      </c>
      <c r="G10" s="21" t="s">
        <v>49</v>
      </c>
      <c r="H10" s="22" t="s">
        <v>50</v>
      </c>
      <c r="I10" s="22" t="s">
        <v>51</v>
      </c>
      <c r="J10" s="48">
        <v>0.16600000000000001</v>
      </c>
      <c r="K10" s="21" t="s">
        <v>63</v>
      </c>
      <c r="L10" s="24" t="s">
        <v>64</v>
      </c>
      <c r="M10" s="35">
        <v>134000</v>
      </c>
      <c r="N10" s="21" t="s">
        <v>65</v>
      </c>
      <c r="O10" s="22" t="s">
        <v>66</v>
      </c>
      <c r="P10" s="36">
        <v>33500</v>
      </c>
      <c r="Q10" s="36">
        <v>31091.29</v>
      </c>
      <c r="R10" s="25">
        <f t="shared" si="0"/>
        <v>0.92809820895522388</v>
      </c>
      <c r="S10" s="117">
        <f t="shared" ref="S10:S14" si="3">(R10*$J10)</f>
        <v>0.15406430268656718</v>
      </c>
      <c r="T10" s="141"/>
      <c r="U10" s="36">
        <v>33500</v>
      </c>
      <c r="V10" s="115"/>
      <c r="W10" s="26">
        <f t="shared" ref="W10:W14" si="4">V10/U10</f>
        <v>0</v>
      </c>
      <c r="X10" s="116">
        <f t="shared" ref="X10:X14" si="5">(W10*$J10)</f>
        <v>0</v>
      </c>
      <c r="Y10" s="141"/>
      <c r="Z10" s="36">
        <v>33500</v>
      </c>
      <c r="AA10" s="115"/>
      <c r="AB10" s="116">
        <f t="shared" ref="AB10:AB14" si="6">AA10/Z10</f>
        <v>0</v>
      </c>
      <c r="AC10" s="26">
        <f t="shared" ref="AC10:AC14" si="7">(AB10*$J10)</f>
        <v>0</v>
      </c>
      <c r="AD10" s="141"/>
      <c r="AE10" s="36">
        <v>33500</v>
      </c>
      <c r="AF10" s="36"/>
      <c r="AG10" s="36"/>
      <c r="AH10" s="36"/>
      <c r="AI10" s="141"/>
      <c r="AJ10" s="141"/>
      <c r="AK10" s="141"/>
      <c r="AL10" s="27">
        <v>45474</v>
      </c>
      <c r="AM10" s="28">
        <v>46752</v>
      </c>
      <c r="AN10" s="29" t="s">
        <v>55</v>
      </c>
      <c r="AO10" s="103" t="s">
        <v>67</v>
      </c>
      <c r="AP10" s="103" t="s">
        <v>68</v>
      </c>
      <c r="AQ10" s="30">
        <v>925378322</v>
      </c>
      <c r="AR10" s="30">
        <v>925378322</v>
      </c>
      <c r="AS10" s="30">
        <v>2689977001</v>
      </c>
      <c r="AT10" s="30">
        <v>2668273891</v>
      </c>
      <c r="AU10" s="30">
        <v>2608217000</v>
      </c>
      <c r="AV10" s="30">
        <v>1596186442</v>
      </c>
      <c r="AW10" s="30">
        <v>6623120322</v>
      </c>
      <c r="AX10" s="30"/>
      <c r="AY10" s="30">
        <f t="shared" ref="AY10:AY32" si="8">+AQ10+AS10+AU10+AW10</f>
        <v>12846692645</v>
      </c>
      <c r="AZ10" s="31">
        <f t="shared" ref="AZ10:AZ32" si="9">+AR10+AT10+AV10+AX10</f>
        <v>5189838655</v>
      </c>
      <c r="BA10" s="208">
        <f t="shared" ref="BA10:BA32" si="10">+AZ10/AY10</f>
        <v>0.40398247225288075</v>
      </c>
      <c r="BB10" s="22" t="s">
        <v>58</v>
      </c>
      <c r="BC10" s="22" t="s">
        <v>59</v>
      </c>
      <c r="BD10" s="22" t="s">
        <v>60</v>
      </c>
      <c r="BE10" s="22" t="s">
        <v>61</v>
      </c>
      <c r="BF10" s="22" t="s">
        <v>62</v>
      </c>
    </row>
    <row r="11" spans="1:232" ht="78.75">
      <c r="B11" s="109" t="s">
        <v>44</v>
      </c>
      <c r="C11" s="18" t="s">
        <v>217</v>
      </c>
      <c r="D11" s="18" t="s">
        <v>46</v>
      </c>
      <c r="E11" s="47" t="s">
        <v>47</v>
      </c>
      <c r="F11" s="21" t="s">
        <v>48</v>
      </c>
      <c r="G11" s="21" t="s">
        <v>49</v>
      </c>
      <c r="H11" s="22" t="s">
        <v>50</v>
      </c>
      <c r="I11" s="22" t="s">
        <v>51</v>
      </c>
      <c r="J11" s="48">
        <v>0.17</v>
      </c>
      <c r="K11" s="21" t="s">
        <v>63</v>
      </c>
      <c r="L11" s="24" t="s">
        <v>69</v>
      </c>
      <c r="M11" s="24">
        <v>43</v>
      </c>
      <c r="N11" s="24" t="s">
        <v>70</v>
      </c>
      <c r="O11" s="22" t="s">
        <v>218</v>
      </c>
      <c r="P11" s="39">
        <v>16</v>
      </c>
      <c r="Q11" s="39">
        <v>16</v>
      </c>
      <c r="R11" s="25">
        <f t="shared" si="0"/>
        <v>1</v>
      </c>
      <c r="S11" s="117">
        <f t="shared" si="3"/>
        <v>0.17</v>
      </c>
      <c r="T11" s="141"/>
      <c r="U11" s="39">
        <v>29</v>
      </c>
      <c r="V11" s="39"/>
      <c r="W11" s="26">
        <f t="shared" si="4"/>
        <v>0</v>
      </c>
      <c r="X11" s="116">
        <f t="shared" si="5"/>
        <v>0</v>
      </c>
      <c r="Y11" s="141"/>
      <c r="Z11" s="39">
        <v>9</v>
      </c>
      <c r="AA11" s="39"/>
      <c r="AB11" s="116">
        <f t="shared" si="6"/>
        <v>0</v>
      </c>
      <c r="AC11" s="26">
        <f t="shared" si="7"/>
        <v>0</v>
      </c>
      <c r="AD11" s="141"/>
      <c r="AE11" s="39">
        <v>9</v>
      </c>
      <c r="AF11" s="39"/>
      <c r="AG11" s="39"/>
      <c r="AH11" s="39"/>
      <c r="AI11" s="141"/>
      <c r="AJ11" s="141"/>
      <c r="AK11" s="141"/>
      <c r="AL11" s="27">
        <v>45474</v>
      </c>
      <c r="AM11" s="28">
        <v>46752</v>
      </c>
      <c r="AN11" s="29" t="s">
        <v>55</v>
      </c>
      <c r="AO11" s="103" t="s">
        <v>72</v>
      </c>
      <c r="AP11" s="103" t="s">
        <v>73</v>
      </c>
      <c r="AQ11" s="30">
        <v>873419999</v>
      </c>
      <c r="AR11" s="30">
        <v>873419999</v>
      </c>
      <c r="AS11" s="30">
        <v>2681343331</v>
      </c>
      <c r="AT11" s="30">
        <v>2681343331</v>
      </c>
      <c r="AU11" s="30">
        <v>3076582000</v>
      </c>
      <c r="AV11" s="30">
        <v>2784154000</v>
      </c>
      <c r="AW11" s="30">
        <v>3136650000</v>
      </c>
      <c r="AX11" s="30"/>
      <c r="AY11" s="30">
        <f t="shared" si="8"/>
        <v>9767995330</v>
      </c>
      <c r="AZ11" s="31">
        <f t="shared" si="9"/>
        <v>6338917330</v>
      </c>
      <c r="BA11" s="208">
        <f t="shared" si="10"/>
        <v>0.64894762086255009</v>
      </c>
      <c r="BB11" s="22" t="s">
        <v>58</v>
      </c>
      <c r="BC11" s="22" t="s">
        <v>59</v>
      </c>
      <c r="BD11" s="22" t="s">
        <v>60</v>
      </c>
      <c r="BE11" s="22" t="s">
        <v>61</v>
      </c>
      <c r="BF11" s="22" t="s">
        <v>62</v>
      </c>
    </row>
    <row r="12" spans="1:232" ht="113.25" thickBot="1">
      <c r="B12" s="109" t="s">
        <v>44</v>
      </c>
      <c r="C12" s="18" t="s">
        <v>217</v>
      </c>
      <c r="D12" s="18" t="s">
        <v>220</v>
      </c>
      <c r="E12" s="47" t="s">
        <v>47</v>
      </c>
      <c r="F12" s="21" t="s">
        <v>74</v>
      </c>
      <c r="G12" s="21" t="s">
        <v>49</v>
      </c>
      <c r="H12" s="22" t="s">
        <v>50</v>
      </c>
      <c r="I12" s="22" t="s">
        <v>75</v>
      </c>
      <c r="J12" s="48">
        <v>0.16600000000000001</v>
      </c>
      <c r="K12" s="21" t="s">
        <v>63</v>
      </c>
      <c r="L12" s="21" t="s">
        <v>76</v>
      </c>
      <c r="M12" s="21">
        <v>20</v>
      </c>
      <c r="N12" s="21" t="s">
        <v>77</v>
      </c>
      <c r="O12" s="22" t="s">
        <v>219</v>
      </c>
      <c r="P12" s="21">
        <v>2</v>
      </c>
      <c r="Q12" s="21">
        <v>2</v>
      </c>
      <c r="R12" s="25">
        <f t="shared" si="0"/>
        <v>1</v>
      </c>
      <c r="S12" s="117">
        <f t="shared" si="3"/>
        <v>0.16600000000000001</v>
      </c>
      <c r="T12" s="141"/>
      <c r="U12" s="21">
        <v>7</v>
      </c>
      <c r="V12" s="21"/>
      <c r="W12" s="26">
        <f t="shared" si="4"/>
        <v>0</v>
      </c>
      <c r="X12" s="116">
        <f t="shared" si="5"/>
        <v>0</v>
      </c>
      <c r="Y12" s="141"/>
      <c r="Z12" s="21">
        <v>7</v>
      </c>
      <c r="AA12" s="21"/>
      <c r="AB12" s="116">
        <f t="shared" si="6"/>
        <v>0</v>
      </c>
      <c r="AC12" s="26">
        <f t="shared" si="7"/>
        <v>0</v>
      </c>
      <c r="AD12" s="141"/>
      <c r="AE12" s="21">
        <v>4</v>
      </c>
      <c r="AF12" s="21"/>
      <c r="AG12" s="21"/>
      <c r="AH12" s="21"/>
      <c r="AI12" s="141"/>
      <c r="AJ12" s="141"/>
      <c r="AK12" s="141"/>
      <c r="AL12" s="27">
        <v>45474</v>
      </c>
      <c r="AM12" s="28">
        <v>46752</v>
      </c>
      <c r="AN12" s="29" t="s">
        <v>55</v>
      </c>
      <c r="AO12" s="103" t="s">
        <v>79</v>
      </c>
      <c r="AP12" s="103" t="s">
        <v>80</v>
      </c>
      <c r="AQ12" s="30">
        <v>595130000</v>
      </c>
      <c r="AR12" s="30">
        <v>595130000</v>
      </c>
      <c r="AS12" s="30">
        <v>1337177314</v>
      </c>
      <c r="AT12" s="30">
        <v>1336942372</v>
      </c>
      <c r="AU12" s="30">
        <v>797970000</v>
      </c>
      <c r="AV12" s="30">
        <v>797970000</v>
      </c>
      <c r="AW12" s="30">
        <v>2069925951</v>
      </c>
      <c r="AX12" s="30"/>
      <c r="AY12" s="30">
        <f t="shared" si="8"/>
        <v>4800203265</v>
      </c>
      <c r="AZ12" s="31">
        <f t="shared" si="9"/>
        <v>2730042372</v>
      </c>
      <c r="BA12" s="208">
        <f t="shared" si="10"/>
        <v>0.56873474336091479</v>
      </c>
      <c r="BB12" s="119" t="s">
        <v>58</v>
      </c>
      <c r="BC12" s="47" t="s">
        <v>59</v>
      </c>
      <c r="BD12" s="47" t="s">
        <v>60</v>
      </c>
      <c r="BE12" s="47" t="s">
        <v>61</v>
      </c>
      <c r="BF12" s="47" t="s">
        <v>62</v>
      </c>
    </row>
    <row r="13" spans="1:232" ht="67.5">
      <c r="B13" s="110" t="s">
        <v>44</v>
      </c>
      <c r="C13" s="18" t="s">
        <v>217</v>
      </c>
      <c r="D13" s="44" t="s">
        <v>221</v>
      </c>
      <c r="E13" s="47" t="s">
        <v>47</v>
      </c>
      <c r="F13" s="45" t="s">
        <v>81</v>
      </c>
      <c r="G13" s="46" t="s">
        <v>49</v>
      </c>
      <c r="H13" s="47" t="s">
        <v>50</v>
      </c>
      <c r="I13" s="47" t="s">
        <v>82</v>
      </c>
      <c r="J13" s="48">
        <v>0.16600000000000001</v>
      </c>
      <c r="K13" s="21" t="s">
        <v>63</v>
      </c>
      <c r="L13" s="21" t="s">
        <v>83</v>
      </c>
      <c r="M13" s="21">
        <v>35</v>
      </c>
      <c r="N13" s="21" t="s">
        <v>84</v>
      </c>
      <c r="O13" s="22" t="s">
        <v>85</v>
      </c>
      <c r="P13" s="36">
        <v>5</v>
      </c>
      <c r="Q13" s="36">
        <v>4</v>
      </c>
      <c r="R13" s="25">
        <f t="shared" si="0"/>
        <v>0.8</v>
      </c>
      <c r="S13" s="117">
        <f t="shared" si="3"/>
        <v>0.1328</v>
      </c>
      <c r="T13" s="141"/>
      <c r="U13" s="36">
        <v>24</v>
      </c>
      <c r="V13" s="36"/>
      <c r="W13" s="26">
        <f t="shared" si="4"/>
        <v>0</v>
      </c>
      <c r="X13" s="116">
        <f t="shared" si="5"/>
        <v>0</v>
      </c>
      <c r="Y13" s="141"/>
      <c r="Z13" s="36">
        <v>10</v>
      </c>
      <c r="AA13" s="36"/>
      <c r="AB13" s="116">
        <f t="shared" si="6"/>
        <v>0</v>
      </c>
      <c r="AC13" s="26">
        <f t="shared" si="7"/>
        <v>0</v>
      </c>
      <c r="AD13" s="141"/>
      <c r="AE13" s="36">
        <v>10</v>
      </c>
      <c r="AF13" s="36"/>
      <c r="AG13" s="36"/>
      <c r="AH13" s="36"/>
      <c r="AI13" s="141"/>
      <c r="AJ13" s="141"/>
      <c r="AK13" s="141"/>
      <c r="AL13" s="27">
        <v>45474</v>
      </c>
      <c r="AM13" s="27">
        <v>46752</v>
      </c>
      <c r="AN13" s="29" t="s">
        <v>55</v>
      </c>
      <c r="AO13" s="103" t="s">
        <v>86</v>
      </c>
      <c r="AP13" s="103" t="s">
        <v>87</v>
      </c>
      <c r="AQ13" s="30">
        <v>56200000</v>
      </c>
      <c r="AR13" s="30">
        <v>56200000</v>
      </c>
      <c r="AS13" s="30">
        <v>352610000</v>
      </c>
      <c r="AT13" s="30">
        <v>348390100</v>
      </c>
      <c r="AU13" s="30">
        <v>468373000</v>
      </c>
      <c r="AV13" s="30">
        <v>233398000</v>
      </c>
      <c r="AW13" s="30">
        <v>506000000</v>
      </c>
      <c r="AX13" s="30"/>
      <c r="AY13" s="30">
        <f t="shared" si="8"/>
        <v>1383183000</v>
      </c>
      <c r="AZ13" s="31">
        <f t="shared" si="9"/>
        <v>637988100</v>
      </c>
      <c r="BA13" s="208">
        <f t="shared" si="10"/>
        <v>0.46124634267483045</v>
      </c>
      <c r="BB13" s="33" t="s">
        <v>58</v>
      </c>
      <c r="BC13" s="19" t="s">
        <v>59</v>
      </c>
      <c r="BD13" s="19" t="s">
        <v>60</v>
      </c>
      <c r="BE13" s="19" t="s">
        <v>61</v>
      </c>
      <c r="BF13" s="19" t="s">
        <v>62</v>
      </c>
    </row>
    <row r="14" spans="1:232" ht="67.5">
      <c r="B14" s="110" t="s">
        <v>44</v>
      </c>
      <c r="C14" s="44" t="s">
        <v>45</v>
      </c>
      <c r="D14" s="51" t="s">
        <v>228</v>
      </c>
      <c r="E14" s="47" t="s">
        <v>47</v>
      </c>
      <c r="F14" s="52" t="s">
        <v>89</v>
      </c>
      <c r="G14" s="53" t="s">
        <v>49</v>
      </c>
      <c r="H14" s="54" t="s">
        <v>90</v>
      </c>
      <c r="I14" s="22" t="s">
        <v>91</v>
      </c>
      <c r="J14" s="48">
        <v>0.16600000000000001</v>
      </c>
      <c r="K14" s="21" t="s">
        <v>63</v>
      </c>
      <c r="L14" s="21" t="s">
        <v>92</v>
      </c>
      <c r="M14" s="21">
        <v>15</v>
      </c>
      <c r="N14" s="21" t="s">
        <v>93</v>
      </c>
      <c r="O14" s="22" t="s">
        <v>94</v>
      </c>
      <c r="P14" s="36">
        <v>2</v>
      </c>
      <c r="Q14" s="36">
        <v>2</v>
      </c>
      <c r="R14" s="25">
        <f t="shared" si="0"/>
        <v>1</v>
      </c>
      <c r="S14" s="117">
        <f t="shared" si="3"/>
        <v>0.16600000000000001</v>
      </c>
      <c r="T14" s="142"/>
      <c r="U14" s="36">
        <v>5</v>
      </c>
      <c r="V14" s="36"/>
      <c r="W14" s="26">
        <f t="shared" si="4"/>
        <v>0</v>
      </c>
      <c r="X14" s="116">
        <f t="shared" si="5"/>
        <v>0</v>
      </c>
      <c r="Y14" s="142"/>
      <c r="Z14" s="36">
        <v>5</v>
      </c>
      <c r="AA14" s="36"/>
      <c r="AB14" s="116">
        <f t="shared" si="6"/>
        <v>0</v>
      </c>
      <c r="AC14" s="26">
        <f t="shared" si="7"/>
        <v>0</v>
      </c>
      <c r="AD14" s="142"/>
      <c r="AE14" s="36">
        <v>3</v>
      </c>
      <c r="AF14" s="36"/>
      <c r="AG14" s="36"/>
      <c r="AH14" s="36"/>
      <c r="AI14" s="142"/>
      <c r="AJ14" s="142"/>
      <c r="AK14" s="142"/>
      <c r="AL14" s="27">
        <v>45474</v>
      </c>
      <c r="AM14" s="28">
        <v>46752</v>
      </c>
      <c r="AN14" s="55" t="s">
        <v>55</v>
      </c>
      <c r="AO14" s="103" t="s">
        <v>95</v>
      </c>
      <c r="AP14" s="103" t="s">
        <v>96</v>
      </c>
      <c r="AQ14" s="30">
        <v>108450000</v>
      </c>
      <c r="AR14" s="30">
        <v>108450000</v>
      </c>
      <c r="AS14" s="30">
        <v>1360400000</v>
      </c>
      <c r="AT14" s="30">
        <v>1360400000</v>
      </c>
      <c r="AU14" s="30">
        <v>816514000</v>
      </c>
      <c r="AV14" s="30">
        <v>656502000</v>
      </c>
      <c r="AW14" s="30">
        <v>1271332818</v>
      </c>
      <c r="AX14" s="30"/>
      <c r="AY14" s="30">
        <f t="shared" si="8"/>
        <v>3556696818</v>
      </c>
      <c r="AZ14" s="31">
        <f t="shared" si="9"/>
        <v>2125352000</v>
      </c>
      <c r="BA14" s="208">
        <f t="shared" si="10"/>
        <v>0.59756344404838169</v>
      </c>
      <c r="BB14" s="22" t="s">
        <v>58</v>
      </c>
      <c r="BC14" s="22" t="s">
        <v>59</v>
      </c>
      <c r="BD14" s="22" t="s">
        <v>60</v>
      </c>
      <c r="BE14" s="22" t="s">
        <v>61</v>
      </c>
      <c r="BF14" s="22" t="s">
        <v>62</v>
      </c>
    </row>
    <row r="15" spans="1:232" s="150" customFormat="1" ht="78.75">
      <c r="B15" s="110" t="s">
        <v>44</v>
      </c>
      <c r="C15" s="110" t="s">
        <v>45</v>
      </c>
      <c r="D15" s="151" t="s">
        <v>228</v>
      </c>
      <c r="E15" s="152" t="s">
        <v>97</v>
      </c>
      <c r="F15" s="153" t="s">
        <v>74</v>
      </c>
      <c r="G15" s="154" t="s">
        <v>49</v>
      </c>
      <c r="H15" s="155" t="s">
        <v>90</v>
      </c>
      <c r="I15" s="111" t="s">
        <v>98</v>
      </c>
      <c r="J15" s="156">
        <v>0.1</v>
      </c>
      <c r="K15" s="153" t="s">
        <v>63</v>
      </c>
      <c r="L15" s="153" t="s">
        <v>76</v>
      </c>
      <c r="M15" s="153">
        <v>10</v>
      </c>
      <c r="N15" s="153" t="s">
        <v>99</v>
      </c>
      <c r="O15" s="111" t="s">
        <v>100</v>
      </c>
      <c r="P15" s="153">
        <v>0</v>
      </c>
      <c r="Q15" s="153">
        <v>0</v>
      </c>
      <c r="R15" s="157">
        <v>0</v>
      </c>
      <c r="S15" s="117">
        <f t="shared" ref="S10:S32" si="11">(R15*$J15)</f>
        <v>0</v>
      </c>
      <c r="T15" s="158">
        <f>+S15+S16+S17+S18+S19+S20+S21</f>
        <v>0.50030705942857145</v>
      </c>
      <c r="U15" s="153">
        <v>5</v>
      </c>
      <c r="V15" s="153"/>
      <c r="W15" s="159">
        <f t="shared" ref="W10:W32" si="12">V15/U15</f>
        <v>0</v>
      </c>
      <c r="X15" s="159">
        <f t="shared" ref="X10:X32" si="13">(W15*$J15)</f>
        <v>0</v>
      </c>
      <c r="Y15" s="158">
        <f>+X15+X16+X17+X18+X19+X20+X21</f>
        <v>0</v>
      </c>
      <c r="Z15" s="153">
        <v>5</v>
      </c>
      <c r="AA15" s="153"/>
      <c r="AB15" s="159">
        <f t="shared" si="2"/>
        <v>0</v>
      </c>
      <c r="AC15" s="159">
        <f t="shared" ref="AC12:AC32" si="14">(AB15*$J15)</f>
        <v>0</v>
      </c>
      <c r="AD15" s="158">
        <f>+AC15+AC16+AC17+AC18+AC19+AC20+AC21</f>
        <v>0</v>
      </c>
      <c r="AE15" s="153">
        <v>3</v>
      </c>
      <c r="AF15" s="153"/>
      <c r="AG15" s="153"/>
      <c r="AH15" s="153"/>
      <c r="AI15" s="160"/>
      <c r="AJ15" s="161">
        <f>(+T15+Y15+AD15)/3</f>
        <v>0.16676901980952383</v>
      </c>
      <c r="AK15" s="161">
        <f t="shared" ref="AK15:AK26" si="15">(+T15+Y15+AD15+AI15)/4</f>
        <v>0.12507676485714286</v>
      </c>
      <c r="AL15" s="162">
        <v>45658</v>
      </c>
      <c r="AM15" s="163">
        <v>46752</v>
      </c>
      <c r="AN15" s="153" t="s">
        <v>55</v>
      </c>
      <c r="AO15" s="164" t="s">
        <v>101</v>
      </c>
      <c r="AP15" s="164" t="s">
        <v>102</v>
      </c>
      <c r="AQ15" s="165">
        <v>0</v>
      </c>
      <c r="AR15" s="165">
        <v>0</v>
      </c>
      <c r="AS15" s="165">
        <v>139600000</v>
      </c>
      <c r="AT15" s="165">
        <v>139600000</v>
      </c>
      <c r="AU15" s="165">
        <v>189486000</v>
      </c>
      <c r="AV15" s="165">
        <v>189486000</v>
      </c>
      <c r="AW15" s="165">
        <v>590836979</v>
      </c>
      <c r="AX15" s="165"/>
      <c r="AY15" s="30">
        <f t="shared" si="8"/>
        <v>919922979</v>
      </c>
      <c r="AZ15" s="31">
        <f t="shared" si="9"/>
        <v>329086000</v>
      </c>
      <c r="BA15" s="209">
        <f t="shared" si="10"/>
        <v>0.35773212270198113</v>
      </c>
      <c r="BB15" s="111" t="s">
        <v>58</v>
      </c>
      <c r="BC15" s="111" t="s">
        <v>59</v>
      </c>
      <c r="BD15" s="111" t="s">
        <v>60</v>
      </c>
      <c r="BE15" s="111" t="s">
        <v>61</v>
      </c>
      <c r="BF15" s="111" t="s">
        <v>62</v>
      </c>
    </row>
    <row r="16" spans="1:232" s="150" customFormat="1" ht="78.75">
      <c r="B16" s="109" t="s">
        <v>44</v>
      </c>
      <c r="C16" s="109" t="s">
        <v>45</v>
      </c>
      <c r="D16" s="18" t="s">
        <v>46</v>
      </c>
      <c r="E16" s="152" t="s">
        <v>97</v>
      </c>
      <c r="F16" s="166" t="s">
        <v>81</v>
      </c>
      <c r="G16" s="153" t="s">
        <v>104</v>
      </c>
      <c r="H16" s="111" t="s">
        <v>105</v>
      </c>
      <c r="I16" s="109" t="s">
        <v>106</v>
      </c>
      <c r="J16" s="156">
        <v>0.2</v>
      </c>
      <c r="K16" s="153" t="s">
        <v>63</v>
      </c>
      <c r="L16" s="153" t="s">
        <v>107</v>
      </c>
      <c r="M16" s="167">
        <v>18860000</v>
      </c>
      <c r="N16" s="153" t="s">
        <v>65</v>
      </c>
      <c r="O16" s="168" t="s">
        <v>108</v>
      </c>
      <c r="P16" s="169">
        <v>1400000</v>
      </c>
      <c r="Q16" s="169">
        <v>1401783.4</v>
      </c>
      <c r="R16" s="170">
        <f t="shared" ref="R10:R32" si="16">Q16/P16</f>
        <v>1.001273857142857</v>
      </c>
      <c r="S16" s="117">
        <f t="shared" si="11"/>
        <v>0.2002547714285714</v>
      </c>
      <c r="T16" s="171"/>
      <c r="U16" s="169">
        <v>14760000</v>
      </c>
      <c r="V16" s="169"/>
      <c r="W16" s="172">
        <f t="shared" si="12"/>
        <v>0</v>
      </c>
      <c r="X16" s="172">
        <f t="shared" si="13"/>
        <v>0</v>
      </c>
      <c r="Y16" s="171"/>
      <c r="Z16" s="169">
        <v>1400000</v>
      </c>
      <c r="AA16" s="173"/>
      <c r="AB16" s="174">
        <f t="shared" si="2"/>
        <v>0</v>
      </c>
      <c r="AC16" s="174">
        <f t="shared" si="14"/>
        <v>0</v>
      </c>
      <c r="AD16" s="171"/>
      <c r="AE16" s="169">
        <v>1300000</v>
      </c>
      <c r="AF16" s="169"/>
      <c r="AG16" s="169"/>
      <c r="AH16" s="169"/>
      <c r="AI16" s="171"/>
      <c r="AJ16" s="175"/>
      <c r="AK16" s="175"/>
      <c r="AL16" s="176">
        <v>45474</v>
      </c>
      <c r="AM16" s="177">
        <v>46752</v>
      </c>
      <c r="AN16" s="178" t="s">
        <v>55</v>
      </c>
      <c r="AO16" s="179" t="s">
        <v>109</v>
      </c>
      <c r="AP16" s="179" t="s">
        <v>110</v>
      </c>
      <c r="AQ16" s="165">
        <v>2693574319</v>
      </c>
      <c r="AR16" s="165">
        <v>2606722246</v>
      </c>
      <c r="AS16" s="165">
        <v>3655147667</v>
      </c>
      <c r="AT16" s="165">
        <v>3654617921</v>
      </c>
      <c r="AU16" s="165">
        <v>4927391000</v>
      </c>
      <c r="AV16" s="165">
        <v>3900380286</v>
      </c>
      <c r="AW16" s="165">
        <v>5614394250</v>
      </c>
      <c r="AX16" s="165"/>
      <c r="AY16" s="30">
        <f t="shared" si="8"/>
        <v>16890507236</v>
      </c>
      <c r="AZ16" s="31">
        <f t="shared" si="9"/>
        <v>10161720453</v>
      </c>
      <c r="BA16" s="209">
        <f t="shared" si="10"/>
        <v>0.60162316684851036</v>
      </c>
      <c r="BB16" s="111" t="s">
        <v>58</v>
      </c>
      <c r="BC16" s="111" t="s">
        <v>59</v>
      </c>
      <c r="BD16" s="111" t="s">
        <v>60</v>
      </c>
      <c r="BE16" s="111" t="s">
        <v>61</v>
      </c>
      <c r="BF16" s="111" t="s">
        <v>62</v>
      </c>
    </row>
    <row r="17" spans="2:58" s="150" customFormat="1" ht="78.75">
      <c r="B17" s="109" t="s">
        <v>44</v>
      </c>
      <c r="C17" s="109" t="s">
        <v>45</v>
      </c>
      <c r="D17" s="18" t="s">
        <v>46</v>
      </c>
      <c r="E17" s="152" t="s">
        <v>97</v>
      </c>
      <c r="F17" s="166" t="s">
        <v>81</v>
      </c>
      <c r="G17" s="153" t="s">
        <v>104</v>
      </c>
      <c r="H17" s="111" t="s">
        <v>105</v>
      </c>
      <c r="I17" s="109" t="s">
        <v>106</v>
      </c>
      <c r="J17" s="156">
        <v>0.2</v>
      </c>
      <c r="K17" s="153" t="s">
        <v>63</v>
      </c>
      <c r="L17" s="180" t="s">
        <v>111</v>
      </c>
      <c r="M17" s="167">
        <v>2500000</v>
      </c>
      <c r="N17" s="153" t="s">
        <v>65</v>
      </c>
      <c r="O17" s="168" t="s">
        <v>108</v>
      </c>
      <c r="P17" s="169">
        <v>500000</v>
      </c>
      <c r="Q17" s="169">
        <v>500130.72000000003</v>
      </c>
      <c r="R17" s="170">
        <f t="shared" si="16"/>
        <v>1.0002614400000001</v>
      </c>
      <c r="S17" s="117">
        <f t="shared" si="11"/>
        <v>0.20005228800000002</v>
      </c>
      <c r="T17" s="171"/>
      <c r="U17" s="169">
        <v>750000</v>
      </c>
      <c r="V17" s="169"/>
      <c r="W17" s="172">
        <f t="shared" si="12"/>
        <v>0</v>
      </c>
      <c r="X17" s="172">
        <f t="shared" si="13"/>
        <v>0</v>
      </c>
      <c r="Y17" s="171"/>
      <c r="Z17" s="169">
        <v>750000</v>
      </c>
      <c r="AA17" s="169"/>
      <c r="AB17" s="174">
        <f t="shared" si="2"/>
        <v>0</v>
      </c>
      <c r="AC17" s="174">
        <f t="shared" si="14"/>
        <v>0</v>
      </c>
      <c r="AD17" s="171"/>
      <c r="AE17" s="169">
        <f>500000-1655</f>
        <v>498345</v>
      </c>
      <c r="AF17" s="169"/>
      <c r="AG17" s="169"/>
      <c r="AH17" s="169"/>
      <c r="AI17" s="171"/>
      <c r="AJ17" s="175"/>
      <c r="AK17" s="175"/>
      <c r="AL17" s="176">
        <v>45474</v>
      </c>
      <c r="AM17" s="177">
        <v>46752</v>
      </c>
      <c r="AN17" s="178" t="s">
        <v>55</v>
      </c>
      <c r="AO17" s="179" t="s">
        <v>112</v>
      </c>
      <c r="AP17" s="179" t="s">
        <v>113</v>
      </c>
      <c r="AQ17" s="181">
        <v>630987633</v>
      </c>
      <c r="AR17" s="181">
        <v>630987633</v>
      </c>
      <c r="AS17" s="181">
        <v>1697585000</v>
      </c>
      <c r="AT17" s="181">
        <v>1697449667</v>
      </c>
      <c r="AU17" s="181">
        <v>2031094000</v>
      </c>
      <c r="AV17" s="181">
        <v>2031094000</v>
      </c>
      <c r="AW17" s="181">
        <v>2826237600</v>
      </c>
      <c r="AX17" s="181"/>
      <c r="AY17" s="30">
        <f t="shared" si="8"/>
        <v>7185904233</v>
      </c>
      <c r="AZ17" s="31">
        <f t="shared" si="9"/>
        <v>4359531300</v>
      </c>
      <c r="BA17" s="209">
        <f t="shared" si="10"/>
        <v>0.60667817975914851</v>
      </c>
      <c r="BB17" s="111" t="s">
        <v>58</v>
      </c>
      <c r="BC17" s="111" t="s">
        <v>59</v>
      </c>
      <c r="BD17" s="111" t="s">
        <v>60</v>
      </c>
      <c r="BE17" s="111" t="s">
        <v>61</v>
      </c>
      <c r="BF17" s="111" t="s">
        <v>62</v>
      </c>
    </row>
    <row r="18" spans="2:58" s="150" customFormat="1" ht="78.75">
      <c r="B18" s="109" t="s">
        <v>44</v>
      </c>
      <c r="C18" s="109" t="s">
        <v>45</v>
      </c>
      <c r="D18" s="18" t="s">
        <v>46</v>
      </c>
      <c r="E18" s="152" t="s">
        <v>97</v>
      </c>
      <c r="F18" s="166" t="s">
        <v>81</v>
      </c>
      <c r="G18" s="153" t="s">
        <v>104</v>
      </c>
      <c r="H18" s="111" t="s">
        <v>105</v>
      </c>
      <c r="I18" s="109" t="s">
        <v>106</v>
      </c>
      <c r="J18" s="182">
        <v>0.1</v>
      </c>
      <c r="K18" s="153" t="s">
        <v>63</v>
      </c>
      <c r="L18" s="183" t="s">
        <v>114</v>
      </c>
      <c r="M18" s="184">
        <v>1</v>
      </c>
      <c r="N18" s="153" t="s">
        <v>115</v>
      </c>
      <c r="O18" s="185" t="s">
        <v>116</v>
      </c>
      <c r="P18" s="157">
        <v>0</v>
      </c>
      <c r="Q18" s="157">
        <v>0</v>
      </c>
      <c r="R18" s="157">
        <v>0</v>
      </c>
      <c r="S18" s="117">
        <f t="shared" si="11"/>
        <v>0</v>
      </c>
      <c r="T18" s="171"/>
      <c r="U18" s="157">
        <v>0.35</v>
      </c>
      <c r="V18" s="157"/>
      <c r="W18" s="159">
        <f t="shared" si="12"/>
        <v>0</v>
      </c>
      <c r="X18" s="159">
        <f t="shared" si="13"/>
        <v>0</v>
      </c>
      <c r="Y18" s="171"/>
      <c r="Z18" s="157">
        <v>0.35</v>
      </c>
      <c r="AA18" s="157"/>
      <c r="AB18" s="174">
        <f t="shared" si="2"/>
        <v>0</v>
      </c>
      <c r="AC18" s="174">
        <f t="shared" si="14"/>
        <v>0</v>
      </c>
      <c r="AD18" s="171"/>
      <c r="AE18" s="157">
        <v>0.3</v>
      </c>
      <c r="AF18" s="157"/>
      <c r="AG18" s="157"/>
      <c r="AH18" s="157"/>
      <c r="AI18" s="171"/>
      <c r="AJ18" s="175"/>
      <c r="AK18" s="175"/>
      <c r="AL18" s="186">
        <v>45658</v>
      </c>
      <c r="AM18" s="163">
        <v>46752</v>
      </c>
      <c r="AN18" s="187" t="s">
        <v>55</v>
      </c>
      <c r="AO18" s="188" t="s">
        <v>117</v>
      </c>
      <c r="AP18" s="188" t="s">
        <v>118</v>
      </c>
      <c r="AQ18" s="165">
        <v>0</v>
      </c>
      <c r="AR18" s="181">
        <v>0</v>
      </c>
      <c r="AS18" s="181">
        <v>945885527</v>
      </c>
      <c r="AT18" s="181">
        <v>945750254</v>
      </c>
      <c r="AU18" s="181">
        <v>470000000</v>
      </c>
      <c r="AV18" s="181">
        <v>0</v>
      </c>
      <c r="AW18" s="181">
        <v>1341151588</v>
      </c>
      <c r="AX18" s="181"/>
      <c r="AY18" s="30">
        <f t="shared" si="8"/>
        <v>2757037115</v>
      </c>
      <c r="AZ18" s="31">
        <f t="shared" si="9"/>
        <v>945750254</v>
      </c>
      <c r="BA18" s="209">
        <f t="shared" si="10"/>
        <v>0.34303138280385465</v>
      </c>
      <c r="BB18" s="111" t="s">
        <v>58</v>
      </c>
      <c r="BC18" s="111" t="s">
        <v>59</v>
      </c>
      <c r="BD18" s="111" t="s">
        <v>60</v>
      </c>
      <c r="BE18" s="111" t="s">
        <v>61</v>
      </c>
      <c r="BF18" s="111" t="s">
        <v>62</v>
      </c>
    </row>
    <row r="19" spans="2:58" s="150" customFormat="1" ht="67.5">
      <c r="B19" s="109" t="s">
        <v>44</v>
      </c>
      <c r="C19" s="109" t="s">
        <v>45</v>
      </c>
      <c r="D19" s="44" t="s">
        <v>221</v>
      </c>
      <c r="E19" s="152" t="s">
        <v>97</v>
      </c>
      <c r="F19" s="153" t="s">
        <v>81</v>
      </c>
      <c r="G19" s="153" t="s">
        <v>104</v>
      </c>
      <c r="H19" s="111" t="s">
        <v>105</v>
      </c>
      <c r="I19" s="189" t="s">
        <v>120</v>
      </c>
      <c r="J19" s="156">
        <v>0.1</v>
      </c>
      <c r="K19" s="153" t="s">
        <v>63</v>
      </c>
      <c r="L19" s="190" t="s">
        <v>121</v>
      </c>
      <c r="M19" s="190">
        <v>4</v>
      </c>
      <c r="N19" s="153" t="s">
        <v>122</v>
      </c>
      <c r="O19" s="153" t="s">
        <v>123</v>
      </c>
      <c r="P19" s="191">
        <v>0</v>
      </c>
      <c r="Q19" s="191">
        <v>0</v>
      </c>
      <c r="R19" s="157">
        <v>0</v>
      </c>
      <c r="S19" s="117">
        <f t="shared" si="11"/>
        <v>0</v>
      </c>
      <c r="T19" s="171"/>
      <c r="U19" s="191">
        <v>2</v>
      </c>
      <c r="V19" s="191"/>
      <c r="W19" s="159">
        <f t="shared" si="12"/>
        <v>0</v>
      </c>
      <c r="X19" s="159">
        <f t="shared" si="13"/>
        <v>0</v>
      </c>
      <c r="Y19" s="171"/>
      <c r="Z19" s="191">
        <v>2</v>
      </c>
      <c r="AA19" s="191"/>
      <c r="AB19" s="174">
        <f t="shared" si="2"/>
        <v>0</v>
      </c>
      <c r="AC19" s="174">
        <f t="shared" si="14"/>
        <v>0</v>
      </c>
      <c r="AD19" s="171"/>
      <c r="AE19" s="191">
        <v>0</v>
      </c>
      <c r="AF19" s="191"/>
      <c r="AG19" s="191"/>
      <c r="AH19" s="191"/>
      <c r="AI19" s="171"/>
      <c r="AJ19" s="175"/>
      <c r="AK19" s="175"/>
      <c r="AL19" s="186">
        <v>45658</v>
      </c>
      <c r="AM19" s="163">
        <v>46387</v>
      </c>
      <c r="AN19" s="187" t="s">
        <v>55</v>
      </c>
      <c r="AO19" s="188" t="s">
        <v>124</v>
      </c>
      <c r="AP19" s="188" t="s">
        <v>125</v>
      </c>
      <c r="AQ19" s="165">
        <v>0</v>
      </c>
      <c r="AR19" s="165">
        <v>0</v>
      </c>
      <c r="AS19" s="165">
        <v>123190000</v>
      </c>
      <c r="AT19" s="165">
        <v>123190000</v>
      </c>
      <c r="AU19" s="165">
        <v>162822000</v>
      </c>
      <c r="AV19" s="165">
        <v>162822000</v>
      </c>
      <c r="AW19" s="165">
        <v>0</v>
      </c>
      <c r="AX19" s="165"/>
      <c r="AY19" s="30">
        <f t="shared" si="8"/>
        <v>286012000</v>
      </c>
      <c r="AZ19" s="31">
        <f t="shared" si="9"/>
        <v>286012000</v>
      </c>
      <c r="BA19" s="209">
        <f t="shared" si="10"/>
        <v>1</v>
      </c>
      <c r="BB19" s="111" t="s">
        <v>58</v>
      </c>
      <c r="BC19" s="111" t="s">
        <v>59</v>
      </c>
      <c r="BD19" s="111" t="s">
        <v>60</v>
      </c>
      <c r="BE19" s="111" t="s">
        <v>61</v>
      </c>
      <c r="BF19" s="111" t="s">
        <v>62</v>
      </c>
    </row>
    <row r="20" spans="2:58" s="150" customFormat="1" ht="123.75">
      <c r="B20" s="109" t="s">
        <v>44</v>
      </c>
      <c r="C20" s="109" t="s">
        <v>45</v>
      </c>
      <c r="D20" s="18" t="s">
        <v>46</v>
      </c>
      <c r="E20" s="152" t="s">
        <v>97</v>
      </c>
      <c r="F20" s="153" t="s">
        <v>81</v>
      </c>
      <c r="G20" s="153" t="s">
        <v>104</v>
      </c>
      <c r="H20" s="153" t="s">
        <v>139</v>
      </c>
      <c r="I20" s="153" t="s">
        <v>139</v>
      </c>
      <c r="J20" s="156">
        <v>0.2</v>
      </c>
      <c r="K20" s="153" t="s">
        <v>140</v>
      </c>
      <c r="L20" s="168" t="s">
        <v>76</v>
      </c>
      <c r="M20" s="183">
        <v>1</v>
      </c>
      <c r="N20" s="190" t="s">
        <v>141</v>
      </c>
      <c r="O20" s="153" t="s">
        <v>142</v>
      </c>
      <c r="P20" s="191">
        <v>0</v>
      </c>
      <c r="Q20" s="191">
        <v>0</v>
      </c>
      <c r="R20" s="157">
        <v>0</v>
      </c>
      <c r="S20" s="117">
        <f t="shared" si="11"/>
        <v>0</v>
      </c>
      <c r="T20" s="171"/>
      <c r="U20" s="191">
        <v>1</v>
      </c>
      <c r="V20" s="191"/>
      <c r="W20" s="159">
        <f t="shared" si="12"/>
        <v>0</v>
      </c>
      <c r="X20" s="159">
        <f t="shared" si="13"/>
        <v>0</v>
      </c>
      <c r="Y20" s="171"/>
      <c r="Z20" s="191">
        <v>0</v>
      </c>
      <c r="AA20" s="191"/>
      <c r="AB20" s="159">
        <v>0</v>
      </c>
      <c r="AC20" s="159">
        <f t="shared" si="14"/>
        <v>0</v>
      </c>
      <c r="AD20" s="171"/>
      <c r="AE20" s="191">
        <v>0</v>
      </c>
      <c r="AF20" s="191"/>
      <c r="AG20" s="191"/>
      <c r="AH20" s="191"/>
      <c r="AI20" s="171"/>
      <c r="AJ20" s="175"/>
      <c r="AK20" s="175"/>
      <c r="AL20" s="192">
        <v>45479</v>
      </c>
      <c r="AM20" s="192">
        <v>45844</v>
      </c>
      <c r="AN20" s="193" t="s">
        <v>55</v>
      </c>
      <c r="AO20" s="188" t="s">
        <v>143</v>
      </c>
      <c r="AP20" s="188" t="s">
        <v>144</v>
      </c>
      <c r="AQ20" s="194">
        <v>0</v>
      </c>
      <c r="AR20" s="194">
        <v>0</v>
      </c>
      <c r="AS20" s="194">
        <v>0</v>
      </c>
      <c r="AT20" s="194">
        <v>0</v>
      </c>
      <c r="AU20" s="194">
        <v>0</v>
      </c>
      <c r="AV20" s="194">
        <v>0</v>
      </c>
      <c r="AW20" s="194">
        <v>0</v>
      </c>
      <c r="AX20" s="194"/>
      <c r="AY20" s="30">
        <f t="shared" si="8"/>
        <v>0</v>
      </c>
      <c r="AZ20" s="31">
        <f t="shared" si="9"/>
        <v>0</v>
      </c>
      <c r="BA20" s="209">
        <v>0</v>
      </c>
      <c r="BB20" s="111" t="s">
        <v>145</v>
      </c>
      <c r="BC20" s="111" t="s">
        <v>59</v>
      </c>
      <c r="BD20" s="111" t="s">
        <v>60</v>
      </c>
      <c r="BE20" s="111" t="s">
        <v>61</v>
      </c>
      <c r="BF20" s="111" t="s">
        <v>62</v>
      </c>
    </row>
    <row r="21" spans="2:58" s="150" customFormat="1" ht="67.5">
      <c r="B21" s="109" t="s">
        <v>44</v>
      </c>
      <c r="C21" s="109" t="s">
        <v>45</v>
      </c>
      <c r="D21" s="195" t="s">
        <v>146</v>
      </c>
      <c r="E21" s="152" t="s">
        <v>97</v>
      </c>
      <c r="F21" s="153" t="s">
        <v>81</v>
      </c>
      <c r="G21" s="153" t="s">
        <v>104</v>
      </c>
      <c r="H21" s="111" t="s">
        <v>105</v>
      </c>
      <c r="I21" s="196" t="s">
        <v>128</v>
      </c>
      <c r="J21" s="156">
        <v>0.1</v>
      </c>
      <c r="K21" s="153" t="s">
        <v>52</v>
      </c>
      <c r="L21" s="153" t="s">
        <v>76</v>
      </c>
      <c r="M21" s="153">
        <v>4</v>
      </c>
      <c r="N21" s="153" t="s">
        <v>147</v>
      </c>
      <c r="O21" s="153" t="s">
        <v>148</v>
      </c>
      <c r="P21" s="153">
        <v>1</v>
      </c>
      <c r="Q21" s="153">
        <v>1</v>
      </c>
      <c r="R21" s="157">
        <f t="shared" si="16"/>
        <v>1</v>
      </c>
      <c r="S21" s="117">
        <f t="shared" si="11"/>
        <v>0.1</v>
      </c>
      <c r="T21" s="197"/>
      <c r="U21" s="153">
        <v>1</v>
      </c>
      <c r="V21" s="153"/>
      <c r="W21" s="159">
        <f t="shared" si="12"/>
        <v>0</v>
      </c>
      <c r="X21" s="159">
        <f t="shared" si="13"/>
        <v>0</v>
      </c>
      <c r="Y21" s="197"/>
      <c r="Z21" s="153">
        <v>1</v>
      </c>
      <c r="AA21" s="153"/>
      <c r="AB21" s="174">
        <f t="shared" si="2"/>
        <v>0</v>
      </c>
      <c r="AC21" s="174">
        <f t="shared" si="14"/>
        <v>0</v>
      </c>
      <c r="AD21" s="197"/>
      <c r="AE21" s="153">
        <v>1</v>
      </c>
      <c r="AF21" s="153"/>
      <c r="AG21" s="153"/>
      <c r="AH21" s="153"/>
      <c r="AI21" s="197"/>
      <c r="AJ21" s="198"/>
      <c r="AK21" s="198"/>
      <c r="AL21" s="192">
        <v>45474</v>
      </c>
      <c r="AM21" s="192">
        <v>46752</v>
      </c>
      <c r="AN21" s="193" t="s">
        <v>149</v>
      </c>
      <c r="AO21" s="188" t="s">
        <v>150</v>
      </c>
      <c r="AP21" s="188" t="s">
        <v>151</v>
      </c>
      <c r="AQ21" s="199">
        <v>0</v>
      </c>
      <c r="AR21" s="199">
        <v>0</v>
      </c>
      <c r="AS21" s="199">
        <v>0</v>
      </c>
      <c r="AT21" s="199">
        <v>0</v>
      </c>
      <c r="AU21" s="199">
        <v>0</v>
      </c>
      <c r="AV21" s="199">
        <v>0</v>
      </c>
      <c r="AW21" s="199">
        <v>0</v>
      </c>
      <c r="AX21" s="199"/>
      <c r="AY21" s="30">
        <f t="shared" si="8"/>
        <v>0</v>
      </c>
      <c r="AZ21" s="31">
        <f t="shared" si="9"/>
        <v>0</v>
      </c>
      <c r="BA21" s="209">
        <v>0</v>
      </c>
      <c r="BB21" s="111" t="s">
        <v>58</v>
      </c>
      <c r="BC21" s="111" t="s">
        <v>59</v>
      </c>
      <c r="BD21" s="111" t="s">
        <v>60</v>
      </c>
      <c r="BE21" s="111" t="s">
        <v>61</v>
      </c>
      <c r="BF21" s="111" t="s">
        <v>62</v>
      </c>
    </row>
    <row r="22" spans="2:58" s="150" customFormat="1" ht="101.25">
      <c r="B22" s="109" t="s">
        <v>44</v>
      </c>
      <c r="C22" s="109" t="s">
        <v>45</v>
      </c>
      <c r="D22" s="18" t="s">
        <v>220</v>
      </c>
      <c r="E22" s="152" t="s">
        <v>127</v>
      </c>
      <c r="F22" s="153" t="s">
        <v>81</v>
      </c>
      <c r="G22" s="153" t="s">
        <v>104</v>
      </c>
      <c r="H22" s="111" t="s">
        <v>105</v>
      </c>
      <c r="I22" s="196" t="s">
        <v>128</v>
      </c>
      <c r="J22" s="156">
        <v>0.1</v>
      </c>
      <c r="K22" s="153" t="s">
        <v>63</v>
      </c>
      <c r="L22" s="190" t="s">
        <v>129</v>
      </c>
      <c r="M22" s="190">
        <v>6</v>
      </c>
      <c r="N22" s="185" t="s">
        <v>130</v>
      </c>
      <c r="O22" s="153" t="s">
        <v>131</v>
      </c>
      <c r="P22" s="200">
        <v>1</v>
      </c>
      <c r="Q22" s="200">
        <v>1</v>
      </c>
      <c r="R22" s="157">
        <f t="shared" si="16"/>
        <v>1</v>
      </c>
      <c r="S22" s="117">
        <f t="shared" si="11"/>
        <v>0.1</v>
      </c>
      <c r="T22" s="158">
        <f>+S22+S23+S24+S25</f>
        <v>0.7</v>
      </c>
      <c r="U22" s="200">
        <v>2</v>
      </c>
      <c r="V22" s="200"/>
      <c r="W22" s="159">
        <f t="shared" si="12"/>
        <v>0</v>
      </c>
      <c r="X22" s="159">
        <f t="shared" si="13"/>
        <v>0</v>
      </c>
      <c r="Y22" s="158">
        <f>+X22+X23+X24+X25</f>
        <v>0</v>
      </c>
      <c r="Z22" s="200">
        <v>2</v>
      </c>
      <c r="AA22" s="200"/>
      <c r="AB22" s="174">
        <f t="shared" si="2"/>
        <v>0</v>
      </c>
      <c r="AC22" s="174">
        <f t="shared" si="14"/>
        <v>0</v>
      </c>
      <c r="AD22" s="158">
        <f>+AC22+AC23+AC24+AC25</f>
        <v>0</v>
      </c>
      <c r="AE22" s="200">
        <v>1</v>
      </c>
      <c r="AF22" s="200"/>
      <c r="AG22" s="200"/>
      <c r="AH22" s="200"/>
      <c r="AI22" s="158">
        <f>+AH22+AH23+AH24+AH25</f>
        <v>0</v>
      </c>
      <c r="AJ22" s="158">
        <f>+(T22+Y22+AD22)/3</f>
        <v>0.23333333333333331</v>
      </c>
      <c r="AK22" s="158">
        <f>+(T22+Y22+AD22+AI22)/4</f>
        <v>0.17499999999999999</v>
      </c>
      <c r="AL22" s="176">
        <v>45474</v>
      </c>
      <c r="AM22" s="177">
        <v>46752</v>
      </c>
      <c r="AN22" s="178" t="s">
        <v>55</v>
      </c>
      <c r="AO22" s="179" t="s">
        <v>132</v>
      </c>
      <c r="AP22" s="179" t="s">
        <v>133</v>
      </c>
      <c r="AQ22" s="201">
        <v>185468000</v>
      </c>
      <c r="AR22" s="201">
        <v>185468000</v>
      </c>
      <c r="AS22" s="201">
        <v>837006806</v>
      </c>
      <c r="AT22" s="201">
        <v>837006806</v>
      </c>
      <c r="AU22" s="201">
        <v>511336000</v>
      </c>
      <c r="AV22" s="201">
        <v>511336000</v>
      </c>
      <c r="AW22" s="201">
        <v>959033684</v>
      </c>
      <c r="AX22" s="201"/>
      <c r="AY22" s="30">
        <f t="shared" si="8"/>
        <v>2492844490</v>
      </c>
      <c r="AZ22" s="31">
        <f t="shared" si="9"/>
        <v>1533810806</v>
      </c>
      <c r="BA22" s="209">
        <f t="shared" si="10"/>
        <v>0.61528539471790311</v>
      </c>
      <c r="BB22" s="111" t="s">
        <v>58</v>
      </c>
      <c r="BC22" s="111" t="s">
        <v>59</v>
      </c>
      <c r="BD22" s="111" t="s">
        <v>60</v>
      </c>
      <c r="BE22" s="111" t="s">
        <v>61</v>
      </c>
      <c r="BF22" s="111" t="s">
        <v>62</v>
      </c>
    </row>
    <row r="23" spans="2:58" s="150" customFormat="1" ht="110.25" customHeight="1">
      <c r="B23" s="109" t="s">
        <v>44</v>
      </c>
      <c r="C23" s="109" t="s">
        <v>45</v>
      </c>
      <c r="D23" s="18" t="s">
        <v>220</v>
      </c>
      <c r="E23" s="152" t="s">
        <v>127</v>
      </c>
      <c r="F23" s="153" t="s">
        <v>81</v>
      </c>
      <c r="G23" s="153" t="s">
        <v>104</v>
      </c>
      <c r="H23" s="111" t="s">
        <v>105</v>
      </c>
      <c r="I23" s="196" t="s">
        <v>128</v>
      </c>
      <c r="J23" s="156">
        <v>0.1</v>
      </c>
      <c r="K23" s="153" t="s">
        <v>63</v>
      </c>
      <c r="L23" s="183" t="s">
        <v>134</v>
      </c>
      <c r="M23" s="183">
        <v>1</v>
      </c>
      <c r="N23" s="185" t="s">
        <v>135</v>
      </c>
      <c r="O23" s="153" t="s">
        <v>136</v>
      </c>
      <c r="P23" s="202">
        <v>0.15</v>
      </c>
      <c r="Q23" s="202">
        <v>0.15</v>
      </c>
      <c r="R23" s="157">
        <f t="shared" si="16"/>
        <v>1</v>
      </c>
      <c r="S23" s="117">
        <f t="shared" si="11"/>
        <v>0.1</v>
      </c>
      <c r="T23" s="171"/>
      <c r="U23" s="202">
        <v>0.35</v>
      </c>
      <c r="V23" s="202"/>
      <c r="W23" s="159">
        <f t="shared" si="12"/>
        <v>0</v>
      </c>
      <c r="X23" s="159">
        <f t="shared" si="13"/>
        <v>0</v>
      </c>
      <c r="Y23" s="171"/>
      <c r="Z23" s="202">
        <v>0.35</v>
      </c>
      <c r="AA23" s="202"/>
      <c r="AB23" s="174">
        <f t="shared" si="2"/>
        <v>0</v>
      </c>
      <c r="AC23" s="174">
        <f t="shared" si="14"/>
        <v>0</v>
      </c>
      <c r="AD23" s="171"/>
      <c r="AE23" s="202">
        <v>0.15</v>
      </c>
      <c r="AF23" s="202"/>
      <c r="AG23" s="202"/>
      <c r="AH23" s="202"/>
      <c r="AI23" s="171"/>
      <c r="AJ23" s="171">
        <f t="shared" ref="AJ23:AK26" si="17">(+T23+Y23+AD23)/4</f>
        <v>0</v>
      </c>
      <c r="AK23" s="171">
        <f t="shared" si="17"/>
        <v>0.21249999999999999</v>
      </c>
      <c r="AL23" s="176">
        <v>45474</v>
      </c>
      <c r="AM23" s="177">
        <v>46752</v>
      </c>
      <c r="AN23" s="178" t="s">
        <v>55</v>
      </c>
      <c r="AO23" s="179" t="s">
        <v>137</v>
      </c>
      <c r="AP23" s="179" t="s">
        <v>138</v>
      </c>
      <c r="AQ23" s="201">
        <v>21231000</v>
      </c>
      <c r="AR23" s="201">
        <v>21231000</v>
      </c>
      <c r="AS23" s="201">
        <v>57200000</v>
      </c>
      <c r="AT23" s="201">
        <v>57200000</v>
      </c>
      <c r="AU23" s="201">
        <v>61594000</v>
      </c>
      <c r="AV23" s="201">
        <v>61594000</v>
      </c>
      <c r="AW23" s="201">
        <v>96159976</v>
      </c>
      <c r="AX23" s="201"/>
      <c r="AY23" s="30">
        <f t="shared" si="8"/>
        <v>236184976</v>
      </c>
      <c r="AZ23" s="31">
        <f t="shared" si="9"/>
        <v>140025000</v>
      </c>
      <c r="BA23" s="209">
        <f t="shared" si="10"/>
        <v>0.59286158828324453</v>
      </c>
      <c r="BB23" s="111" t="s">
        <v>58</v>
      </c>
      <c r="BC23" s="111" t="s">
        <v>59</v>
      </c>
      <c r="BD23" s="111" t="s">
        <v>60</v>
      </c>
      <c r="BE23" s="111" t="s">
        <v>61</v>
      </c>
      <c r="BF23" s="111" t="s">
        <v>62</v>
      </c>
    </row>
    <row r="24" spans="2:58" s="85" customFormat="1" ht="67.5">
      <c r="B24" s="111" t="s">
        <v>152</v>
      </c>
      <c r="C24" s="22" t="s">
        <v>153</v>
      </c>
      <c r="D24" s="22" t="s">
        <v>227</v>
      </c>
      <c r="E24" s="56" t="s">
        <v>127</v>
      </c>
      <c r="F24" s="80" t="s">
        <v>155</v>
      </c>
      <c r="G24" s="21" t="s">
        <v>156</v>
      </c>
      <c r="H24" s="21" t="s">
        <v>139</v>
      </c>
      <c r="I24" s="21" t="s">
        <v>139</v>
      </c>
      <c r="J24" s="68">
        <v>0.3</v>
      </c>
      <c r="K24" s="21" t="s">
        <v>140</v>
      </c>
      <c r="L24" s="24" t="s">
        <v>76</v>
      </c>
      <c r="M24" s="24">
        <v>1</v>
      </c>
      <c r="N24" s="81" t="s">
        <v>157</v>
      </c>
      <c r="O24" s="22" t="s">
        <v>158</v>
      </c>
      <c r="P24" s="39">
        <v>0</v>
      </c>
      <c r="Q24" s="39">
        <v>0</v>
      </c>
      <c r="R24" s="25">
        <v>0</v>
      </c>
      <c r="S24" s="117">
        <f t="shared" si="11"/>
        <v>0</v>
      </c>
      <c r="T24" s="171"/>
      <c r="U24" s="39">
        <v>1</v>
      </c>
      <c r="V24" s="39"/>
      <c r="W24" s="26">
        <f t="shared" si="12"/>
        <v>0</v>
      </c>
      <c r="X24" s="26">
        <f t="shared" si="13"/>
        <v>0</v>
      </c>
      <c r="Y24" s="171"/>
      <c r="Z24" s="39">
        <v>0</v>
      </c>
      <c r="AA24" s="39"/>
      <c r="AB24" s="25">
        <v>0</v>
      </c>
      <c r="AC24" s="25">
        <f t="shared" si="14"/>
        <v>0</v>
      </c>
      <c r="AD24" s="171"/>
      <c r="AE24" s="82"/>
      <c r="AF24" s="82"/>
      <c r="AG24" s="82"/>
      <c r="AH24" s="82"/>
      <c r="AI24" s="171"/>
      <c r="AJ24" s="171"/>
      <c r="AK24" s="171"/>
      <c r="AL24" s="27">
        <v>45479</v>
      </c>
      <c r="AM24" s="27">
        <v>45844</v>
      </c>
      <c r="AN24" s="55" t="s">
        <v>55</v>
      </c>
      <c r="AO24" s="103" t="s">
        <v>159</v>
      </c>
      <c r="AP24" s="103" t="s">
        <v>160</v>
      </c>
      <c r="AQ24" s="40">
        <v>0</v>
      </c>
      <c r="AR24" s="40">
        <v>0</v>
      </c>
      <c r="AS24" s="40">
        <v>0</v>
      </c>
      <c r="AT24" s="40">
        <v>0</v>
      </c>
      <c r="AU24" s="40">
        <v>0</v>
      </c>
      <c r="AV24" s="40">
        <v>0</v>
      </c>
      <c r="AW24" s="40">
        <v>0</v>
      </c>
      <c r="AX24" s="40">
        <v>0</v>
      </c>
      <c r="AY24" s="30">
        <f t="shared" si="8"/>
        <v>0</v>
      </c>
      <c r="AZ24" s="31">
        <f t="shared" ref="AZ24" si="18">+AR24+AT24+AV24+AX24</f>
        <v>0</v>
      </c>
      <c r="BA24" s="209">
        <v>0</v>
      </c>
      <c r="BB24" s="22" t="s">
        <v>58</v>
      </c>
      <c r="BC24" s="22" t="s">
        <v>59</v>
      </c>
      <c r="BD24" s="22" t="s">
        <v>60</v>
      </c>
      <c r="BE24" s="22" t="s">
        <v>61</v>
      </c>
      <c r="BF24" s="22" t="s">
        <v>62</v>
      </c>
    </row>
    <row r="25" spans="2:58" s="85" customFormat="1" ht="67.5">
      <c r="B25" s="111" t="s">
        <v>152</v>
      </c>
      <c r="C25" s="22" t="s">
        <v>153</v>
      </c>
      <c r="D25" s="22" t="s">
        <v>227</v>
      </c>
      <c r="E25" s="22" t="s">
        <v>127</v>
      </c>
      <c r="F25" s="80" t="s">
        <v>161</v>
      </c>
      <c r="G25" s="21" t="s">
        <v>156</v>
      </c>
      <c r="H25" s="21" t="s">
        <v>139</v>
      </c>
      <c r="I25" s="21" t="s">
        <v>139</v>
      </c>
      <c r="J25" s="68">
        <v>0.5</v>
      </c>
      <c r="K25" s="21" t="s">
        <v>140</v>
      </c>
      <c r="L25" s="21" t="s">
        <v>162</v>
      </c>
      <c r="M25" s="21">
        <v>1</v>
      </c>
      <c r="N25" s="21" t="s">
        <v>163</v>
      </c>
      <c r="O25" s="22" t="s">
        <v>164</v>
      </c>
      <c r="P25" s="39">
        <v>1</v>
      </c>
      <c r="Q25" s="39">
        <v>1</v>
      </c>
      <c r="R25" s="25">
        <f t="shared" si="16"/>
        <v>1</v>
      </c>
      <c r="S25" s="117">
        <f t="shared" si="11"/>
        <v>0.5</v>
      </c>
      <c r="T25" s="171"/>
      <c r="U25" s="39">
        <v>1</v>
      </c>
      <c r="V25" s="39"/>
      <c r="W25" s="26">
        <f t="shared" si="12"/>
        <v>0</v>
      </c>
      <c r="X25" s="26">
        <f t="shared" si="13"/>
        <v>0</v>
      </c>
      <c r="Y25" s="171"/>
      <c r="Z25" s="39">
        <v>0</v>
      </c>
      <c r="AA25" s="39"/>
      <c r="AB25" s="25">
        <v>0</v>
      </c>
      <c r="AC25" s="25">
        <f t="shared" ref="AC25" si="19">(AB25*$J25)</f>
        <v>0</v>
      </c>
      <c r="AD25" s="171"/>
      <c r="AE25" s="82"/>
      <c r="AF25" s="82"/>
      <c r="AG25" s="82"/>
      <c r="AH25" s="82"/>
      <c r="AI25" s="171"/>
      <c r="AJ25" s="171"/>
      <c r="AK25" s="171"/>
      <c r="AL25" s="86">
        <v>45479</v>
      </c>
      <c r="AM25" s="86">
        <v>46028</v>
      </c>
      <c r="AN25" s="39" t="s">
        <v>55</v>
      </c>
      <c r="AO25" s="105" t="s">
        <v>165</v>
      </c>
      <c r="AP25" s="105" t="s">
        <v>166</v>
      </c>
      <c r="AQ25" s="40">
        <v>0</v>
      </c>
      <c r="AR25" s="40">
        <v>0</v>
      </c>
      <c r="AS25" s="40">
        <v>0</v>
      </c>
      <c r="AT25" s="40">
        <v>0</v>
      </c>
      <c r="AU25" s="40">
        <v>0</v>
      </c>
      <c r="AV25" s="40">
        <v>0</v>
      </c>
      <c r="AW25" s="40">
        <v>0</v>
      </c>
      <c r="AX25" s="40">
        <v>0</v>
      </c>
      <c r="AY25" s="30">
        <f t="shared" si="8"/>
        <v>0</v>
      </c>
      <c r="AZ25" s="31">
        <f t="shared" si="9"/>
        <v>0</v>
      </c>
      <c r="BA25" s="209">
        <v>0</v>
      </c>
      <c r="BB25" s="22" t="s">
        <v>58</v>
      </c>
      <c r="BC25" s="22" t="s">
        <v>59</v>
      </c>
      <c r="BD25" s="22" t="s">
        <v>60</v>
      </c>
      <c r="BE25" s="22" t="s">
        <v>61</v>
      </c>
      <c r="BF25" s="22" t="s">
        <v>62</v>
      </c>
    </row>
    <row r="26" spans="2:58" ht="101.25">
      <c r="B26" s="111" t="s">
        <v>152</v>
      </c>
      <c r="C26" s="22" t="s">
        <v>153</v>
      </c>
      <c r="D26" s="22" t="s">
        <v>227</v>
      </c>
      <c r="E26" s="22" t="s">
        <v>167</v>
      </c>
      <c r="F26" s="22" t="s">
        <v>168</v>
      </c>
      <c r="G26" s="21" t="s">
        <v>169</v>
      </c>
      <c r="H26" s="22" t="s">
        <v>208</v>
      </c>
      <c r="I26" s="22" t="s">
        <v>171</v>
      </c>
      <c r="J26" s="89">
        <v>0.16</v>
      </c>
      <c r="K26" s="24" t="s">
        <v>52</v>
      </c>
      <c r="L26" s="24" t="s">
        <v>172</v>
      </c>
      <c r="M26" s="90">
        <v>100</v>
      </c>
      <c r="N26" s="21" t="s">
        <v>54</v>
      </c>
      <c r="O26" s="22" t="s">
        <v>173</v>
      </c>
      <c r="P26" s="91">
        <v>1</v>
      </c>
      <c r="Q26" s="91">
        <v>1</v>
      </c>
      <c r="R26" s="25">
        <f t="shared" si="16"/>
        <v>1</v>
      </c>
      <c r="S26" s="117">
        <f t="shared" si="11"/>
        <v>0.16</v>
      </c>
      <c r="T26" s="203">
        <f>+S26+S27+S28+S29+S30+S31+S32</f>
        <v>1</v>
      </c>
      <c r="U26" s="91">
        <v>1</v>
      </c>
      <c r="V26" s="91"/>
      <c r="W26" s="26">
        <f t="shared" si="12"/>
        <v>0</v>
      </c>
      <c r="X26" s="26">
        <f t="shared" si="13"/>
        <v>0</v>
      </c>
      <c r="Y26" s="203">
        <f>+X26+X27+X28+X29+X30+X31+X32</f>
        <v>0</v>
      </c>
      <c r="Z26" s="91">
        <v>1</v>
      </c>
      <c r="AA26" s="91"/>
      <c r="AB26" s="26">
        <f t="shared" si="2"/>
        <v>0</v>
      </c>
      <c r="AC26" s="26">
        <f t="shared" si="14"/>
        <v>0</v>
      </c>
      <c r="AD26" s="203">
        <f>+AC26+AC27+AC28+AC29+AC30+AC31+AC32</f>
        <v>0</v>
      </c>
      <c r="AE26" s="91">
        <v>1</v>
      </c>
      <c r="AF26" s="91"/>
      <c r="AG26" s="91"/>
      <c r="AH26" s="91"/>
      <c r="AI26" s="203">
        <f>+AH26:AH32</f>
        <v>0</v>
      </c>
      <c r="AJ26" s="140">
        <f>(+T26+Y26+AD26)/3</f>
        <v>0.33333333333333331</v>
      </c>
      <c r="AK26" s="140">
        <f t="shared" si="15"/>
        <v>0.25</v>
      </c>
      <c r="AL26" s="58">
        <v>45474</v>
      </c>
      <c r="AM26" s="58">
        <v>46752</v>
      </c>
      <c r="AN26" s="21" t="s">
        <v>55</v>
      </c>
      <c r="AO26" s="80" t="s">
        <v>174</v>
      </c>
      <c r="AP26" s="80" t="s">
        <v>175</v>
      </c>
      <c r="AQ26" s="92">
        <v>371352802</v>
      </c>
      <c r="AR26" s="92">
        <v>370764001</v>
      </c>
      <c r="AS26" s="92">
        <v>1224402167</v>
      </c>
      <c r="AT26" s="92">
        <v>1218402167</v>
      </c>
      <c r="AU26" s="92">
        <v>1193497500</v>
      </c>
      <c r="AV26" s="92">
        <v>1126475000</v>
      </c>
      <c r="AW26" s="92">
        <v>1703296470</v>
      </c>
      <c r="AX26" s="92"/>
      <c r="AY26" s="30">
        <f t="shared" si="8"/>
        <v>4492548939</v>
      </c>
      <c r="AZ26" s="31">
        <f t="shared" si="9"/>
        <v>2715641168</v>
      </c>
      <c r="BA26" s="209">
        <f t="shared" si="10"/>
        <v>0.6044767023961406</v>
      </c>
      <c r="BB26" s="22" t="s">
        <v>58</v>
      </c>
      <c r="BC26" s="22" t="s">
        <v>59</v>
      </c>
      <c r="BD26" s="22" t="s">
        <v>60</v>
      </c>
      <c r="BE26" s="22" t="s">
        <v>61</v>
      </c>
      <c r="BF26" s="22" t="s">
        <v>62</v>
      </c>
    </row>
    <row r="27" spans="2:58" ht="101.25">
      <c r="B27" s="111" t="s">
        <v>152</v>
      </c>
      <c r="C27" s="22" t="s">
        <v>153</v>
      </c>
      <c r="D27" s="22" t="s">
        <v>227</v>
      </c>
      <c r="E27" s="22" t="s">
        <v>167</v>
      </c>
      <c r="F27" s="22" t="s">
        <v>168</v>
      </c>
      <c r="G27" s="21" t="s">
        <v>176</v>
      </c>
      <c r="H27" s="22" t="s">
        <v>170</v>
      </c>
      <c r="I27" s="22" t="s">
        <v>171</v>
      </c>
      <c r="J27" s="89">
        <v>0.14000000000000001</v>
      </c>
      <c r="K27" s="69" t="s">
        <v>52</v>
      </c>
      <c r="L27" s="24" t="s">
        <v>177</v>
      </c>
      <c r="M27" s="93">
        <v>100</v>
      </c>
      <c r="N27" s="52" t="s">
        <v>54</v>
      </c>
      <c r="O27" s="77" t="s">
        <v>178</v>
      </c>
      <c r="P27" s="70">
        <v>1</v>
      </c>
      <c r="Q27" s="70">
        <v>1</v>
      </c>
      <c r="R27" s="25">
        <f t="shared" si="16"/>
        <v>1</v>
      </c>
      <c r="S27" s="117">
        <f t="shared" si="11"/>
        <v>0.14000000000000001</v>
      </c>
      <c r="T27" s="204"/>
      <c r="U27" s="70">
        <v>1</v>
      </c>
      <c r="V27" s="70"/>
      <c r="W27" s="26">
        <f t="shared" si="12"/>
        <v>0</v>
      </c>
      <c r="X27" s="26">
        <f t="shared" si="13"/>
        <v>0</v>
      </c>
      <c r="Y27" s="204"/>
      <c r="Z27" s="70">
        <v>1</v>
      </c>
      <c r="AA27" s="70"/>
      <c r="AB27" s="26">
        <f t="shared" si="2"/>
        <v>0</v>
      </c>
      <c r="AC27" s="26">
        <f t="shared" si="14"/>
        <v>0</v>
      </c>
      <c r="AD27" s="204"/>
      <c r="AE27" s="70">
        <v>1</v>
      </c>
      <c r="AF27" s="70"/>
      <c r="AG27" s="70"/>
      <c r="AH27" s="70"/>
      <c r="AI27" s="204"/>
      <c r="AJ27" s="141"/>
      <c r="AK27" s="141"/>
      <c r="AL27" s="94">
        <v>45474</v>
      </c>
      <c r="AM27" s="94">
        <v>46752</v>
      </c>
      <c r="AN27" s="94" t="s">
        <v>55</v>
      </c>
      <c r="AO27" s="106" t="s">
        <v>179</v>
      </c>
      <c r="AP27" s="106" t="s">
        <v>180</v>
      </c>
      <c r="AQ27" s="95">
        <v>141057333</v>
      </c>
      <c r="AR27" s="95">
        <v>141057333</v>
      </c>
      <c r="AS27" s="95">
        <v>360800000</v>
      </c>
      <c r="AT27" s="95">
        <v>360333333</v>
      </c>
      <c r="AU27" s="95">
        <v>380572500</v>
      </c>
      <c r="AV27" s="95">
        <v>362450000</v>
      </c>
      <c r="AW27" s="95">
        <v>522867869</v>
      </c>
      <c r="AX27" s="95"/>
      <c r="AY27" s="30">
        <f t="shared" si="8"/>
        <v>1405297702</v>
      </c>
      <c r="AZ27" s="31">
        <f t="shared" si="9"/>
        <v>863840666</v>
      </c>
      <c r="BA27" s="209">
        <f t="shared" si="10"/>
        <v>0.61470296633275212</v>
      </c>
      <c r="BB27" s="22" t="s">
        <v>58</v>
      </c>
      <c r="BC27" s="22" t="s">
        <v>59</v>
      </c>
      <c r="BD27" s="22" t="s">
        <v>60</v>
      </c>
      <c r="BE27" s="22" t="s">
        <v>61</v>
      </c>
      <c r="BF27" s="22" t="s">
        <v>62</v>
      </c>
    </row>
    <row r="28" spans="2:58" ht="101.25">
      <c r="B28" s="111" t="s">
        <v>152</v>
      </c>
      <c r="C28" s="22" t="s">
        <v>153</v>
      </c>
      <c r="D28" s="22" t="s">
        <v>227</v>
      </c>
      <c r="E28" s="22" t="s">
        <v>167</v>
      </c>
      <c r="F28" s="22" t="s">
        <v>168</v>
      </c>
      <c r="G28" s="21" t="s">
        <v>181</v>
      </c>
      <c r="H28" s="22" t="s">
        <v>170</v>
      </c>
      <c r="I28" s="22" t="s">
        <v>182</v>
      </c>
      <c r="J28" s="89">
        <v>0.14000000000000001</v>
      </c>
      <c r="K28" s="24" t="s">
        <v>52</v>
      </c>
      <c r="L28" s="24" t="s">
        <v>183</v>
      </c>
      <c r="M28" s="90">
        <v>100</v>
      </c>
      <c r="N28" s="21" t="s">
        <v>54</v>
      </c>
      <c r="O28" s="22" t="s">
        <v>184</v>
      </c>
      <c r="P28" s="91">
        <v>1</v>
      </c>
      <c r="Q28" s="91">
        <v>1</v>
      </c>
      <c r="R28" s="25">
        <f t="shared" si="16"/>
        <v>1</v>
      </c>
      <c r="S28" s="117">
        <f t="shared" si="11"/>
        <v>0.14000000000000001</v>
      </c>
      <c r="T28" s="204"/>
      <c r="U28" s="91">
        <v>1</v>
      </c>
      <c r="V28" s="91"/>
      <c r="W28" s="26">
        <f t="shared" si="12"/>
        <v>0</v>
      </c>
      <c r="X28" s="26">
        <f t="shared" si="13"/>
        <v>0</v>
      </c>
      <c r="Y28" s="204"/>
      <c r="Z28" s="91">
        <v>1</v>
      </c>
      <c r="AA28" s="91"/>
      <c r="AB28" s="26">
        <f t="shared" si="2"/>
        <v>0</v>
      </c>
      <c r="AC28" s="26">
        <f t="shared" si="14"/>
        <v>0</v>
      </c>
      <c r="AD28" s="204"/>
      <c r="AE28" s="91">
        <v>1</v>
      </c>
      <c r="AF28" s="91"/>
      <c r="AG28" s="91"/>
      <c r="AH28" s="91"/>
      <c r="AI28" s="204"/>
      <c r="AJ28" s="141"/>
      <c r="AK28" s="141"/>
      <c r="AL28" s="96">
        <v>45474</v>
      </c>
      <c r="AM28" s="96">
        <v>46752</v>
      </c>
      <c r="AN28" s="24" t="s">
        <v>55</v>
      </c>
      <c r="AO28" s="80" t="s">
        <v>185</v>
      </c>
      <c r="AP28" s="80" t="s">
        <v>186</v>
      </c>
      <c r="AQ28" s="206">
        <v>930261352</v>
      </c>
      <c r="AR28" s="206">
        <v>929946602</v>
      </c>
      <c r="AS28" s="92">
        <v>2666263383</v>
      </c>
      <c r="AT28" s="92">
        <v>2662282929</v>
      </c>
      <c r="AU28" s="92">
        <v>2760769700</v>
      </c>
      <c r="AV28" s="92">
        <v>2531775750</v>
      </c>
      <c r="AW28" s="92">
        <v>3573078605</v>
      </c>
      <c r="AX28" s="92"/>
      <c r="AY28" s="30">
        <f t="shared" si="8"/>
        <v>9930373040</v>
      </c>
      <c r="AZ28" s="31">
        <f t="shared" si="9"/>
        <v>6124005281</v>
      </c>
      <c r="BA28" s="209">
        <f t="shared" si="10"/>
        <v>0.61669438361803974</v>
      </c>
      <c r="BB28" s="22" t="s">
        <v>58</v>
      </c>
      <c r="BC28" s="22" t="s">
        <v>59</v>
      </c>
      <c r="BD28" s="22" t="s">
        <v>60</v>
      </c>
      <c r="BE28" s="22" t="s">
        <v>61</v>
      </c>
      <c r="BF28" s="22" t="s">
        <v>62</v>
      </c>
    </row>
    <row r="29" spans="2:58" ht="101.25">
      <c r="B29" s="111" t="s">
        <v>152</v>
      </c>
      <c r="C29" s="22" t="s">
        <v>153</v>
      </c>
      <c r="D29" s="22" t="s">
        <v>227</v>
      </c>
      <c r="E29" s="22" t="s">
        <v>167</v>
      </c>
      <c r="F29" s="22" t="s">
        <v>168</v>
      </c>
      <c r="G29" s="24" t="s">
        <v>187</v>
      </c>
      <c r="H29" s="22" t="s">
        <v>170</v>
      </c>
      <c r="I29" s="22" t="s">
        <v>188</v>
      </c>
      <c r="J29" s="89">
        <v>0.14000000000000001</v>
      </c>
      <c r="K29" s="21" t="s">
        <v>52</v>
      </c>
      <c r="L29" s="21" t="s">
        <v>172</v>
      </c>
      <c r="M29" s="97">
        <v>100</v>
      </c>
      <c r="N29" s="21" t="s">
        <v>54</v>
      </c>
      <c r="O29" s="22" t="s">
        <v>189</v>
      </c>
      <c r="P29" s="68">
        <v>1</v>
      </c>
      <c r="Q29" s="25">
        <v>1</v>
      </c>
      <c r="R29" s="25">
        <f t="shared" si="16"/>
        <v>1</v>
      </c>
      <c r="S29" s="117">
        <f t="shared" si="11"/>
        <v>0.14000000000000001</v>
      </c>
      <c r="T29" s="204"/>
      <c r="U29" s="68">
        <v>1</v>
      </c>
      <c r="V29" s="68"/>
      <c r="W29" s="26">
        <f t="shared" si="12"/>
        <v>0</v>
      </c>
      <c r="X29" s="26">
        <f t="shared" si="13"/>
        <v>0</v>
      </c>
      <c r="Y29" s="204"/>
      <c r="Z29" s="68">
        <v>1</v>
      </c>
      <c r="AA29" s="68"/>
      <c r="AB29" s="26">
        <f t="shared" si="2"/>
        <v>0</v>
      </c>
      <c r="AC29" s="26">
        <f t="shared" si="14"/>
        <v>0</v>
      </c>
      <c r="AD29" s="204"/>
      <c r="AE29" s="68">
        <v>1</v>
      </c>
      <c r="AF29" s="68"/>
      <c r="AG29" s="68"/>
      <c r="AH29" s="68"/>
      <c r="AI29" s="204"/>
      <c r="AJ29" s="141"/>
      <c r="AK29" s="141"/>
      <c r="AL29" s="58">
        <v>45474</v>
      </c>
      <c r="AM29" s="58">
        <v>46752</v>
      </c>
      <c r="AN29" s="21" t="s">
        <v>55</v>
      </c>
      <c r="AO29" s="80" t="s">
        <v>190</v>
      </c>
      <c r="AP29" s="80" t="s">
        <v>191</v>
      </c>
      <c r="AQ29" s="98">
        <v>905190311</v>
      </c>
      <c r="AR29" s="98">
        <v>905015566</v>
      </c>
      <c r="AS29" s="98">
        <v>2332070000</v>
      </c>
      <c r="AT29" s="98">
        <v>2332014667</v>
      </c>
      <c r="AU29" s="98">
        <v>2347806300</v>
      </c>
      <c r="AV29" s="98">
        <v>2226840000</v>
      </c>
      <c r="AW29" s="98">
        <v>3334516551</v>
      </c>
      <c r="AX29" s="98"/>
      <c r="AY29" s="30">
        <f t="shared" si="8"/>
        <v>8919583162</v>
      </c>
      <c r="AZ29" s="31">
        <f t="shared" si="9"/>
        <v>5463870233</v>
      </c>
      <c r="BA29" s="209">
        <f t="shared" si="10"/>
        <v>0.61257013178347453</v>
      </c>
      <c r="BB29" s="22" t="s">
        <v>58</v>
      </c>
      <c r="BC29" s="22" t="s">
        <v>59</v>
      </c>
      <c r="BD29" s="22" t="s">
        <v>60</v>
      </c>
      <c r="BE29" s="22" t="s">
        <v>61</v>
      </c>
      <c r="BF29" s="22" t="s">
        <v>62</v>
      </c>
    </row>
    <row r="30" spans="2:58" ht="101.25">
      <c r="B30" s="111" t="s">
        <v>152</v>
      </c>
      <c r="C30" s="22" t="s">
        <v>153</v>
      </c>
      <c r="D30" s="22" t="s">
        <v>227</v>
      </c>
      <c r="E30" s="22" t="s">
        <v>167</v>
      </c>
      <c r="F30" s="22" t="s">
        <v>168</v>
      </c>
      <c r="G30" s="22" t="s">
        <v>192</v>
      </c>
      <c r="H30" s="22" t="s">
        <v>193</v>
      </c>
      <c r="I30" s="22" t="s">
        <v>194</v>
      </c>
      <c r="J30" s="89">
        <v>0.14000000000000001</v>
      </c>
      <c r="K30" s="24" t="s">
        <v>52</v>
      </c>
      <c r="L30" s="24" t="s">
        <v>129</v>
      </c>
      <c r="M30" s="24">
        <v>1</v>
      </c>
      <c r="N30" s="24" t="s">
        <v>195</v>
      </c>
      <c r="O30" s="22" t="s">
        <v>196</v>
      </c>
      <c r="P30" s="24">
        <v>1</v>
      </c>
      <c r="Q30" s="24">
        <v>1</v>
      </c>
      <c r="R30" s="25">
        <f t="shared" si="16"/>
        <v>1</v>
      </c>
      <c r="S30" s="117">
        <f t="shared" si="11"/>
        <v>0.14000000000000001</v>
      </c>
      <c r="T30" s="204"/>
      <c r="U30" s="24">
        <v>1</v>
      </c>
      <c r="V30" s="24"/>
      <c r="W30" s="26">
        <f t="shared" si="12"/>
        <v>0</v>
      </c>
      <c r="X30" s="26">
        <f t="shared" si="13"/>
        <v>0</v>
      </c>
      <c r="Y30" s="204"/>
      <c r="Z30" s="24">
        <v>1</v>
      </c>
      <c r="AA30" s="24"/>
      <c r="AB30" s="26">
        <f t="shared" si="2"/>
        <v>0</v>
      </c>
      <c r="AC30" s="26">
        <f t="shared" si="14"/>
        <v>0</v>
      </c>
      <c r="AD30" s="204"/>
      <c r="AE30" s="24">
        <v>1</v>
      </c>
      <c r="AF30" s="24"/>
      <c r="AG30" s="24"/>
      <c r="AH30" s="24"/>
      <c r="AI30" s="204"/>
      <c r="AJ30" s="141"/>
      <c r="AK30" s="141"/>
      <c r="AL30" s="96">
        <v>45474</v>
      </c>
      <c r="AM30" s="96">
        <v>46752</v>
      </c>
      <c r="AN30" s="24" t="s">
        <v>55</v>
      </c>
      <c r="AO30" s="80" t="s">
        <v>197</v>
      </c>
      <c r="AP30" s="80" t="s">
        <v>198</v>
      </c>
      <c r="AQ30" s="92">
        <v>273208200</v>
      </c>
      <c r="AR30" s="92">
        <v>271585000</v>
      </c>
      <c r="AS30" s="92">
        <v>963126156</v>
      </c>
      <c r="AT30" s="92">
        <v>961476000</v>
      </c>
      <c r="AU30" s="92">
        <v>1050983300</v>
      </c>
      <c r="AV30" s="92">
        <v>976904000</v>
      </c>
      <c r="AW30" s="92">
        <v>2917916126</v>
      </c>
      <c r="AX30" s="92"/>
      <c r="AY30" s="30">
        <f t="shared" si="8"/>
        <v>5205233782</v>
      </c>
      <c r="AZ30" s="31">
        <f t="shared" si="9"/>
        <v>2209965000</v>
      </c>
      <c r="BA30" s="209">
        <f t="shared" si="10"/>
        <v>0.42456594507670087</v>
      </c>
      <c r="BB30" s="22" t="s">
        <v>58</v>
      </c>
      <c r="BC30" s="22" t="s">
        <v>59</v>
      </c>
      <c r="BD30" s="22" t="s">
        <v>60</v>
      </c>
      <c r="BE30" s="22" t="s">
        <v>61</v>
      </c>
      <c r="BF30" s="22" t="s">
        <v>62</v>
      </c>
    </row>
    <row r="31" spans="2:58" ht="101.25">
      <c r="B31" s="111" t="s">
        <v>152</v>
      </c>
      <c r="C31" s="22" t="s">
        <v>153</v>
      </c>
      <c r="D31" s="22" t="s">
        <v>227</v>
      </c>
      <c r="E31" s="22" t="s">
        <v>167</v>
      </c>
      <c r="F31" s="22" t="s">
        <v>168</v>
      </c>
      <c r="G31" s="22" t="s">
        <v>192</v>
      </c>
      <c r="H31" s="22" t="s">
        <v>193</v>
      </c>
      <c r="I31" s="22" t="s">
        <v>194</v>
      </c>
      <c r="J31" s="89">
        <v>0.14000000000000001</v>
      </c>
      <c r="K31" s="24" t="s">
        <v>52</v>
      </c>
      <c r="L31" s="24" t="s">
        <v>129</v>
      </c>
      <c r="M31" s="90">
        <v>100</v>
      </c>
      <c r="N31" s="24" t="s">
        <v>54</v>
      </c>
      <c r="O31" s="22" t="s">
        <v>199</v>
      </c>
      <c r="P31" s="91">
        <v>1</v>
      </c>
      <c r="Q31" s="91">
        <v>1</v>
      </c>
      <c r="R31" s="25">
        <f t="shared" si="16"/>
        <v>1</v>
      </c>
      <c r="S31" s="117">
        <f t="shared" si="11"/>
        <v>0.14000000000000001</v>
      </c>
      <c r="T31" s="204"/>
      <c r="U31" s="91">
        <v>1</v>
      </c>
      <c r="V31" s="91"/>
      <c r="W31" s="26">
        <f t="shared" si="12"/>
        <v>0</v>
      </c>
      <c r="X31" s="26">
        <f t="shared" si="13"/>
        <v>0</v>
      </c>
      <c r="Y31" s="204"/>
      <c r="Z31" s="91">
        <v>1</v>
      </c>
      <c r="AA31" s="91"/>
      <c r="AB31" s="26">
        <f t="shared" si="2"/>
        <v>0</v>
      </c>
      <c r="AC31" s="26">
        <f t="shared" si="14"/>
        <v>0</v>
      </c>
      <c r="AD31" s="204"/>
      <c r="AE31" s="91">
        <v>1</v>
      </c>
      <c r="AF31" s="91"/>
      <c r="AG31" s="91"/>
      <c r="AH31" s="91"/>
      <c r="AI31" s="204"/>
      <c r="AJ31" s="141"/>
      <c r="AK31" s="141"/>
      <c r="AL31" s="96">
        <v>45474</v>
      </c>
      <c r="AM31" s="96">
        <v>46752</v>
      </c>
      <c r="AN31" s="24" t="s">
        <v>55</v>
      </c>
      <c r="AO31" s="80" t="s">
        <v>200</v>
      </c>
      <c r="AP31" s="80" t="s">
        <v>201</v>
      </c>
      <c r="AQ31" s="92">
        <v>84000000</v>
      </c>
      <c r="AR31" s="92">
        <v>84000000</v>
      </c>
      <c r="AS31" s="92">
        <v>257197500</v>
      </c>
      <c r="AT31" s="92">
        <v>257197500</v>
      </c>
      <c r="AU31" s="92">
        <v>253742000</v>
      </c>
      <c r="AV31" s="92">
        <v>253742000</v>
      </c>
      <c r="AW31" s="92">
        <v>872083874</v>
      </c>
      <c r="AX31" s="92"/>
      <c r="AY31" s="30">
        <f t="shared" si="8"/>
        <v>1467023374</v>
      </c>
      <c r="AZ31" s="31">
        <f t="shared" si="9"/>
        <v>594939500</v>
      </c>
      <c r="BA31" s="209">
        <f t="shared" si="10"/>
        <v>0.40554193651177639</v>
      </c>
      <c r="BB31" s="22" t="s">
        <v>58</v>
      </c>
      <c r="BC31" s="22" t="s">
        <v>59</v>
      </c>
      <c r="BD31" s="22" t="s">
        <v>60</v>
      </c>
      <c r="BE31" s="22" t="s">
        <v>61</v>
      </c>
      <c r="BF31" s="22" t="s">
        <v>62</v>
      </c>
    </row>
    <row r="32" spans="2:58" ht="101.25">
      <c r="B32" s="111" t="s">
        <v>152</v>
      </c>
      <c r="C32" s="22" t="s">
        <v>153</v>
      </c>
      <c r="D32" s="22" t="s">
        <v>227</v>
      </c>
      <c r="E32" s="22" t="s">
        <v>167</v>
      </c>
      <c r="F32" s="22" t="s">
        <v>168</v>
      </c>
      <c r="G32" s="22" t="s">
        <v>192</v>
      </c>
      <c r="H32" s="22" t="s">
        <v>193</v>
      </c>
      <c r="I32" s="22" t="s">
        <v>202</v>
      </c>
      <c r="J32" s="89">
        <v>0.14000000000000001</v>
      </c>
      <c r="K32" s="24" t="s">
        <v>52</v>
      </c>
      <c r="L32" s="24" t="s">
        <v>203</v>
      </c>
      <c r="M32" s="24">
        <v>98</v>
      </c>
      <c r="N32" s="24" t="s">
        <v>54</v>
      </c>
      <c r="O32" s="22" t="s">
        <v>204</v>
      </c>
      <c r="P32" s="91">
        <v>0.98</v>
      </c>
      <c r="Q32" s="91">
        <v>0.98</v>
      </c>
      <c r="R32" s="25">
        <f t="shared" si="16"/>
        <v>1</v>
      </c>
      <c r="S32" s="117">
        <f t="shared" si="11"/>
        <v>0.14000000000000001</v>
      </c>
      <c r="T32" s="205"/>
      <c r="U32" s="91">
        <v>0.98</v>
      </c>
      <c r="V32" s="91"/>
      <c r="W32" s="26">
        <f t="shared" si="12"/>
        <v>0</v>
      </c>
      <c r="X32" s="26">
        <f t="shared" si="13"/>
        <v>0</v>
      </c>
      <c r="Y32" s="205"/>
      <c r="Z32" s="91">
        <v>0.98</v>
      </c>
      <c r="AA32" s="91"/>
      <c r="AB32" s="26">
        <f t="shared" si="2"/>
        <v>0</v>
      </c>
      <c r="AC32" s="26">
        <f t="shared" si="14"/>
        <v>0</v>
      </c>
      <c r="AD32" s="205"/>
      <c r="AE32" s="91">
        <v>0.98</v>
      </c>
      <c r="AF32" s="91"/>
      <c r="AG32" s="91"/>
      <c r="AH32" s="91"/>
      <c r="AI32" s="205"/>
      <c r="AJ32" s="142"/>
      <c r="AK32" s="142"/>
      <c r="AL32" s="96">
        <v>45474</v>
      </c>
      <c r="AM32" s="96">
        <v>46752</v>
      </c>
      <c r="AN32" s="24" t="s">
        <v>55</v>
      </c>
      <c r="AO32" s="80" t="s">
        <v>205</v>
      </c>
      <c r="AP32" s="80" t="s">
        <v>206</v>
      </c>
      <c r="AQ32" s="92">
        <v>505077666</v>
      </c>
      <c r="AR32" s="92">
        <v>504428381</v>
      </c>
      <c r="AS32" s="92">
        <v>3204645844</v>
      </c>
      <c r="AT32" s="92">
        <v>3204625844</v>
      </c>
      <c r="AU32" s="92">
        <v>2666633700</v>
      </c>
      <c r="AV32" s="92">
        <v>299207726</v>
      </c>
      <c r="AW32" s="92">
        <v>1740010757</v>
      </c>
      <c r="AX32" s="92"/>
      <c r="AY32" s="30">
        <f t="shared" si="8"/>
        <v>8116367967</v>
      </c>
      <c r="AZ32" s="31">
        <f t="shared" si="9"/>
        <v>4008261951</v>
      </c>
      <c r="BA32" s="209">
        <f t="shared" si="10"/>
        <v>0.49384921522742981</v>
      </c>
      <c r="BB32" s="22" t="s">
        <v>58</v>
      </c>
      <c r="BC32" s="22" t="s">
        <v>59</v>
      </c>
      <c r="BD32" s="22" t="s">
        <v>60</v>
      </c>
      <c r="BE32" s="22" t="s">
        <v>61</v>
      </c>
      <c r="BF32" s="22" t="s">
        <v>62</v>
      </c>
    </row>
    <row r="34" spans="2:52">
      <c r="J34" s="114"/>
      <c r="AQ34" s="112">
        <f>SUM(AQ9:AQ32)</f>
        <v>10995506297</v>
      </c>
      <c r="AR34" s="112">
        <f t="shared" ref="AR34:AY34" si="20">SUM(AR9:AR32)</f>
        <v>10902902273</v>
      </c>
      <c r="AS34" s="112">
        <f t="shared" si="20"/>
        <v>35285030050</v>
      </c>
      <c r="AT34" s="112">
        <f t="shared" si="20"/>
        <v>35212895916</v>
      </c>
      <c r="AU34" s="112">
        <f t="shared" si="20"/>
        <v>38625859000</v>
      </c>
      <c r="AV34" s="112">
        <f t="shared" si="20"/>
        <v>31512996204</v>
      </c>
      <c r="AW34" s="112">
        <f t="shared" si="20"/>
        <v>46712313420</v>
      </c>
      <c r="AX34" s="112">
        <f t="shared" si="20"/>
        <v>0</v>
      </c>
      <c r="AY34" s="112">
        <f t="shared" si="20"/>
        <v>131618708767</v>
      </c>
      <c r="AZ34" s="210">
        <f>SUM(AZ9:AZ32)</f>
        <v>77628794393</v>
      </c>
    </row>
    <row r="35" spans="2:52">
      <c r="B35" s="100" t="s">
        <v>209</v>
      </c>
      <c r="D35"/>
    </row>
    <row r="36" spans="2:52">
      <c r="B36" s="100" t="s">
        <v>210</v>
      </c>
      <c r="AQ36" s="112"/>
    </row>
    <row r="37" spans="2:52">
      <c r="B37" s="100"/>
    </row>
    <row r="38" spans="2:52">
      <c r="B38" s="101"/>
    </row>
    <row r="39" spans="2:52">
      <c r="B39" s="101"/>
    </row>
    <row r="45" spans="2:52">
      <c r="E45"/>
    </row>
    <row r="51" spans="6:6">
      <c r="F51"/>
    </row>
  </sheetData>
  <mergeCells count="50">
    <mergeCell ref="T22:T25"/>
    <mergeCell ref="Y22:Y25"/>
    <mergeCell ref="AD22:AD25"/>
    <mergeCell ref="AI22:AI25"/>
    <mergeCell ref="T26:T32"/>
    <mergeCell ref="Y26:Y32"/>
    <mergeCell ref="AD26:AD32"/>
    <mergeCell ref="AI26:AI32"/>
    <mergeCell ref="AJ26:AJ32"/>
    <mergeCell ref="AK26:AK32"/>
    <mergeCell ref="AJ9:AJ14"/>
    <mergeCell ref="AK9:AK14"/>
    <mergeCell ref="AJ15:AJ21"/>
    <mergeCell ref="AK15:AK21"/>
    <mergeCell ref="AJ22:AJ25"/>
    <mergeCell ref="AK22:AK25"/>
    <mergeCell ref="AO7:AO8"/>
    <mergeCell ref="AP7:AP8"/>
    <mergeCell ref="AQ7:BD7"/>
    <mergeCell ref="BE7:BE8"/>
    <mergeCell ref="BF7:BF8"/>
    <mergeCell ref="AJ7:AJ8"/>
    <mergeCell ref="AK7:AK8"/>
    <mergeCell ref="AE7:AI7"/>
    <mergeCell ref="I7:I8"/>
    <mergeCell ref="J7:O7"/>
    <mergeCell ref="B1:BD4"/>
    <mergeCell ref="B5:F5"/>
    <mergeCell ref="I5:BF5"/>
    <mergeCell ref="B7:B8"/>
    <mergeCell ref="C7:C8"/>
    <mergeCell ref="D7:D8"/>
    <mergeCell ref="E7:E8"/>
    <mergeCell ref="F7:F8"/>
    <mergeCell ref="G7:G8"/>
    <mergeCell ref="H7:H8"/>
    <mergeCell ref="AL7:AL8"/>
    <mergeCell ref="AM7:AM8"/>
    <mergeCell ref="AN7:AN8"/>
    <mergeCell ref="P7:T7"/>
    <mergeCell ref="U7:Y7"/>
    <mergeCell ref="Z7:AD7"/>
    <mergeCell ref="AD9:AD14"/>
    <mergeCell ref="Y9:Y14"/>
    <mergeCell ref="T9:T14"/>
    <mergeCell ref="AI9:AI14"/>
    <mergeCell ref="T15:T21"/>
    <mergeCell ref="Y15:Y21"/>
    <mergeCell ref="AD15:AD21"/>
    <mergeCell ref="AI15:AI21"/>
  </mergeCells>
  <dataValidations count="1">
    <dataValidation allowBlank="1" showInputMessage="1" showErrorMessage="1" prompt="Incluya la fecha final de la Meta entre el 30/01/2017 y el 31/12/2017, debe ser consecuente con la programación de la meta." sqref="BE7 AL7:AM7" xr:uid="{BAF43CC7-1CD9-4003-8511-B379DA5D579E}"/>
  </dataValidations>
  <printOptions horizontalCentered="1"/>
  <pageMargins left="0.25" right="0.25" top="0.75" bottom="0.75" header="0.3" footer="0.3"/>
  <pageSetup paperSize="5" scale="21" fitToHeight="0" orientation="landscape" r:id="rId1"/>
  <rowBreaks count="1" manualBreakCount="1">
    <brk id="24" min="1" max="3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052b1f7-3b87-4f50-b510-85dc3c9bc8a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559349D5061F47987469DD1A9D93D1" ma:contentTypeVersion="16" ma:contentTypeDescription="Create a new document." ma:contentTypeScope="" ma:versionID="bf86bb3cd7cc58c81e7c0f3c2cbcb5ca">
  <xsd:schema xmlns:xsd="http://www.w3.org/2001/XMLSchema" xmlns:xs="http://www.w3.org/2001/XMLSchema" xmlns:p="http://schemas.microsoft.com/office/2006/metadata/properties" xmlns:ns3="e2a7130d-8479-4dd3-8492-ba1997e5bdf8" xmlns:ns4="2052b1f7-3b87-4f50-b510-85dc3c9bc8a6" targetNamespace="http://schemas.microsoft.com/office/2006/metadata/properties" ma:root="true" ma:fieldsID="a13e15b9818bea94f1fdd4ef3697cd58" ns3:_="" ns4:_="">
    <xsd:import namespace="e2a7130d-8479-4dd3-8492-ba1997e5bdf8"/>
    <xsd:import namespace="2052b1f7-3b87-4f50-b510-85dc3c9bc8a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a7130d-8479-4dd3-8492-ba1997e5bdf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52b1f7-3b87-4f50-b510-85dc3c9bc8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75E671-08C2-4D67-B6C1-B6322C4E5B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7367A1-2EE6-4D0E-9F0F-65C172A6D1BE}">
  <ds:schemaRefs>
    <ds:schemaRef ds:uri="e2a7130d-8479-4dd3-8492-ba1997e5bdf8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2052b1f7-3b87-4f50-b510-85dc3c9bc8a6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ABC60E-DD24-474C-AD93-315D58DEA9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a7130d-8479-4dd3-8492-ba1997e5bdf8"/>
    <ds:schemaRef ds:uri="2052b1f7-3b87-4f50-b510-85dc3c9bc8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Plan Estratégico 2024-2027</vt:lpstr>
      <vt:lpstr>Seguimiento IV Trimestre 2024</vt:lpstr>
      <vt:lpstr>'Plan Estratégico 2024-2027'!Área_de_impresión</vt:lpstr>
      <vt:lpstr>'Seguimiento IV Trimestre 2024'!Área_de_impresión</vt:lpstr>
      <vt:lpstr>'Plan Estratégico 2024-2027'!Títulos_a_imprimir</vt:lpstr>
      <vt:lpstr>'Seguimiento IV Trimestre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Felipe Vargas Aldana</dc:creator>
  <cp:keywords/>
  <dc:description/>
  <cp:lastModifiedBy>Lina Maria Hernandez Acosta</cp:lastModifiedBy>
  <cp:revision/>
  <dcterms:created xsi:type="dcterms:W3CDTF">2025-01-06T00:47:05Z</dcterms:created>
  <dcterms:modified xsi:type="dcterms:W3CDTF">2026-05-13T20:24:28Z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0x010100C3559349D5061F47987469DD1A9D93D1</vt:lpwstr>
  </property>
</Properties>
</file>