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E:\DADEP\DADEP 2024\Oficina Asesora de Planeación\Indicadores\Cuadro de Mando 2024-2027\Monitoreo 4to Trimestre 2024\"/>
    </mc:Choice>
  </mc:AlternateContent>
  <xr:revisionPtr revIDLastSave="0" documentId="13_ncr:1_{7C42C223-135F-42D4-9D12-87A47760B68A}" xr6:coauthVersionLast="47" xr6:coauthVersionMax="47" xr10:uidLastSave="{00000000-0000-0000-0000-000000000000}"/>
  <bookViews>
    <workbookView xWindow="-110" yWindow="-110" windowWidth="19420" windowHeight="10300" xr2:uid="{C7DA94B5-4F66-403A-B51E-D471FD08913E}"/>
  </bookViews>
  <sheets>
    <sheet name="Monitoreo IV 2024" sheetId="1" r:id="rId1"/>
  </sheets>
  <externalReferences>
    <externalReference r:id="rId2"/>
  </externalReferences>
  <definedNames>
    <definedName name="_xlnm._FilterDatabase" localSheetId="0" hidden="1">'Monitoreo IV 2024'!$A$1:$P$47</definedName>
    <definedName name="APLICACIÓN">'[1]Listas Nuevas'!$R$2:$R$4</definedName>
    <definedName name="_xlnm.Print_Area" localSheetId="0">'Monitoreo IV 2024'!$A$1:$Q$47</definedName>
    <definedName name="CID">'[1]Listas Nuevas'!$AM$3:$AM$9</definedName>
    <definedName name="Contexto_Externo">'[1]Listas Nuevas'!$A$2:$A$8</definedName>
    <definedName name="Contexto_Interno">'[1]Listas Nuevas'!$B$2:$B$7</definedName>
    <definedName name="Contexto_Proceso">'[1]Listas Nuevas'!$C$2:$C$8</definedName>
    <definedName name="Control_Existente">[1]Listas!$F$3:$F$5</definedName>
    <definedName name="EJECUCIÓN">'[1]Listas Nuevas'!$T$2:$T$4</definedName>
    <definedName name="FRECUENCIA">'[1]Listas Nuevas'!$L$2:$L$6</definedName>
    <definedName name="PROCESO">'[1]Listas Nuevas'!$AR$3:$AR$23</definedName>
    <definedName name="Riesgo_de_Corrupción">'[1]Listas Nuevas'!$H$10:$J$10</definedName>
    <definedName name="Riesgo_General">'[1]Listas Nuevas'!$F$11:$J$11</definedName>
    <definedName name="TIPO_CONTROL">'[1]Listas Nuevas'!$P$2:$P$3</definedName>
    <definedName name="TIPO_RIESGO" localSheetId="0">'[1]Listas Nuevas'!#REF!</definedName>
    <definedName name="TIPO_RIESGO">'[1]Listas Nuevas'!#REF!</definedName>
    <definedName name="TIPOLOGÍA">'[1]Listas Nuevas'!$E$2:$E$11</definedName>
    <definedName name="_xlnm.Print_Titles" localSheetId="0">'Monitoreo IV 2024'!$1:$3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1" l="1"/>
  <c r="N46" i="1"/>
  <c r="O46" i="1" s="1"/>
  <c r="N45" i="1"/>
  <c r="O44" i="1"/>
  <c r="N44" i="1"/>
  <c r="O42" i="1"/>
  <c r="N42" i="1"/>
  <c r="N41" i="1"/>
  <c r="O41" i="1" s="1"/>
  <c r="O40" i="1"/>
  <c r="N40" i="1"/>
  <c r="O39" i="1"/>
  <c r="N39" i="1"/>
  <c r="O38" i="1"/>
  <c r="N38" i="1"/>
  <c r="N37" i="1"/>
  <c r="O37" i="1" s="1"/>
  <c r="O36" i="1"/>
  <c r="O34" i="1"/>
  <c r="N34" i="1"/>
  <c r="O33" i="1"/>
  <c r="N33" i="1"/>
  <c r="O32" i="1"/>
  <c r="N32" i="1"/>
  <c r="O31" i="1"/>
  <c r="N31" i="1"/>
  <c r="O30" i="1"/>
  <c r="N30" i="1"/>
  <c r="N29" i="1"/>
  <c r="N28" i="1"/>
  <c r="O27" i="1"/>
  <c r="N27" i="1"/>
  <c r="O25" i="1"/>
  <c r="O24" i="1"/>
  <c r="O23" i="1"/>
  <c r="O22" i="1"/>
  <c r="O21" i="1"/>
  <c r="O20" i="1"/>
  <c r="O16" i="1"/>
  <c r="O15" i="1"/>
  <c r="N14" i="1"/>
  <c r="O14" i="1" s="1"/>
  <c r="O13" i="1"/>
  <c r="O12" i="1"/>
  <c r="N12" i="1"/>
  <c r="O11" i="1"/>
  <c r="N11" i="1"/>
  <c r="N10" i="1"/>
  <c r="O10" i="1" s="1"/>
  <c r="O9" i="1"/>
  <c r="N9" i="1"/>
  <c r="O8" i="1"/>
  <c r="O5" i="1"/>
  <c r="N5" i="1"/>
  <c r="N4" i="1"/>
  <c r="O4" i="1" s="1"/>
</calcChain>
</file>

<file path=xl/sharedStrings.xml><?xml version="1.0" encoding="utf-8"?>
<sst xmlns="http://schemas.openxmlformats.org/spreadsheetml/2006/main" count="419" uniqueCount="222">
  <si>
    <r>
      <t xml:space="preserve">Cuadro de Mando Indicadores 2024 -2027
</t>
    </r>
    <r>
      <rPr>
        <b/>
        <sz val="14"/>
        <color theme="1"/>
        <rFont val="Trebuchet MS"/>
        <family val="2"/>
      </rPr>
      <t>Departamento Administrativo de la Defensoría del Espacio Público - DADEP</t>
    </r>
  </si>
  <si>
    <t>Objetivo Estratégico
2024-2027</t>
  </si>
  <si>
    <t>Proceso</t>
  </si>
  <si>
    <t>Responsable del reporte</t>
  </si>
  <si>
    <t>Cod</t>
  </si>
  <si>
    <t>Indicador</t>
  </si>
  <si>
    <t>Fórmula Resultado</t>
  </si>
  <si>
    <t>Fórmula Cumplimiento</t>
  </si>
  <si>
    <t>Tipo de Tendencia</t>
  </si>
  <si>
    <t>Tipo de Indicador</t>
  </si>
  <si>
    <t>Frecuencia</t>
  </si>
  <si>
    <t>Meta PDD
2024-2027</t>
  </si>
  <si>
    <t>Meta
2024</t>
  </si>
  <si>
    <t>4to Trimestre</t>
  </si>
  <si>
    <t>Resultado</t>
  </si>
  <si>
    <t>% Cumplimiento 2024</t>
  </si>
  <si>
    <t>Observaciones Líder Proceso</t>
  </si>
  <si>
    <t>Monitoreo OAP</t>
  </si>
  <si>
    <t>4. Fortalecer la capacidad institucional en el marco de un Modelo Integrado de Planeación y Gestión eficiente, que propenda por una gestión pública inteligente, transparente y ágil en la respuesta a los requerimientos de la ciudadanía, promoviendo la participación y el control social.</t>
  </si>
  <si>
    <t>I. PROCESOS ESTRATÉGICOS</t>
  </si>
  <si>
    <t>1. Direccionamiento Estratégico</t>
  </si>
  <si>
    <t>Jefe Oficina Asesora de Planeación - OAP</t>
  </si>
  <si>
    <t>Avance de la Gestión de la Entidad</t>
  </si>
  <si>
    <t>(Sumatoria de los porcentajes de avance de las metas de cada indicador / # total de metas evaluadas) * 100%</t>
  </si>
  <si>
    <t>Creciente</t>
  </si>
  <si>
    <t>Eficacia</t>
  </si>
  <si>
    <t>Trimestral</t>
  </si>
  <si>
    <t>Durante la vigencia 2024, un avance del 96,5% en la gestión gestión de la entidad, de acuerdo con los indicadores evaluados en cada uno de los procesos, los cuales fueron 37 que tenían una meta para la vigencia</t>
  </si>
  <si>
    <t>El indicador refleja el resultado de la gestión de la Defensoría, de acuerdo con el resutado de los otros indicadores de gestión de los diferentes procesos</t>
  </si>
  <si>
    <t>Ejecución del Plan de Sostenibilidad del MIPG</t>
  </si>
  <si>
    <t>(# total de actividades ejecutadas del Plan de Sostenibilidad / # total de actividades programadas en el Plan de Sostenibilidad de MIPG) * 100%</t>
  </si>
  <si>
    <t>Durante la vigencia del 2024, desde la Oficina Asesora de Planeación se lideró la construcción y ejecución del Plan de Acción para la Sostenibilidad del MIPG en la Defensoría, dentro del cual se adelantaron actividades en 4 compenentes: Direccionamiento, Furag, Sistema de Gestión y Monitoreo y Control</t>
  </si>
  <si>
    <t>Lo reportado por el proceso refleja el cumplimiento total del Plan de Acción para la Sostenibilidad del MIPG</t>
  </si>
  <si>
    <t>Ejecución del Programa de Transparencia y Ética Pública - PTEP</t>
  </si>
  <si>
    <t>(# total de actividades ejecutadas del PTEP / # total de actividades programadas en el PTEP) * 100%</t>
  </si>
  <si>
    <t>Eficiencia</t>
  </si>
  <si>
    <t>Cuatrimestral</t>
  </si>
  <si>
    <t>87,5%</t>
  </si>
  <si>
    <t>87,5</t>
  </si>
  <si>
    <t>El resultado del cumplimiento de cada uno de las actividades, se toma de acuerdo con la evaluación realizada por la Oficina de Control Interno. Es así, como de las 42 actividades programadas para el 2024, se obtuvieron los siguientes cumplimientos:
* 32 con el 100% de cumplimiento
* 2 con el 90% de cumplimiento
* 1 con el 80%, 65%, 60%, 50% y 40% de cumplimiento
* 3 sin cumplimiento alguno por falta de evidencias.
De acuerdo con loa anterior, se realizó la ponderación en el cumplimiento, lo cual genera un resultado del 87,5%</t>
  </si>
  <si>
    <t>Se hace necesario reforzar las formas de reportes por parte de los responsables de los procesos, toda vez que se enuncian inconvenientes en la verificación de las evidencias, lo cual afectó el % de cumplimiento.</t>
  </si>
  <si>
    <t>Asesor Dirección</t>
  </si>
  <si>
    <t>Documento técnico de reestructuración de las funciones y responsabilidades de la Defensoría del Espacio Público</t>
  </si>
  <si>
    <t>Un (1) documento técnico de reestructuración de las funciones y responsabilidades de la Defensoría del Espacio Público</t>
  </si>
  <si>
    <t>(# de documentos técnicos de reestructuración de las funciones y responsabilidades de la Defensoría del Espacio Público realizado / un (1) documento técnico de reestructuración de las funciones y responsabilidades de la Defensoría del Espacio Público proyectado)*100%</t>
  </si>
  <si>
    <t>Suma</t>
  </si>
  <si>
    <t>N.A.</t>
  </si>
  <si>
    <t>Comité de Gobernanza  y Gestión del Espacio Público institucionalizado</t>
  </si>
  <si>
    <t>Un (1) acto administrativo mediante el cual se institucionaliza el Comité de Gobernanza y Gestión del Espacio Público expedido</t>
  </si>
  <si>
    <t>(# de actos administrativos mediante el cual se institucionaliza el Comité de Gobernanza y Gestión del Espacio Público expedido / # de actos administrativos mediante el cual se institucionaliza el Comité de Gobernanza y Gestión del Espacio Público programados)*100%</t>
  </si>
  <si>
    <t>Desde la Defensoría se lideró la construcción y expedición del Decreto 375 de 2024, por medio del cual se reglamenta el Comité Estratégico de Gobernanza y Gestión del Espacio Público"</t>
  </si>
  <si>
    <t>De acuerdo con lo reportado por el responsable del proceso, se enuncia el total cumplimiento de lo planeado</t>
  </si>
  <si>
    <t>Jefe Oficina Asesora de Comunicaciones - OAC</t>
  </si>
  <si>
    <t>Porcentaje de interacciones entre los seguidores y el contenido de la página (Engagement)</t>
  </si>
  <si>
    <t>(# de seguidores de las redes sociales X,Instagram,TikTok y Facebook en la fecha de corte - # de seguidores de las redes sociales al inicio de la vigencia)*100 / # de seguidores de las redes sociales al inicio de la vigencia</t>
  </si>
  <si>
    <t>((# de seguidores de las redes sociales X,Instagram,TikTok y Facebook en la fecha de corte - # de seguidores de las redes sociales al inicio de la vigencia)*100 / # de seguidores de las redes sociales al inicio de la vigencia) / Meta para el año</t>
  </si>
  <si>
    <t>En el 2024 iniciamos con un total de 42.600 seguidores en las redes sociales, por tanto nos propusimos a generar un 12% de crecimiento anual, representado con una meta de incrementar 5112 seguidores en el año, este año obtuvimos un incremento de 6.003 seguidores totales, cumpliendo así con la meta de 12% anual</t>
  </si>
  <si>
    <t>Se refleja un cumplimiento superior al proyectado para la vigencia, lo cual evidencia un incremento en la interacción con la ciudadanía a través de las redes sociales de la Defensoría</t>
  </si>
  <si>
    <t>2. Atención a la Ciudadanía</t>
  </si>
  <si>
    <t>Subdirector de Gestión Corporativa -SGC</t>
  </si>
  <si>
    <t>Oportunidad de las respuestas a las peticiones ciudadanas en los términos de ley - Sistema Distrital para la gestión de peticiones ciudadanas - Bogotá te Escucha</t>
  </si>
  <si>
    <t>(# total de derechos de petición contestados dentro de los términos legales / # total derechos de petición allegados durante la vigencia) * 100%</t>
  </si>
  <si>
    <t>Constante</t>
  </si>
  <si>
    <t>No se presentaron vencimientos durante el cuarto trimestre de la vigencia.</t>
  </si>
  <si>
    <t>Percepción de los ciudadanos acerca de la atención recibida en los módulos</t>
  </si>
  <si>
    <t>(# total de preguntas de percepción acerca de la atención respondida por los ciudadanos con nivel excelente en el periodo / # total de preguntas formuladas de percepción acerca de la atención del ciudadana en el periodo) * 100%</t>
  </si>
  <si>
    <t>(# total de preguntas de percepción o de satisfacción acerca de la atención respondida por los ciudadanos con nivel excelente en el periodo / # total de preguntas formuladas de percepción o de satisfacción acerca de la atención del ciudadano en el periodo) * 100%</t>
  </si>
  <si>
    <t>Efectividad</t>
  </si>
  <si>
    <t>Se adelantó la medición de la percepción  de 219 ciudadanos a través de una pregunta frente a la amabilidad y respeto, durante el trimestre,  cuyo  resultado fue 100%.</t>
  </si>
  <si>
    <t>De acuerdo con lo reportado por el responsable del proceso, se evidencia el total cumplimiento de lo planeado</t>
  </si>
  <si>
    <t>Satisfacción de los ciudadanos respecto de las respuestas emitidas</t>
  </si>
  <si>
    <t>(# total de preguntas de satisfacción acerca de las respuestas diligenciadas por los ciudadanos con nivel excelente en el periodo / # total de preguntas de satisfacción de los ciudadanos respectos de las respuestas emitidas en el periodo) * 100%</t>
  </si>
  <si>
    <t>Se adelantó la medición de la satisfaccion de 219 ciudadanos a través de dos (2) preguntas: 1. Servicio y atención y 2. Tiempo de espera, durante el trimestre cuyo resultado es la sumatoria de las dos pregunta y cuyo resultado fue 100%.</t>
  </si>
  <si>
    <t>De acuerdo con lo descrito por la resposanble del proceso, se hace necesario la reformulación de alguna o algunas de las preguntas realizadas a los usuarios para medir con mayor certeza este indicador</t>
  </si>
  <si>
    <r>
      <t xml:space="preserve">3. </t>
    </r>
    <r>
      <rPr>
        <b/>
        <sz val="10"/>
        <color rgb="FF000000"/>
        <rFont val="Arial"/>
        <family val="2"/>
      </rPr>
      <t>Liderar la gobernanza del espacio público en la ciudad a través de la coordinación interinstitucional e intersectorial de acuerdo con las competencias de las entidades públicas.</t>
    </r>
  </si>
  <si>
    <t>3. Administración y gestión del Observatorio y la Política de Espacio Público</t>
  </si>
  <si>
    <t>Subdirector de Registro Inmobiliario - SRI</t>
  </si>
  <si>
    <t>Líneas de investigación que fomenten la apropiación ciudadana del espacio público y mejoren las condiciones de generación, sostenibilidad y cuidado de éste elaboradas</t>
  </si>
  <si>
    <t># de líneas de investigación desarrolladas en la vigencia para fomentar la apropiación del espacio público</t>
  </si>
  <si>
    <t>(# de líneas de investigación desarrolladas en la vigencia para fomentar la apropiación del espacio público / # líneas de investigación  que fomenten la apropiación del espacio público programadas para la vigencia) * 100%</t>
  </si>
  <si>
    <r>
      <rPr>
        <sz val="10"/>
        <rFont val="Museo Sans Condensed"/>
      </rPr>
      <t>Se adelantó el documento de</t>
    </r>
    <r>
      <rPr>
        <b/>
        <sz val="10"/>
        <rFont val="Museo Sans Condensed"/>
      </rPr>
      <t xml:space="preserve"> </t>
    </r>
    <r>
      <rPr>
        <b/>
        <i/>
        <sz val="10"/>
        <rFont val="Museo Sans Condensed"/>
      </rPr>
      <t>"</t>
    </r>
    <r>
      <rPr>
        <i/>
        <sz val="10"/>
        <rFont val="Museo Sans Condensed"/>
      </rPr>
      <t>Reporte Técnico de Indicadores de Espacio Público 2024"</t>
    </r>
  </si>
  <si>
    <t>Porcentaje de acciones realizadas de la política pública de espacio público.</t>
  </si>
  <si>
    <t>(# de acciones realizadas durante la vigencia dentro de la PPEP / # de acciones programadas durante la vigencia dentro de la PPEP) x 100%%</t>
  </si>
  <si>
    <t xml:space="preserve">A continuación se presenta el avance de la Principales acciones de la Política Pública de Espacio Público (PPEP) para esta vigencia. 
1. Investigaciones:  
a. Se realizó la articulación con IDECA para la actualización del indicador de caminabilidad para el plan de Desarrollo "Bogotá Camina Segura" 
b. Se realizó la socialización de la investigación de Espacio Público Rural  en el XVII Congreso Internacional de Ecociudades 2024.
c. Se realizó el documento del informe final de la investigación espacio público para las mujeres y se realizó el documento técnico de Cartilla de política pública de espacio público para su difusión.
d. Reporte técnico de Indicadores 2024.
2. Acciones desarrollados para la PDEP: 
a. Se solicitó y presentó la actualización financiera de la Política Pública de Espacio Público a la Secretaria Distrital de Planeación.
</t>
  </si>
  <si>
    <t>2. Aumentar la oferta cualitativa y cuantitativa de espacio público inclusivo y seguro, con enfoque de género, poblacional, étnico y diferencial.</t>
  </si>
  <si>
    <t>II. PROCESOS MISIONALES</t>
  </si>
  <si>
    <t>4. Inventario General de Espacio Público y Bienes Fiscales</t>
  </si>
  <si>
    <t xml:space="preserve">M2 de bienes fiscales y públicos incorporados al inventario general de espacio público y bienes fiscales	</t>
  </si>
  <si>
    <t>Sumatoria de M2 de bienes fiscales y públicos incorporados al inventario general de espacio público y bienes fiscales durante la vigencia</t>
  </si>
  <si>
    <t>(Sumatoria de M2 de bienes fiscales y públicos incorporados al inventario general de espacio público y bienes fiscales durante la vigencia / Sumatoria M2 de bienes fiscales y públicos programados para incorporar al inventario general de espacio público y bienes fiscales durante la vigencia)*100%</t>
  </si>
  <si>
    <t>5.000.000 M2</t>
  </si>
  <si>
    <t>Esta meta se reprogramó en el mes de octubre y noviembre aumentandola a 1.400.000 M2 y se da cumplimiento al 100% de la meta.</t>
  </si>
  <si>
    <t>M2 saneados y/o titulados de bienes fiscales y públicos</t>
  </si>
  <si>
    <t># de M2 de bienes fiscales y públicos saneados y titulados</t>
  </si>
  <si>
    <t>(# de M2 de bienes fiscales y públicos saneados y titulados / # de M2 de bienes fiscales y públicos por sanear y titular en la vigencia)*100%</t>
  </si>
  <si>
    <t>Se da el cumplimiento del 100% de la meta.</t>
  </si>
  <si>
    <t>Herramientas de valoración actualizadas de los predios del inventario</t>
  </si>
  <si>
    <t>(# de herramientas de valoración actualizadas para los predios del inventario / # de herramientas de valoración para los predios del inventario programdas para actualización durante la vigencia)*100%</t>
  </si>
  <si>
    <t>Documentos técnico-jurídicos de los bienes sujetos a enajenación elaborados</t>
  </si>
  <si>
    <t># de documentos técnico-jurídicos elaborados en la vigencia</t>
  </si>
  <si>
    <t>(# de documentos técnico-jurídicos elaborados en la vigencia / # de documentos técnico-jurídicos programados para la vigencia)*100%</t>
  </si>
  <si>
    <t>Balance de las áreas correspondientes a cesiones públicas definidas en actuaciones urbanísticas que no han sido entregadas y/o tituladas al Distrito y cuyos actos administrativos se encuentren vencidos</t>
  </si>
  <si>
    <t>Un (1) balance realizado de las áreas correspondientes a cesiones públicas definidas en actuaciones urbanísticas que no han sido entregadas y/o tituladas al Distrito y cuyos actos administrativos se encuentren vencidos</t>
  </si>
  <si>
    <t>(# de balances realizados de las áreas correspondientes a cesiones públicas definidas en actuaciones urbanísticas que no han sido entregadas y/o tituladas al Distrito y cuyos actos administrativos se encuentren vencidos / Un (1) balance de las áreas correspondientes a cesiones públicas definidas en actuaciones urbanísticas que no han sido entregadas y/o tituladas al Distrito y cuyos actos administrativos se encuentren vencidos programado)*100%</t>
  </si>
  <si>
    <t>Único valor</t>
  </si>
  <si>
    <t>Consolidación de información de metros cuadrados de espacio público efectivo por habitante</t>
  </si>
  <si>
    <t># de consolidaciones de información de metros cuadrados de espacio público efectivo por habitante</t>
  </si>
  <si>
    <t>(# de consolidaciones de información de metros cuadrados de espacio público efectivo por habitante realizadas en la vigencia / # de consolidaciones de información de metros cuadrados de espacio público efectivo por habitante programadas en la vigencia)*100%</t>
  </si>
  <si>
    <t>Anual</t>
  </si>
  <si>
    <t>Se reporta el indicador derivado del reporte técnico presentado durante la vigencia 2024 que fue detallado de las vigencias 2022 y 2023 es de  4,79 M2  por habitante.
Adicionalmente, se solicitó la información   a las diferentes entidades con corte del 31 de diciembre y se debe realizar la metodologia de obtención del dato del indicador de espacio público efectivo que se reportará al mes de febrero 2025.</t>
  </si>
  <si>
    <t>5. Administración del Patrimonio Inmobiliario Distrital</t>
  </si>
  <si>
    <t>Subdirectora de Gestión Inmobiliaria y del Espacio Público - SGI</t>
  </si>
  <si>
    <t>Ejercicios demostrativos de apropiación de predios públicos por medio de procesos formativos y acciones concretas en sitios críticos impulsando la participación ciudadana realizados</t>
  </si>
  <si>
    <t># de ejercicios demostrativos de apropiación de predios públicos realizados</t>
  </si>
  <si>
    <t>(# de ejercicios demostrativos de apropiación de predios públicos realizados / # de ejercicios demostrativos de apropiación de predios públicos programados para la vigencia)*100%</t>
  </si>
  <si>
    <t xml:space="preserve">No aplica </t>
  </si>
  <si>
    <t>1. Fomentar la aplicación de los diversos instrumentos de administración del patrimonio inmobiliario distrital y del espacio público, incluyendo proyectos de bienestar de y para la comunidad.</t>
  </si>
  <si>
    <t>Bienes fiscales del Distrito Capital ofertados para la enajenación a título oneroso</t>
  </si>
  <si>
    <t># de bienes fiscales del Distrito Capital ofertados para enajenación a título oneroso</t>
  </si>
  <si>
    <t>(# de bienes fiscales del Distrito Capital ofertados para enajenación a título oneroso / # de bienes fiscales del Distrito Capital por ofertar a título oneroso durante la vigencia)*100%</t>
  </si>
  <si>
    <t xml:space="preserve">Se han presentado dificultades para surtir el trámite y completar los requisitos de avalúo, viabilidad jurídica, certificación contable y precio minímo de venta de los predios para continuar con el proceso y poderlos ofertar </t>
  </si>
  <si>
    <t>El resultado reportado refleja el no cumplimiento de la meta por las dificultades enunciadas por la responsable del proceso. Es necesario analizar las causas que generan los inconvenientes y a partir de allí, formular acciones que contribuyan al cumplimiento de las metas</t>
  </si>
  <si>
    <t>Proyectos de bienestar con enfoque de género poblacional y diferencial en espacios públicos impulsados</t>
  </si>
  <si>
    <t># de proyectos de bienestar con enfoque de género poblacional y diferencial en espacios públicos impulsados</t>
  </si>
  <si>
    <t>(# de proyectos de bienestar impulsados / # de proyectos de bienestar programados para la vigencia)*100%</t>
  </si>
  <si>
    <t>Lo reportado por la responsable del proceso refleja un cumplimiento de lo proyectado para la vigencia, pero no hay forma de validarse la información por cuanto no hay detalle de lo realizado</t>
  </si>
  <si>
    <t>Instrumentos de aprovechamiento de espacio público adoptados</t>
  </si>
  <si>
    <t># de instrumentos de aprovechamiento de espacio público adoptados</t>
  </si>
  <si>
    <t>(# de instrumentos de aprovechamiento de espacio público adoptados / # de instrumentos de aprovechamiento de espacio público proyectados para la vigencia)*100%</t>
  </si>
  <si>
    <t xml:space="preserve">Para la vigencia del 2024 esta meta se ejecutó en un 100% con la realización de las  acciones que se describen a continuación: suscripción de instrumentos jurídicos para la administración del espacio público, supervisión de los instrumentos, seguimiento de la alianza público privada  HUB de movilidad plaza calle 136 y suscripción de 16 instrumentos de aprovechamiento económico. </t>
  </si>
  <si>
    <t>6. Defensa del  Patrimonio Inmobiliario Distrital</t>
  </si>
  <si>
    <t>Metros cuadrados intervenidos de bienes de uso público y fiscales con acciones de administración y mantenimiento.</t>
  </si>
  <si>
    <t># de m2 de bienes de uso público y fiscales intervenidos</t>
  </si>
  <si>
    <t>(# de m2 de bienes de uso público y fiscales intervenidos durante la vigencia / # de m2 de bienes de uso público y fiscales programdos para intervenir durante la vigencia)*100%</t>
  </si>
  <si>
    <t>31091.29</t>
  </si>
  <si>
    <t xml:space="preserve">Se presentaron dificultades en el proceso contractual para el mantenimiento de los predios administrados lo que retrasó el inicio de las actividades de mantenimiento de los predios a cargo del DADEP. </t>
  </si>
  <si>
    <t>Si bien la cifra de cumplimiento es alta, se recomienda formular y ejecutar medidas preventivas y correctivas que eviten retrasos en los procesos contractuales necesarios para la ejecución de las actividades</t>
  </si>
  <si>
    <t>Estudios técnicos realizados para la identificación de puntos críticos donde se pueda impulsar proyectos de bienestar social</t>
  </si>
  <si>
    <t># de estudios técnicos realizados / 10 estudios técnicos a realizar</t>
  </si>
  <si>
    <t>Asistencia técnica a las alcaldías locales y demás autoridades competentes en las acciones de recuperación de espacio público realizadas</t>
  </si>
  <si>
    <t xml:space="preserve">(sumatoria de actividades que hacen parte de la asistencia ténica realizadas durante la vigencia / sumatoria de solicitudes de actividades que hacen parte de la asistencia técnicas recibidas durante la vigencia)*100%
</t>
  </si>
  <si>
    <t>No se reportaron observaciones</t>
  </si>
  <si>
    <t>III. PROCESOS DE SOPORTE</t>
  </si>
  <si>
    <t>7. Gestión de la Tecnología y la Información</t>
  </si>
  <si>
    <t>Jefe Oficina de Tecnologías de la Información y las Comunicaciones  -  OTIC</t>
  </si>
  <si>
    <t>Desarrollo de la estretegia para el fortalecimiento del proceso de gestión de proyectos</t>
  </si>
  <si>
    <t>(# de actividades desarrolladas dentro de la estrategia para el fortalecimiento de gestión de proyectos durante la vigencia / # de actividades planeadas dentro de la estrategia para el fortalecimiento de gestión de proyectos para la vigencia)*100%</t>
  </si>
  <si>
    <t>Procesos, políticas y guías de gobernabilidad de las TIC</t>
  </si>
  <si>
    <t>(# de procesos, políticas y guías de gobernabilidad de las TIC desarrollados / # de procesos, políticas y guías de gobernabilidad de las TIC programadas para la vigencia)*100%</t>
  </si>
  <si>
    <t>Actividades para garantizar la disponibilidad en la prestación de los servicios críticos de la entidad</t>
  </si>
  <si>
    <t>(# de actividades realizadas para garantizar la disponibilidad en la prestación de los servicios críticos de la entidad / # de actividades programadas para la vigencia para garantizar la disponibilidad en la prestación de los servicios críticos de la entidad)*100%</t>
  </si>
  <si>
    <t>Si bien el responsable del proceso informa sobre el umplimiento de la meta, se hace necesaria la revisión de la formulación del indicador, ya sea en sus variables o en su meta</t>
  </si>
  <si>
    <t>8. Gestión Jurídica</t>
  </si>
  <si>
    <t>Jefe Oficina Jurídica - OJ</t>
  </si>
  <si>
    <t>Porcentaje de conciliaciones judiciales analizadas</t>
  </si>
  <si>
    <t>(# de solicitudes de conciliación analizadas en el Comité de Conciliación durante la vigencia / # de solicitudes de conciliación allegadas a la Defensoría en la vigencia)*100%</t>
  </si>
  <si>
    <t xml:space="preserve">Durante el periodo 2024 fueron atendidas en la sesiones del Comité de Conciliación 22 conciliaciones de carácter judicoal y extrajudicial, de las cuales se definió no presentar formula de conciliación,ya que al analizar los fundamentos tácticos y jurídicos no es procedente adelantar procesos. </t>
  </si>
  <si>
    <t>Porcentaje respuesta oportuna de las acciones de tutela notificadas a la Oficina Jurídica</t>
  </si>
  <si>
    <t>(# de acciones de tutela contestadas dentro del término dado por el Despacho Judicial /  # de acciones de tutela notificadas a la Oficina Jurídica) * 100%</t>
  </si>
  <si>
    <t>(# de acciones de tutela contestadas durante la vigencia dentro del término dado por el Despacho Judicial /  # de acciones de tutela notificadas a la Oficina Jurídica en la vigencia) * 100%</t>
  </si>
  <si>
    <t>En el transcurso del año 2024, la Oficina Jurídica demostró una gestión impecable en la respuesta a las acciones de tutela. Se notificó un total de 166 acciones de tutela por parte de los despachos judiciales, y la Oficina Jurídica respondió a la totalidad de ellas (166) dentro del término legal establecido.</t>
  </si>
  <si>
    <t>Porcentaje de contratos de prestación de servicios y de apoyo a la gestión que cumplieron el promedio de días de suscripción establecido (14 días hábiles)</t>
  </si>
  <si>
    <t>(# de contratos de prestación de servicios y de apoyo a la gestión suscritos en el promedio de días establecidos por la Oficina Jurídica / # total de contratos de prestación de servicios y de apoyo a la gestión suscritos en la vigencia) * 100%</t>
  </si>
  <si>
    <t>En el transcurso del año 2024, la Oficina Jurídica gestionó 611 contratos de prestación de servicios profesionales y de apoyo a la gestión dentro de los cuales  605 de los contratos fueron suscritos en el tiempo establecido</t>
  </si>
  <si>
    <t>De acuerdo con lo reportado por el responsable del proceso, el cumplimiento es bastante alto de acuerdo con la cantidad de contratos tramitados, por lo cual se recomienda revisar la meta para la próxima vigencia</t>
  </si>
  <si>
    <t xml:space="preserve">Cumplimiento al Plan anual de adquisiciones PAA </t>
  </si>
  <si>
    <t>(# de procesos iniciados y publicados en SECOP / # de procesos programados en el PAA durante la vigencia) * 100%</t>
  </si>
  <si>
    <t>En el trasncurso del año 2024, la Oficina Jurídica  gestionó la totalidad de los procesos de selección programados en el PAA que fueron 72, cumpliendo con el 100% de gestión.</t>
  </si>
  <si>
    <t>Actividades realizadas dentro de la gestión contractual y de defensa y representación judicial</t>
  </si>
  <si>
    <t>(# de actividades realizadas dentro de la gestión contractual y de defensa y representación judicial / # de actividades programdas dentro de la gestión contractual y de defensa y representación judicial a la fecha de corte del periodo a reportar)*100%</t>
  </si>
  <si>
    <t xml:space="preserve">Sobre este indicador como se mencionó en correo electrónico anterior, se sugiere eliminar ya que las variables de medición no son ponderables para lograr un indicador que mida alguna gestión o tarea específica </t>
  </si>
  <si>
    <t>De acuerdo con lo argumentado por el líder del proceso, se procederá a elimiar el indicador para la vigencia 2025</t>
  </si>
  <si>
    <t>9. Gestión de Talento Humano</t>
  </si>
  <si>
    <t>Cumplimiento del Plan Estratégico de Talento Humano</t>
  </si>
  <si>
    <t>(Sumatoria de avance de los planes que componen el Plan Estratégico de TH ejecutados / Sumatoria del porcentaje de avance programado de cada uno de los planes) * 100%</t>
  </si>
  <si>
    <t>Se dio cumplimiento a  cada uno de los planes establecidos por la entidad. Cumpliendo en un 100% las actividades propuestas para la vigencia</t>
  </si>
  <si>
    <t>Cumplimiento del Plan de Trabajo del SG_SST</t>
  </si>
  <si>
    <t xml:space="preserve">(# de actividades ejecutadas durante la vigencia dentro del Plan de Trabajo del SG_SST / # de actividades programadas para la vigencia dentro del Plan de Trabajo del SG_SST) * 100% </t>
  </si>
  <si>
    <t xml:space="preserve">Se cumplió en un 100% con el plan de trabajo establecido por el SST, para la presente vigencia manteniendo un nivel de excelencia en su manejo </t>
  </si>
  <si>
    <t>10. Gestión Documental</t>
  </si>
  <si>
    <t>Transferencias documentales primarias legalizadas</t>
  </si>
  <si>
    <t>(# de transferencias documentales primarias legalizadas durante la vigencia  / # de dependencias programadas en la vigencia para realizar transferencia primarias) * 100%</t>
  </si>
  <si>
    <t>Se cumplió al 100% con la legalización de las transferencias documentales  de acuerdo con el cronograma de transferencias establecido para la vigencia. Se legalizaron las cinco (5) transferencias documentales programadas para el cuarto  trimestre del año, cumpliendo de esta manera con las 19 transferencias que se tenian programadas para todo el año.</t>
  </si>
  <si>
    <t xml:space="preserve">Actividades realizadas del PINAR </t>
  </si>
  <si>
    <t>(# de actividades del PINAR  ejecutadas durante la vigencia/ # de actividades programadas del PINAR en la vigencia) * 100%</t>
  </si>
  <si>
    <t>La ejecución del Plan Institucional de Archivo es del 100%, se tiene en cuenta el avance en 14 actividades que componen el Plan, agrupadas en los siguiientes temas:
Actualización e implementación de instrumentos archivísticos (8 actividades): 57,14%
Seguimiento a la TRD y las transferencias documentales (4 actividades): 28,57%
Fortalecer los conocimientos en gestión documental a través de capacitaciones (1 actividad): 7,14%
Digitalización de documentos con fines de consulta (1 acttividad): 7,14%
A la fecha, se logró realizar las 14 actividades programadas en el año.</t>
  </si>
  <si>
    <t>11. Gestión de Recursos</t>
  </si>
  <si>
    <t>Porcentaje de Ejecución Presupuestal</t>
  </si>
  <si>
    <t>(Valor de compromisos presupuestales acumulados / Presupuesto total vigente de la entidad)*100%</t>
  </si>
  <si>
    <t>(Valor de compromisos presupuestales acumulados / Presupuesto total asignado a la entidad (con sus modificaciones)) * 100%</t>
  </si>
  <si>
    <t>El porcentaje de ejecución presupuestal a 31 de diciembre de 2024 fue de 98.92%. No se logra ejecutar el 100% debido a saldos de apropiación en Gastos de Personal y saldos menores de Bienes y servicios e Inversión.</t>
  </si>
  <si>
    <t>De acuerdo con lo reportado por el responsable del proceso, el % de ejecución presupuestal es bastante alto por lo cual se recomienda revisar la meta para la próxima vigencia</t>
  </si>
  <si>
    <t>Avance del Plan de Gestión Ambiental de la entidad</t>
  </si>
  <si>
    <t>(Sumatoria de avance de ejecución de los Planes de Gestión Ambiental para la fecha de corte / Sumatoria del avance de ejecución programado de cada uno de los planes para la fecha de corte) * 100%</t>
  </si>
  <si>
    <t>los planes asociados, aportan al Plan de Gestion Ambiental en las siguientes proporciones: 
PIGA: 40%
PAI:15%
PIMS:15%
RESPEL:15%
PACA:15%</t>
  </si>
  <si>
    <t>Porcentaje de generación de registro contable de la propiedad inmobiliaria del Distrito con valoración contable</t>
  </si>
  <si>
    <t>(# total de predios contabilizados en los estados financieros / # total de predios registrados en SIDEP 2.0 ) * 100%</t>
  </si>
  <si>
    <t>La información es a corte de noviembre, ya que el mes diciembre aun no se ha cerrado</t>
  </si>
  <si>
    <t>De acuerdo con lo reportado por el responsable del proceso, se evidencia un cumplimiento superior al proyectado por lo cual se recomienda revisar la programación de la meta para la siguiente vigencia</t>
  </si>
  <si>
    <t xml:space="preserve">Actividades de apoyo realizadas para el fortalecimiento de la gestión institucional </t>
  </si>
  <si>
    <t>(# de actividades de apoyo realizadas en la vigencia para el fortalecimiento de la gestión institucional / # de actividades de apoyo para el fortalecimiento institucional programadas para la vigencia) * 100%</t>
  </si>
  <si>
    <t>En el marco de la estrategia de fortalecimiento de la capacidad operativa y gestión administrativa del sector gobierno, se adelantaron las siguientes actividades:  
1. Informes contables y presupuestales
2. Se adelantó la gestión contractual de la entidad
3. Se desarrollaron actividades del Plan Estratégico del Talenti Humano
4. Se ejecutó y evaluó el proceso de Atención a la Ciudadanía
5. En la gestión ambiental se realizó el reporte de cumplimiento de los planes PIGA, RESPEL, PAI, PACA, PIMS, PGA
6. Se realizó mantenimiento correctivo en las instalaciones y sedes del DADEP</t>
  </si>
  <si>
    <t>PROCESOS DE MEJORA</t>
  </si>
  <si>
    <t>12. Evaluación y Control</t>
  </si>
  <si>
    <t>Jefe Oficina de Control Interno - OCI</t>
  </si>
  <si>
    <t>Ejecución del Plan Anual de Auditoría</t>
  </si>
  <si>
    <t>(# de actividades realizadas del Plan Anual de Auditoría durante la vigencia / # de actividades formuladas en el Plan Anual de Auditoría para la vigencia)*100%</t>
  </si>
  <si>
    <t xml:space="preserve">Para cuarto trimestre de la vigencia 2024 (Octubre- Diciembre) la Oficina de Control Interno tiene un cumplimiento del 100%, según lo establecido en el PAA V1 vigencia 2024.
Se realizaron siete (7) informes de ley y trece (13) informes de monitoreo y seguimiento los cuales se finalizaron con sus respectivos soportes y se encuentran publicados en página web de la entidad. </t>
  </si>
  <si>
    <t>13. Verificación y Mejoramiento Continuo</t>
  </si>
  <si>
    <t>Monitoreo a las acciones del plan de mejoramiento institucional en el ECM</t>
  </si>
  <si>
    <t>(# de acciones realizadas durante la vigencia dentro del Plan de Mejoramiento Institucional / # de acciones programadas para la fecha de corte dentro del Plan de Mejoramiento Institucional)*100%</t>
  </si>
  <si>
    <t>Durante la vigencia 2024, se tenía programada la finalización de 30 acciones de mejora, las cuales fueron ejecutadas en su totalidad por los diferentes responsables de los procesos de la entidad</t>
  </si>
  <si>
    <t>Efectividad de las acciones de mejora formuladas</t>
  </si>
  <si>
    <t>(# de acciones de mejora finalizadas / # de acciones de mejora cerradas por la Contraloría de Bogotá)*100%</t>
  </si>
  <si>
    <t>Durante la vigencia 2024, la Contraloría de Bogotá evaluó 46 acciones abiertas formuladas para subsanar hallazgos configurados en auditorías de las vigencias 2022 y 2023, de las cuales 41 fueron calificadas como cumplidas/efectivas, 3 cumplidas/inefectivas y 2 incumplidas.</t>
  </si>
  <si>
    <t xml:space="preserve">El resultado del indicador refleja un cumplimiento no óptimo, lo cual pone de presente la necesidad de un mejoramiento en la forma de formular las acciones de mejora por parte de los procesos con el acompañamiento de la OAP  </t>
  </si>
  <si>
    <t>14. Control Interno Disciplinario</t>
  </si>
  <si>
    <t>Jefe Oficina Control Disciplinario Interno - OCD</t>
  </si>
  <si>
    <t>Trámite de las quejas allegadas al Dadep</t>
  </si>
  <si>
    <t>(# de quejas tramitadas durante la vigencia / # de quejas recibidas durante la vigencia)*100%</t>
  </si>
  <si>
    <t>Se recibieron 23 quejas durante el año 2024, las cuales fueron tramitadas en su totalidad</t>
  </si>
  <si>
    <t>No se presentan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</si>
</sst>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00000E+00"/>
  </numFmts>
  <fonts count="23">
    <font>
      <sz val="11"/>
      <color theme="1"/>
      <name val="Aptos Narrow"/>
      <family val="2"/>
      <scheme val="minor"/>
    </font>
    <font>
      <sz val="11"/>
      <color theme="1"/>
      <name val="Aptos Narrow"/>
      <family val="2"/>
      <scheme val="minor"/>
    </font>
    <font>
      <b/>
      <sz val="24"/>
      <color theme="1"/>
      <name val="Trebuchet MS"/>
      <family val="2"/>
    </font>
    <font>
      <b/>
      <sz val="14"/>
      <color theme="1"/>
      <name val="Trebuchet MS"/>
      <family val="2"/>
    </font>
    <font>
      <sz val="11"/>
      <color theme="1"/>
      <name val="Trebuchet MS"/>
      <family val="2"/>
    </font>
    <font>
      <b/>
      <sz val="12"/>
      <color theme="0"/>
      <name val="Museo Sans Condensed"/>
    </font>
    <font>
      <b/>
      <sz val="16"/>
      <color theme="0"/>
      <name val="Museo Sans Condensed"/>
    </font>
    <font>
      <b/>
      <sz val="10"/>
      <color theme="0"/>
      <name val="Museo Sans Condensed"/>
    </font>
    <font>
      <b/>
      <sz val="8"/>
      <color theme="1"/>
      <name val="Trebuchet MS"/>
      <family val="2"/>
    </font>
    <font>
      <b/>
      <sz val="10"/>
      <color theme="1"/>
      <name val="Museo Sans Condensed"/>
    </font>
    <font>
      <b/>
      <sz val="10"/>
      <name val="Museo Sans Condensed"/>
    </font>
    <font>
      <sz val="10"/>
      <color theme="1"/>
      <name val="Museo Sans Condensed"/>
    </font>
    <font>
      <sz val="10"/>
      <color theme="1"/>
      <name val="Aptos Narrow"/>
      <family val="2"/>
      <scheme val="minor"/>
    </font>
    <font>
      <sz val="10"/>
      <color rgb="FF000000"/>
      <name val="Museo Sans Condensed"/>
    </font>
    <font>
      <b/>
      <sz val="10"/>
      <color rgb="FF000000"/>
      <name val="Arial"/>
      <family val="2"/>
    </font>
    <font>
      <sz val="10"/>
      <name val="Museo Sans Condensed"/>
    </font>
    <font>
      <b/>
      <i/>
      <sz val="10"/>
      <name val="Museo Sans Condensed"/>
    </font>
    <font>
      <i/>
      <sz val="10"/>
      <name val="Museo Sans Condensed"/>
    </font>
    <font>
      <sz val="11"/>
      <name val="Trebuchet MS"/>
      <family val="2"/>
    </font>
    <font>
      <b/>
      <sz val="10"/>
      <color rgb="FF000000"/>
      <name val="Museo Sans Condensed"/>
    </font>
    <font>
      <sz val="9"/>
      <color theme="1"/>
      <name val="Trebuchet MS"/>
      <family val="2"/>
    </font>
    <font>
      <sz val="10"/>
      <color theme="1"/>
      <name val="Trebuchet MS"/>
      <family val="2"/>
    </font>
    <font>
      <b/>
      <sz val="9"/>
      <color theme="1"/>
      <name val="Trebuchet MS"/>
      <family val="2"/>
    </font>
  </fonts>
  <fills count="12">
    <fill>
      <patternFill patternType="none"/>
    </fill>
    <fill>
      <patternFill patternType="gray125"/>
    </fill>
    <fill>
      <patternFill patternType="solid">
        <fgColor rgb="FFAB1925"/>
        <bgColor indexed="64"/>
      </patternFill>
    </fill>
    <fill>
      <patternFill patternType="solid">
        <fgColor rgb="FFAB1925"/>
        <bgColor indexed="8"/>
      </patternFill>
    </fill>
    <fill>
      <patternFill patternType="solid">
        <fgColor theme="7" tint="-0.499984740745262"/>
        <bgColor indexed="8"/>
      </patternFill>
    </fill>
    <fill>
      <patternFill patternType="solid">
        <fgColor theme="0" tint="-0.14996795556505021"/>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E43520"/>
        <bgColor indexed="64"/>
      </patternFill>
    </fill>
    <fill>
      <patternFill patternType="solid">
        <fgColor rgb="FFF7B327"/>
        <bgColor indexed="64"/>
      </patternFill>
    </fill>
    <fill>
      <patternFill patternType="solid">
        <fgColor rgb="FFE4072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4" fillId="0" borderId="0" xfId="0" applyFont="1" applyAlignment="1">
      <alignmen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2" borderId="7" xfId="0" applyFill="1" applyBorder="1" applyAlignment="1">
      <alignment horizontal="center" vertical="center" wrapText="1"/>
    </xf>
    <xf numFmtId="0" fontId="5" fillId="2" borderId="1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8" fillId="0" borderId="0" xfId="0" applyFont="1" applyAlignment="1">
      <alignment horizontal="center" vertical="center"/>
    </xf>
    <xf numFmtId="0" fontId="9" fillId="5" borderId="13" xfId="0" applyFont="1" applyFill="1" applyBorder="1" applyAlignment="1">
      <alignment horizontal="center" vertical="center" wrapText="1"/>
    </xf>
    <xf numFmtId="0" fontId="7" fillId="2" borderId="14" xfId="0" applyFont="1" applyFill="1" applyBorder="1" applyAlignment="1">
      <alignment horizontal="center" vertical="center" textRotation="90" wrapText="1"/>
    </xf>
    <xf numFmtId="0" fontId="7" fillId="2"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6" borderId="15" xfId="0" applyFont="1" applyFill="1" applyBorder="1" applyAlignment="1">
      <alignment horizontal="center" vertical="center" wrapText="1"/>
    </xf>
    <xf numFmtId="0" fontId="10" fillId="0" borderId="15"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15" xfId="0" applyFont="1" applyBorder="1" applyAlignment="1">
      <alignment horizontal="center" vertical="center" wrapText="1"/>
    </xf>
    <xf numFmtId="9" fontId="9" fillId="0" borderId="15" xfId="0" applyNumberFormat="1" applyFont="1" applyBorder="1" applyAlignment="1">
      <alignment horizontal="center" vertical="center" wrapText="1"/>
    </xf>
    <xf numFmtId="164" fontId="9" fillId="0" borderId="15" xfId="2" applyNumberFormat="1" applyFont="1" applyFill="1" applyBorder="1" applyAlignment="1">
      <alignment horizontal="center" vertical="center" wrapText="1"/>
    </xf>
    <xf numFmtId="164" fontId="9" fillId="0" borderId="15" xfId="0" applyNumberFormat="1" applyFont="1" applyBorder="1" applyAlignment="1">
      <alignment horizontal="center" vertical="center" wrapText="1"/>
    </xf>
    <xf numFmtId="0" fontId="11" fillId="0" borderId="13" xfId="0" applyFont="1" applyBorder="1" applyAlignment="1">
      <alignment horizontal="left" vertical="center" wrapText="1"/>
    </xf>
    <xf numFmtId="0" fontId="4" fillId="0" borderId="1" xfId="0" applyFont="1" applyBorder="1" applyAlignment="1">
      <alignment vertical="center" wrapText="1"/>
    </xf>
    <xf numFmtId="0" fontId="4" fillId="7" borderId="0" xfId="0" applyFont="1" applyFill="1" applyAlignment="1">
      <alignment vertical="center"/>
    </xf>
    <xf numFmtId="0" fontId="12" fillId="0" borderId="3" xfId="0" applyFont="1" applyBorder="1" applyAlignment="1">
      <alignment horizontal="center" vertical="center" textRotation="90"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9" fontId="9" fillId="0" borderId="1" xfId="2" applyFont="1" applyFill="1" applyBorder="1" applyAlignment="1">
      <alignment horizontal="center" vertical="center" wrapText="1"/>
    </xf>
    <xf numFmtId="0" fontId="4" fillId="8" borderId="0" xfId="0" applyFont="1" applyFill="1" applyAlignment="1">
      <alignment vertical="center"/>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4" fillId="0" borderId="1" xfId="0" applyFont="1" applyBorder="1" applyAlignment="1">
      <alignment vertical="center"/>
    </xf>
    <xf numFmtId="9" fontId="9" fillId="0" borderId="1" xfId="2" applyFont="1" applyBorder="1" applyAlignment="1">
      <alignment horizontal="center" vertical="center" wrapText="1"/>
    </xf>
    <xf numFmtId="0" fontId="11" fillId="6" borderId="1" xfId="0" applyFont="1" applyFill="1" applyBorder="1" applyAlignment="1">
      <alignment horizontal="justify" vertical="center" wrapText="1"/>
    </xf>
    <xf numFmtId="0" fontId="11" fillId="6" borderId="1" xfId="0"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164" fontId="9" fillId="0" borderId="1" xfId="2"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9" fontId="11" fillId="0" borderId="1" xfId="0" applyNumberFormat="1" applyFont="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3" fillId="6" borderId="13" xfId="0" applyFont="1" applyFill="1" applyBorder="1" applyAlignment="1">
      <alignment horizontal="justify" vertical="center" wrapText="1"/>
    </xf>
    <xf numFmtId="0" fontId="13" fillId="6" borderId="1" xfId="0" applyFont="1" applyFill="1" applyBorder="1" applyAlignment="1">
      <alignment horizontal="justify" vertical="center" wrapText="1"/>
    </xf>
    <xf numFmtId="10" fontId="9" fillId="0" borderId="1" xfId="2" applyNumberFormat="1" applyFont="1" applyFill="1" applyBorder="1" applyAlignment="1">
      <alignment horizontal="center" vertical="center" wrapText="1"/>
    </xf>
    <xf numFmtId="10" fontId="9" fillId="0" borderId="1" xfId="0" applyNumberFormat="1" applyFont="1" applyBorder="1" applyAlignment="1">
      <alignment horizontal="center" vertical="center" wrapText="1"/>
    </xf>
    <xf numFmtId="0" fontId="9" fillId="0" borderId="1" xfId="2" applyNumberFormat="1" applyFont="1" applyFill="1" applyBorder="1" applyAlignment="1">
      <alignment horizontal="center" vertical="center" wrapText="1"/>
    </xf>
    <xf numFmtId="9" fontId="10" fillId="0" borderId="1" xfId="2" applyFont="1" applyBorder="1" applyAlignment="1">
      <alignment horizontal="center" vertical="center" wrapText="1"/>
    </xf>
    <xf numFmtId="0" fontId="10" fillId="0" borderId="13" xfId="0" applyFont="1" applyBorder="1" applyAlignment="1">
      <alignment horizontal="left" vertical="center" wrapText="1"/>
    </xf>
    <xf numFmtId="0" fontId="12" fillId="0" borderId="16" xfId="0" applyFont="1" applyBorder="1" applyAlignment="1">
      <alignment horizontal="center" vertical="center" textRotation="90" wrapText="1"/>
    </xf>
    <xf numFmtId="0" fontId="7" fillId="2" borderId="17"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6" borderId="17" xfId="0" applyFont="1" applyFill="1" applyBorder="1" applyAlignment="1">
      <alignment horizontal="center" vertical="center" wrapText="1"/>
    </xf>
    <xf numFmtId="0" fontId="10" fillId="6" borderId="17" xfId="0" applyFont="1" applyFill="1" applyBorder="1" applyAlignment="1">
      <alignment horizontal="justify" vertical="center" wrapText="1"/>
    </xf>
    <xf numFmtId="0" fontId="11" fillId="0" borderId="17" xfId="0" applyFont="1" applyBorder="1" applyAlignment="1">
      <alignment horizontal="justify" vertical="center" wrapText="1"/>
    </xf>
    <xf numFmtId="0" fontId="11" fillId="0" borderId="17" xfId="0" applyFont="1" applyBorder="1" applyAlignment="1">
      <alignment horizontal="center" vertical="center" wrapText="1"/>
    </xf>
    <xf numFmtId="9" fontId="9" fillId="6" borderId="17" xfId="0" applyNumberFormat="1" applyFont="1" applyFill="1" applyBorder="1" applyAlignment="1">
      <alignment horizontal="center" vertical="center" wrapText="1"/>
    </xf>
    <xf numFmtId="9" fontId="9" fillId="0" borderId="17" xfId="0" applyNumberFormat="1" applyFont="1" applyBorder="1" applyAlignment="1">
      <alignment horizontal="center" vertical="center" wrapText="1"/>
    </xf>
    <xf numFmtId="0" fontId="11" fillId="0" borderId="13" xfId="0" applyFont="1" applyBorder="1" applyAlignment="1">
      <alignment horizontal="justify" vertical="top" wrapText="1"/>
    </xf>
    <xf numFmtId="0" fontId="9" fillId="5" borderId="18" xfId="0" applyFont="1" applyFill="1" applyBorder="1" applyAlignment="1">
      <alignment horizontal="center" vertical="center" wrapText="1"/>
    </xf>
    <xf numFmtId="0" fontId="7" fillId="9" borderId="14" xfId="0" applyFont="1" applyFill="1" applyBorder="1" applyAlignment="1">
      <alignment horizontal="center" vertical="center" textRotation="90" wrapText="1"/>
    </xf>
    <xf numFmtId="0" fontId="7" fillId="9" borderId="15" xfId="0" applyFont="1" applyFill="1" applyBorder="1" applyAlignment="1">
      <alignment horizontal="center" vertical="center" wrapText="1"/>
    </xf>
    <xf numFmtId="0" fontId="9" fillId="0" borderId="15" xfId="0" applyFont="1" applyBorder="1" applyAlignment="1">
      <alignment horizontal="center" vertical="center" wrapText="1"/>
    </xf>
    <xf numFmtId="3" fontId="9" fillId="0" borderId="15" xfId="0" applyNumberFormat="1" applyFont="1" applyBorder="1" applyAlignment="1">
      <alignment horizontal="center" vertical="center" wrapText="1"/>
    </xf>
    <xf numFmtId="43" fontId="9" fillId="0" borderId="1" xfId="1" applyFont="1" applyFill="1" applyBorder="1" applyAlignment="1">
      <alignment horizontal="center" vertical="center" wrapText="1"/>
    </xf>
    <xf numFmtId="0" fontId="11" fillId="0" borderId="13" xfId="0" applyFont="1" applyBorder="1" applyAlignment="1">
      <alignment horizontal="justify" vertical="center" wrapText="1"/>
    </xf>
    <xf numFmtId="0" fontId="9" fillId="5" borderId="19" xfId="0" applyFont="1" applyFill="1" applyBorder="1" applyAlignment="1">
      <alignment horizontal="center" vertical="center" wrapText="1"/>
    </xf>
    <xf numFmtId="0" fontId="7" fillId="9" borderId="3" xfId="0" applyFont="1" applyFill="1" applyBorder="1" applyAlignment="1">
      <alignment horizontal="center" vertical="center" textRotation="90" wrapText="1"/>
    </xf>
    <xf numFmtId="0" fontId="7" fillId="9" borderId="1" xfId="0" applyFont="1" applyFill="1" applyBorder="1" applyAlignment="1">
      <alignment horizontal="center" vertical="center" wrapText="1"/>
    </xf>
    <xf numFmtId="3" fontId="9" fillId="0" borderId="1" xfId="0" applyNumberFormat="1" applyFont="1" applyBorder="1" applyAlignment="1">
      <alignment horizontal="center" vertical="center" wrapText="1"/>
    </xf>
    <xf numFmtId="0" fontId="9" fillId="5" borderId="20" xfId="0" applyFont="1" applyFill="1" applyBorder="1" applyAlignment="1">
      <alignment horizontal="center" vertical="center" wrapText="1"/>
    </xf>
    <xf numFmtId="10" fontId="9" fillId="0" borderId="1" xfId="2" applyNumberFormat="1" applyFont="1" applyBorder="1" applyAlignment="1">
      <alignment horizontal="center" vertical="center" wrapText="1"/>
    </xf>
    <xf numFmtId="165" fontId="4" fillId="0" borderId="0" xfId="0" applyNumberFormat="1" applyFont="1" applyAlignment="1">
      <alignment vertical="center"/>
    </xf>
    <xf numFmtId="0" fontId="12" fillId="0" borderId="17" xfId="0" applyFont="1" applyBorder="1" applyAlignment="1">
      <alignment horizontal="center" vertical="center" wrapText="1"/>
    </xf>
    <xf numFmtId="0" fontId="10" fillId="0" borderId="17" xfId="0" applyFont="1" applyBorder="1" applyAlignment="1">
      <alignment horizontal="justify" vertical="center" wrapText="1"/>
    </xf>
    <xf numFmtId="0" fontId="11" fillId="0" borderId="17" xfId="0" applyFont="1" applyBorder="1" applyAlignment="1">
      <alignment horizontal="justify" vertical="top" wrapText="1"/>
    </xf>
    <xf numFmtId="9" fontId="9" fillId="6" borderId="21" xfId="2" applyFont="1" applyFill="1" applyBorder="1" applyAlignment="1">
      <alignment horizontal="center" vertical="center" wrapText="1"/>
    </xf>
    <xf numFmtId="0" fontId="11" fillId="0" borderId="22" xfId="0" applyFont="1" applyBorder="1" applyAlignment="1">
      <alignment horizontal="left" vertical="center" wrapText="1"/>
    </xf>
    <xf numFmtId="0" fontId="7" fillId="10" borderId="14" xfId="0" applyFont="1" applyFill="1" applyBorder="1" applyAlignment="1">
      <alignment horizontal="center" vertical="center" textRotation="90" wrapText="1"/>
    </xf>
    <xf numFmtId="0" fontId="7" fillId="10" borderId="15" xfId="0" applyFont="1" applyFill="1" applyBorder="1" applyAlignment="1">
      <alignment horizontal="center" vertical="center" wrapText="1"/>
    </xf>
    <xf numFmtId="0" fontId="10" fillId="6" borderId="15" xfId="0" applyFont="1" applyFill="1" applyBorder="1" applyAlignment="1">
      <alignment horizontal="justify" vertical="center" wrapText="1"/>
    </xf>
    <xf numFmtId="0" fontId="15" fillId="6" borderId="15" xfId="0" applyFont="1" applyFill="1" applyBorder="1" applyAlignment="1">
      <alignment horizontal="justify" vertical="center" wrapText="1"/>
    </xf>
    <xf numFmtId="0" fontId="11" fillId="6" borderId="15" xfId="0" applyFont="1" applyFill="1" applyBorder="1" applyAlignment="1">
      <alignment horizontal="center" vertical="center" wrapText="1"/>
    </xf>
    <xf numFmtId="9" fontId="9" fillId="0" borderId="15" xfId="2" applyFont="1" applyFill="1" applyBorder="1" applyAlignment="1">
      <alignment horizontal="center" vertical="center" wrapText="1"/>
    </xf>
    <xf numFmtId="9" fontId="9" fillId="0" borderId="15" xfId="2" applyFont="1" applyBorder="1" applyAlignment="1">
      <alignment horizontal="center" vertical="center" wrapText="1"/>
    </xf>
    <xf numFmtId="0" fontId="7" fillId="10" borderId="3" xfId="0" applyFont="1" applyFill="1" applyBorder="1" applyAlignment="1">
      <alignment horizontal="center" vertical="center" textRotation="90" wrapText="1"/>
    </xf>
    <xf numFmtId="0" fontId="7" fillId="10"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5" fillId="0" borderId="13" xfId="0" applyFont="1" applyBorder="1" applyAlignment="1">
      <alignment horizontal="left" vertical="center" wrapText="1"/>
    </xf>
    <xf numFmtId="0" fontId="15"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18" fillId="0" borderId="0" xfId="0" applyFont="1" applyAlignment="1">
      <alignment vertical="center"/>
    </xf>
    <xf numFmtId="0" fontId="15" fillId="0" borderId="13" xfId="0" applyFont="1" applyBorder="1" applyAlignment="1">
      <alignment horizontal="left" vertical="top" wrapText="1"/>
    </xf>
    <xf numFmtId="10"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10" fontId="11" fillId="0" borderId="13" xfId="0" applyNumberFormat="1" applyFont="1" applyBorder="1" applyAlignment="1">
      <alignment horizontal="left" vertical="center" wrapText="1"/>
    </xf>
    <xf numFmtId="10" fontId="9" fillId="6" borderId="1" xfId="0" applyNumberFormat="1" applyFont="1" applyFill="1" applyBorder="1" applyAlignment="1">
      <alignment horizontal="center" vertical="center" wrapText="1"/>
    </xf>
    <xf numFmtId="10" fontId="10" fillId="0" borderId="1" xfId="2" applyNumberFormat="1" applyFont="1" applyBorder="1" applyAlignment="1">
      <alignment horizontal="center" vertical="center" wrapText="1"/>
    </xf>
    <xf numFmtId="9" fontId="11" fillId="6" borderId="17" xfId="0" applyNumberFormat="1" applyFont="1" applyFill="1" applyBorder="1" applyAlignment="1">
      <alignment horizontal="center" vertical="center" wrapText="1"/>
    </xf>
    <xf numFmtId="0" fontId="11" fillId="0" borderId="17" xfId="0" applyFont="1" applyBorder="1" applyAlignment="1">
      <alignment horizontal="center" vertical="center"/>
    </xf>
    <xf numFmtId="9" fontId="19" fillId="0" borderId="17" xfId="2" applyFont="1" applyFill="1" applyBorder="1" applyAlignment="1">
      <alignment horizontal="center" vertical="center" wrapText="1"/>
    </xf>
    <xf numFmtId="0" fontId="7" fillId="11" borderId="14" xfId="0" applyFont="1" applyFill="1" applyBorder="1" applyAlignment="1">
      <alignment horizontal="center" vertical="center" textRotation="90" wrapText="1"/>
    </xf>
    <xf numFmtId="0" fontId="7" fillId="11" borderId="15" xfId="0" applyFont="1" applyFill="1" applyBorder="1" applyAlignment="1">
      <alignment horizontal="center" vertical="center" wrapText="1"/>
    </xf>
    <xf numFmtId="9" fontId="11" fillId="0" borderId="15" xfId="0" applyNumberFormat="1" applyFont="1" applyBorder="1" applyAlignment="1">
      <alignment horizontal="center" vertical="center" wrapText="1"/>
    </xf>
    <xf numFmtId="0" fontId="7" fillId="11" borderId="3" xfId="0" applyFont="1" applyFill="1" applyBorder="1" applyAlignment="1">
      <alignment horizontal="center" vertical="center" textRotation="90" wrapText="1"/>
    </xf>
    <xf numFmtId="0" fontId="7" fillId="11" borderId="1" xfId="0" applyFont="1" applyFill="1" applyBorder="1" applyAlignment="1">
      <alignment horizontal="center" vertical="center" wrapText="1"/>
    </xf>
    <xf numFmtId="0" fontId="7" fillId="11" borderId="16" xfId="0" applyFont="1" applyFill="1" applyBorder="1" applyAlignment="1">
      <alignment horizontal="center" vertical="center" textRotation="90" wrapText="1"/>
    </xf>
    <xf numFmtId="0" fontId="7" fillId="11" borderId="17" xfId="0" applyFont="1" applyFill="1" applyBorder="1" applyAlignment="1">
      <alignment horizontal="center" vertical="center" wrapText="1"/>
    </xf>
    <xf numFmtId="0" fontId="9" fillId="0" borderId="17" xfId="0" applyFont="1" applyBorder="1" applyAlignment="1">
      <alignment horizontal="center" vertical="center" wrapText="1"/>
    </xf>
    <xf numFmtId="0" fontId="11" fillId="0" borderId="23" xfId="0" applyFont="1" applyBorder="1" applyAlignment="1">
      <alignment horizontal="left" vertical="center" wrapText="1"/>
    </xf>
    <xf numFmtId="0" fontId="20" fillId="0" borderId="0" xfId="0" applyFont="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0"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61000</xdr:colOff>
      <xdr:row>0</xdr:row>
      <xdr:rowOff>52293</xdr:rowOff>
    </xdr:from>
    <xdr:to>
      <xdr:col>12</xdr:col>
      <xdr:colOff>605117</xdr:colOff>
      <xdr:row>0</xdr:row>
      <xdr:rowOff>747058</xdr:rowOff>
    </xdr:to>
    <xdr:pic>
      <xdr:nvPicPr>
        <xdr:cNvPr id="2" name="Imagen 1" descr="Imagen que contiene objeto&#10;&#10;Descripción generada automáticamente">
          <a:extLst>
            <a:ext uri="{FF2B5EF4-FFF2-40B4-BE49-F238E27FC236}">
              <a16:creationId xmlns:a16="http://schemas.microsoft.com/office/drawing/2014/main" id="{842E3D6B-8DB3-4077-8CB1-80A8C88E9B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01050" y="52293"/>
          <a:ext cx="1572817" cy="694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PROCESO"/>
      <sheetName val="Listas Nuevas"/>
      <sheetName val="Mapa de Riesgos"/>
      <sheetName val="MATRIZ DE CALIFICACIÓN"/>
      <sheetName val="Impacto Corrupcion"/>
      <sheetName val="Evaluación Diseño Control"/>
      <sheetName val="Autoseguimientos"/>
      <sheetName val="Hoja1"/>
      <sheetName val="Evalua Control"/>
      <sheetName val="CONTEXTO ORGANIZACIONAL"/>
      <sheetName val="MAPA RIESGOS PROCESO"/>
      <sheetName val="Monitoreo"/>
      <sheetName val="Listas"/>
      <sheetName val="INDICE"/>
      <sheetName val="ACTIVIDADES"/>
      <sheetName val="RESUMEN DE PROYECTO"/>
      <sheetName val="CADENA DE VALOR"/>
      <sheetName val="METAS PDD"/>
      <sheetName val="PRODUCTOS MGA"/>
      <sheetName val="METAS - TAREAS"/>
      <sheetName val="ACTIVIDADES - CUALITATIVO"/>
      <sheetName val="INDICADORES DE GESTION"/>
      <sheetName val="ACTIVIDADES2020"/>
      <sheetName val="META-ACTIVIDADES"/>
      <sheetName val="ACTIVIDADES 2021"/>
      <sheetName val="INFORME CUALITATIVO"/>
      <sheetName val="ACTIVIDADES -TAREAS"/>
    </sheetNames>
    <sheetDataSet>
      <sheetData sheetId="0"/>
      <sheetData sheetId="1">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Nivel Central</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DETECTIVOS</v>
          </cell>
          <cell r="R3" t="str">
            <v>Nivel Territorial</v>
          </cell>
          <cell r="T3" t="str">
            <v>MODERADO</v>
          </cell>
          <cell r="AM3" t="str">
            <v>Confidencialidad</v>
          </cell>
          <cell r="AR3" t="str">
            <v>ARTICULACIÓN INTERINSTITUCIONAL</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Nivel Central y Territorial</v>
          </cell>
          <cell r="T4" t="str">
            <v>DÉBIL</v>
          </cell>
          <cell r="AM4" t="str">
            <v>Integridad</v>
          </cell>
          <cell r="AR4" t="str">
            <v>ATENCIÓN A LA CIUDADANÍA</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CARACTERIZACIONES Y REGISTRO 
(GESTIÓN DE RESTITUCIÓN DE DERECHOS ÉTNICOS TERRITORIALES)</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CONTROL Y EVALUACION IDEPENDIENTE</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DIRECCIONAMIENTO ESTRATÉGICO</v>
          </cell>
        </row>
        <row r="8">
          <cell r="A8" t="str">
            <v>Comunicación externa</v>
          </cell>
          <cell r="C8" t="str">
            <v>Activos de seguridad digital del proceso</v>
          </cell>
          <cell r="E8" t="str">
            <v>Riesgo_de_Imagen_o_Reputacional</v>
          </cell>
          <cell r="AM8" t="str">
            <v>Integridad y Disponibilidad</v>
          </cell>
          <cell r="AR8" t="str">
            <v>ETAPA JUDICIAL 
(GESTIÓN DE RESTITUCIÓN DE DERECHOS ÉTNICOS TERRITORIALES)</v>
          </cell>
        </row>
        <row r="9">
          <cell r="E9" t="str">
            <v>Riesgo_Legal</v>
          </cell>
          <cell r="AM9" t="str">
            <v>Confidencialidad, Integridad y Disponibilidad</v>
          </cell>
          <cell r="AR9" t="str">
            <v>ETAPA JUDICIAL 
(GESTIÓN DE RESTITUCIÓN LEY 1448)</v>
          </cell>
        </row>
        <row r="10">
          <cell r="E10" t="str">
            <v>Riesgo_de_Corrupción</v>
          </cell>
          <cell r="H10" t="str">
            <v>5. Catastrófico</v>
          </cell>
          <cell r="I10" t="str">
            <v>4. Mayor</v>
          </cell>
          <cell r="J10" t="str">
            <v>3. Moderado</v>
          </cell>
          <cell r="AR10" t="str">
            <v>GESTIÓN CONTRACTUAL</v>
          </cell>
        </row>
        <row r="11">
          <cell r="E11" t="str">
            <v>Riesgo_Seguridad_Digital</v>
          </cell>
          <cell r="F11" t="str">
            <v>5. Catastrófico</v>
          </cell>
          <cell r="G11" t="str">
            <v>4. Mayor</v>
          </cell>
          <cell r="H11" t="str">
            <v>3. Moderado</v>
          </cell>
          <cell r="I11" t="str">
            <v>2. Menor</v>
          </cell>
          <cell r="J11" t="str">
            <v>1.  Insignificante</v>
          </cell>
          <cell r="AR11" t="str">
            <v>GESTIÓN DE COMUNICACIONES</v>
          </cell>
        </row>
        <row r="12">
          <cell r="AR12" t="str">
            <v>GESTIÓN DOCUMENTAL</v>
          </cell>
        </row>
        <row r="13">
          <cell r="AR13" t="str">
            <v>GESTIÓN FINANCIERA</v>
          </cell>
        </row>
        <row r="14">
          <cell r="AR14" t="str">
            <v>GESTIÓN JURÍDICA</v>
          </cell>
        </row>
        <row r="15">
          <cell r="AR15" t="str">
            <v>GESTIÓN LOGÍSTICA Y DE RECURSOS FÍSICOS</v>
          </cell>
        </row>
        <row r="16">
          <cell r="AR16" t="str">
            <v>GESTION POSFALLO</v>
          </cell>
        </row>
        <row r="17">
          <cell r="AR17" t="str">
            <v>GESTIÓN TALENTO HUMANO</v>
          </cell>
        </row>
        <row r="18">
          <cell r="AR18" t="str">
            <v>GESTIÓN DE TIC</v>
          </cell>
        </row>
        <row r="19">
          <cell r="AR19" t="str">
            <v>MEDIDAS DE PREVENCIÓN 
(GESTIÓN DE RESTITUCIÓN DE DERECHOS ÉTNICOS TERRITORIALES)</v>
          </cell>
        </row>
        <row r="20">
          <cell r="AR20" t="str">
            <v>MEJORAMIENTO CONTINUO</v>
          </cell>
        </row>
        <row r="21">
          <cell r="AR21" t="str">
            <v>PREVENCIÓN Y GESTIÓN DE SEGURIDAD</v>
          </cell>
        </row>
        <row r="22">
          <cell r="AR22" t="str">
            <v>REGISTRO 
(GESTIÓN DE RESTITUCIÓN LEY 1448)</v>
          </cell>
        </row>
        <row r="23">
          <cell r="AR23" t="str">
            <v>RUPTA</v>
          </cell>
        </row>
      </sheetData>
      <sheetData sheetId="2"/>
      <sheetData sheetId="3"/>
      <sheetData sheetId="4"/>
      <sheetData sheetId="5"/>
      <sheetData sheetId="6"/>
      <sheetData sheetId="7"/>
      <sheetData sheetId="8"/>
      <sheetData sheetId="9"/>
      <sheetData sheetId="10"/>
      <sheetData sheetId="11"/>
      <sheetData sheetId="12" refreshError="1">
        <row r="3">
          <cell r="F3" t="str">
            <v>Preventivo</v>
          </cell>
        </row>
        <row r="4">
          <cell r="F4" t="str">
            <v>Correctivo</v>
          </cell>
        </row>
        <row r="5">
          <cell r="F5" t="str">
            <v>Detectivos</v>
          </cell>
        </row>
      </sheetData>
      <sheetData sheetId="13" refreshError="1"/>
      <sheetData sheetId="14">
        <row r="11">
          <cell r="J11">
            <v>0.1575</v>
          </cell>
        </row>
      </sheetData>
      <sheetData sheetId="15">
        <row r="6">
          <cell r="D6" t="str">
            <v>7877 – Fortalecimiento de la gestión y el conocimiento jurídico en el DADEP, para la defensa del espacio público y el patrimonio</v>
          </cell>
        </row>
      </sheetData>
      <sheetData sheetId="16" refreshError="1"/>
      <sheetData sheetId="17" refreshError="1"/>
      <sheetData sheetId="18" refreshError="1"/>
      <sheetData sheetId="19"/>
      <sheetData sheetId="20">
        <row r="21">
          <cell r="S21" t="str">
            <v>1. Matriz Plan Anual de Adquisiciones que incorpora modificaciones.
2. Documento equivalente de solicitud de modificación contractual para prestación de servicios de la OAJ
3. Matriz de información con modificaciones de la Master
4. ABC que se encuentra en fase de validación y aprobación</v>
          </cell>
        </row>
      </sheetData>
      <sheetData sheetId="21" refreshError="1"/>
      <sheetData sheetId="22"/>
      <sheetData sheetId="23">
        <row r="17">
          <cell r="F17">
            <v>0.4</v>
          </cell>
        </row>
      </sheetData>
      <sheetData sheetId="24">
        <row r="81">
          <cell r="J81">
            <v>1.2500000000000001E-2</v>
          </cell>
        </row>
      </sheetData>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CC80F-33C3-4BE3-BA2E-52FD11ABC66D}">
  <dimension ref="A1:R47"/>
  <sheetViews>
    <sheetView showGridLines="0" tabSelected="1" view="pageBreakPreview" topLeftCell="G1" zoomScale="70" zoomScaleNormal="70" zoomScaleSheetLayoutView="70" workbookViewId="0">
      <pane ySplit="3" topLeftCell="A46" activePane="bottomLeft" state="frozenSplit"/>
      <selection pane="bottomLeft" activeCell="L46" sqref="L46"/>
    </sheetView>
  </sheetViews>
  <sheetFormatPr baseColWidth="10" defaultColWidth="11.453125" defaultRowHeight="14.5"/>
  <cols>
    <col min="1" max="1" width="24.1796875" style="3" customWidth="1"/>
    <col min="2" max="2" width="6.453125" style="3" customWidth="1"/>
    <col min="3" max="3" width="23.26953125" style="125" customWidth="1"/>
    <col min="4" max="4" width="15.54296875" style="126" customWidth="1"/>
    <col min="5" max="5" width="6.7265625" style="126" customWidth="1"/>
    <col min="6" max="6" width="32.54296875" style="127" customWidth="1"/>
    <col min="7" max="8" width="39.81640625" style="127" customWidth="1"/>
    <col min="9" max="9" width="11.7265625" style="127" customWidth="1"/>
    <col min="10" max="10" width="11" style="128" customWidth="1"/>
    <col min="11" max="11" width="12.81640625" style="128" customWidth="1"/>
    <col min="12" max="12" width="14.7265625" style="128" customWidth="1"/>
    <col min="13" max="13" width="11.7265625" style="129" customWidth="1"/>
    <col min="14" max="14" width="14" style="130" customWidth="1"/>
    <col min="15" max="15" width="15.54296875" style="131" customWidth="1"/>
    <col min="16" max="16" width="32.1796875" style="131" customWidth="1"/>
    <col min="17" max="17" width="31.81640625" style="3" customWidth="1"/>
    <col min="18" max="18" width="23.1796875" style="3" customWidth="1"/>
    <col min="19" max="16384" width="11.453125" style="3"/>
  </cols>
  <sheetData>
    <row r="1" spans="1:17" ht="63" customHeight="1">
      <c r="A1" s="1" t="s">
        <v>0</v>
      </c>
      <c r="B1" s="1"/>
      <c r="C1" s="1"/>
      <c r="D1" s="1"/>
      <c r="E1" s="1"/>
      <c r="F1" s="1"/>
      <c r="G1" s="1"/>
      <c r="H1" s="1"/>
      <c r="I1" s="1"/>
      <c r="J1" s="1"/>
      <c r="K1" s="1"/>
      <c r="L1" s="1"/>
      <c r="M1" s="1"/>
      <c r="N1" s="2"/>
      <c r="O1" s="2"/>
      <c r="P1" s="2"/>
    </row>
    <row r="2" spans="1:17" ht="30.65" customHeight="1">
      <c r="A2" s="4" t="s">
        <v>1</v>
      </c>
      <c r="B2" s="5" t="s">
        <v>2</v>
      </c>
      <c r="C2" s="6"/>
      <c r="D2" s="7" t="s">
        <v>3</v>
      </c>
      <c r="E2" s="7" t="s">
        <v>4</v>
      </c>
      <c r="F2" s="7" t="s">
        <v>5</v>
      </c>
      <c r="G2" s="8" t="s">
        <v>6</v>
      </c>
      <c r="H2" s="7" t="s">
        <v>7</v>
      </c>
      <c r="I2" s="7" t="s">
        <v>8</v>
      </c>
      <c r="J2" s="8" t="s">
        <v>9</v>
      </c>
      <c r="K2" s="7" t="s">
        <v>10</v>
      </c>
      <c r="L2" s="7" t="s">
        <v>11</v>
      </c>
      <c r="M2" s="9" t="s">
        <v>12</v>
      </c>
      <c r="N2" s="10" t="s">
        <v>13</v>
      </c>
      <c r="O2" s="11"/>
      <c r="P2" s="11"/>
      <c r="Q2" s="11"/>
    </row>
    <row r="3" spans="1:17" s="18" customFormat="1" ht="43.5" customHeight="1" thickBot="1">
      <c r="A3" s="12"/>
      <c r="B3" s="13"/>
      <c r="C3" s="14"/>
      <c r="D3" s="15"/>
      <c r="E3" s="15"/>
      <c r="F3" s="15"/>
      <c r="G3" s="8"/>
      <c r="H3" s="15"/>
      <c r="I3" s="15"/>
      <c r="J3" s="8"/>
      <c r="K3" s="15"/>
      <c r="L3" s="15"/>
      <c r="M3" s="9"/>
      <c r="N3" s="16" t="s">
        <v>14</v>
      </c>
      <c r="O3" s="16" t="s">
        <v>15</v>
      </c>
      <c r="P3" s="16" t="s">
        <v>16</v>
      </c>
      <c r="Q3" s="17" t="s">
        <v>17</v>
      </c>
    </row>
    <row r="4" spans="1:17" s="32" customFormat="1" ht="82.5" customHeight="1">
      <c r="A4" s="19" t="s">
        <v>18</v>
      </c>
      <c r="B4" s="20" t="s">
        <v>19</v>
      </c>
      <c r="C4" s="21" t="s">
        <v>20</v>
      </c>
      <c r="D4" s="22" t="s">
        <v>21</v>
      </c>
      <c r="E4" s="23">
        <v>1</v>
      </c>
      <c r="F4" s="24" t="s">
        <v>22</v>
      </c>
      <c r="G4" s="25" t="s">
        <v>23</v>
      </c>
      <c r="H4" s="25" t="s">
        <v>23</v>
      </c>
      <c r="I4" s="26" t="s">
        <v>24</v>
      </c>
      <c r="J4" s="26" t="s">
        <v>25</v>
      </c>
      <c r="K4" s="26" t="s">
        <v>26</v>
      </c>
      <c r="L4" s="27">
        <v>1</v>
      </c>
      <c r="M4" s="27">
        <v>1</v>
      </c>
      <c r="N4" s="28">
        <f>(3572/37)/100</f>
        <v>0.96540540540540543</v>
      </c>
      <c r="O4" s="29">
        <f>N4/M4</f>
        <v>0.96540540540540543</v>
      </c>
      <c r="P4" s="30" t="s">
        <v>27</v>
      </c>
      <c r="Q4" s="31" t="s">
        <v>28</v>
      </c>
    </row>
    <row r="5" spans="1:17" s="42" customFormat="1" ht="128" customHeight="1">
      <c r="A5" s="19"/>
      <c r="B5" s="33"/>
      <c r="C5" s="34"/>
      <c r="D5" s="35"/>
      <c r="E5" s="36">
        <v>2</v>
      </c>
      <c r="F5" s="37" t="s">
        <v>29</v>
      </c>
      <c r="G5" s="38" t="s">
        <v>30</v>
      </c>
      <c r="H5" s="38" t="s">
        <v>30</v>
      </c>
      <c r="I5" s="39" t="s">
        <v>24</v>
      </c>
      <c r="J5" s="39" t="s">
        <v>25</v>
      </c>
      <c r="K5" s="39" t="s">
        <v>26</v>
      </c>
      <c r="L5" s="40">
        <v>1</v>
      </c>
      <c r="M5" s="40">
        <v>1</v>
      </c>
      <c r="N5" s="41">
        <f>17/17</f>
        <v>1</v>
      </c>
      <c r="O5" s="40">
        <f>N5/M5</f>
        <v>1</v>
      </c>
      <c r="P5" s="30" t="s">
        <v>31</v>
      </c>
      <c r="Q5" s="31" t="s">
        <v>32</v>
      </c>
    </row>
    <row r="6" spans="1:17" s="42" customFormat="1" ht="249.5" customHeight="1">
      <c r="A6" s="19"/>
      <c r="B6" s="33"/>
      <c r="C6" s="34"/>
      <c r="D6" s="35"/>
      <c r="E6" s="36">
        <v>3</v>
      </c>
      <c r="F6" s="37" t="s">
        <v>33</v>
      </c>
      <c r="G6" s="38" t="s">
        <v>34</v>
      </c>
      <c r="H6" s="38" t="s">
        <v>34</v>
      </c>
      <c r="I6" s="39" t="s">
        <v>24</v>
      </c>
      <c r="J6" s="39" t="s">
        <v>35</v>
      </c>
      <c r="K6" s="39" t="s">
        <v>36</v>
      </c>
      <c r="L6" s="40">
        <v>1</v>
      </c>
      <c r="M6" s="40">
        <v>1</v>
      </c>
      <c r="N6" s="41" t="s">
        <v>37</v>
      </c>
      <c r="O6" s="43" t="s">
        <v>38</v>
      </c>
      <c r="P6" s="30" t="s">
        <v>39</v>
      </c>
      <c r="Q6" s="31" t="s">
        <v>40</v>
      </c>
    </row>
    <row r="7" spans="1:17" s="42" customFormat="1" ht="100.5" customHeight="1">
      <c r="A7" s="19"/>
      <c r="B7" s="33"/>
      <c r="C7" s="34"/>
      <c r="D7" s="35" t="s">
        <v>41</v>
      </c>
      <c r="E7" s="36">
        <v>4</v>
      </c>
      <c r="F7" s="37" t="s">
        <v>42</v>
      </c>
      <c r="G7" s="38" t="s">
        <v>43</v>
      </c>
      <c r="H7" s="38" t="s">
        <v>44</v>
      </c>
      <c r="I7" s="39" t="s">
        <v>45</v>
      </c>
      <c r="J7" s="39" t="s">
        <v>35</v>
      </c>
      <c r="K7" s="39" t="s">
        <v>26</v>
      </c>
      <c r="L7" s="44">
        <v>1</v>
      </c>
      <c r="M7" s="43">
        <v>0</v>
      </c>
      <c r="N7" s="41" t="s">
        <v>46</v>
      </c>
      <c r="O7" s="43" t="s">
        <v>46</v>
      </c>
      <c r="P7" s="30" t="s">
        <v>115</v>
      </c>
      <c r="Q7" s="45"/>
    </row>
    <row r="8" spans="1:17" s="42" customFormat="1" ht="106.5" customHeight="1">
      <c r="A8" s="19"/>
      <c r="B8" s="33"/>
      <c r="C8" s="34"/>
      <c r="D8" s="35"/>
      <c r="E8" s="36">
        <v>5</v>
      </c>
      <c r="F8" s="37" t="s">
        <v>47</v>
      </c>
      <c r="G8" s="38" t="s">
        <v>48</v>
      </c>
      <c r="H8" s="38" t="s">
        <v>49</v>
      </c>
      <c r="I8" s="39" t="s">
        <v>45</v>
      </c>
      <c r="J8" s="39" t="s">
        <v>25</v>
      </c>
      <c r="K8" s="39" t="s">
        <v>26</v>
      </c>
      <c r="L8" s="43">
        <v>1</v>
      </c>
      <c r="M8" s="43">
        <v>1</v>
      </c>
      <c r="N8" s="43">
        <v>1</v>
      </c>
      <c r="O8" s="46">
        <f>1/1</f>
        <v>1</v>
      </c>
      <c r="P8" s="30" t="s">
        <v>50</v>
      </c>
      <c r="Q8" s="31" t="s">
        <v>51</v>
      </c>
    </row>
    <row r="9" spans="1:17" s="32" customFormat="1" ht="142" customHeight="1">
      <c r="A9" s="19"/>
      <c r="B9" s="33"/>
      <c r="C9" s="34"/>
      <c r="D9" s="43" t="s">
        <v>52</v>
      </c>
      <c r="E9" s="36">
        <v>6</v>
      </c>
      <c r="F9" s="37" t="s">
        <v>53</v>
      </c>
      <c r="G9" s="47" t="s">
        <v>54</v>
      </c>
      <c r="H9" s="47" t="s">
        <v>55</v>
      </c>
      <c r="I9" s="48" t="s">
        <v>24</v>
      </c>
      <c r="J9" s="48" t="s">
        <v>25</v>
      </c>
      <c r="K9" s="48" t="s">
        <v>26</v>
      </c>
      <c r="L9" s="49">
        <v>0.48</v>
      </c>
      <c r="M9" s="49">
        <v>0.12</v>
      </c>
      <c r="N9" s="50">
        <f>((17200+9900+16800+4703)-42600)/42600</f>
        <v>0.14091549295774647</v>
      </c>
      <c r="O9" s="50">
        <f>+N9/M9</f>
        <v>1.1742957746478873</v>
      </c>
      <c r="P9" s="30" t="s">
        <v>56</v>
      </c>
      <c r="Q9" s="31" t="s">
        <v>57</v>
      </c>
    </row>
    <row r="10" spans="1:17" s="32" customFormat="1" ht="65">
      <c r="A10" s="19"/>
      <c r="B10" s="33"/>
      <c r="C10" s="51" t="s">
        <v>58</v>
      </c>
      <c r="D10" s="35" t="s">
        <v>59</v>
      </c>
      <c r="E10" s="36">
        <v>7</v>
      </c>
      <c r="F10" s="37" t="s">
        <v>60</v>
      </c>
      <c r="G10" s="52" t="s">
        <v>61</v>
      </c>
      <c r="H10" s="52" t="s">
        <v>61</v>
      </c>
      <c r="I10" s="39" t="s">
        <v>62</v>
      </c>
      <c r="J10" s="39" t="s">
        <v>35</v>
      </c>
      <c r="K10" s="53" t="s">
        <v>26</v>
      </c>
      <c r="L10" s="41">
        <v>1</v>
      </c>
      <c r="M10" s="40">
        <v>1</v>
      </c>
      <c r="N10" s="41">
        <f>122/122</f>
        <v>1</v>
      </c>
      <c r="O10" s="40">
        <f>N10/M10</f>
        <v>1</v>
      </c>
      <c r="P10" s="30" t="s">
        <v>63</v>
      </c>
      <c r="Q10" s="31" t="s">
        <v>51</v>
      </c>
    </row>
    <row r="11" spans="1:17" s="32" customFormat="1" ht="81.650000000000006" customHeight="1">
      <c r="A11" s="19"/>
      <c r="B11" s="33"/>
      <c r="C11" s="34"/>
      <c r="D11" s="35"/>
      <c r="E11" s="36">
        <v>8</v>
      </c>
      <c r="F11" s="37" t="s">
        <v>64</v>
      </c>
      <c r="G11" s="54" t="s">
        <v>65</v>
      </c>
      <c r="H11" s="54" t="s">
        <v>66</v>
      </c>
      <c r="I11" s="55" t="s">
        <v>62</v>
      </c>
      <c r="J11" s="55" t="s">
        <v>67</v>
      </c>
      <c r="K11" s="55" t="s">
        <v>26</v>
      </c>
      <c r="L11" s="41">
        <v>1</v>
      </c>
      <c r="M11" s="40">
        <v>1</v>
      </c>
      <c r="N11" s="41">
        <f>219/219</f>
        <v>1</v>
      </c>
      <c r="O11" s="40">
        <f>N11/M11</f>
        <v>1</v>
      </c>
      <c r="P11" s="56" t="s">
        <v>68</v>
      </c>
      <c r="Q11" s="31" t="s">
        <v>69</v>
      </c>
    </row>
    <row r="12" spans="1:17" s="32" customFormat="1" ht="107.5" customHeight="1">
      <c r="A12" s="19"/>
      <c r="B12" s="33"/>
      <c r="C12" s="34"/>
      <c r="D12" s="35"/>
      <c r="E12" s="36">
        <v>9</v>
      </c>
      <c r="F12" s="37" t="s">
        <v>70</v>
      </c>
      <c r="G12" s="57" t="s">
        <v>71</v>
      </c>
      <c r="H12" s="57" t="s">
        <v>71</v>
      </c>
      <c r="I12" s="55" t="s">
        <v>62</v>
      </c>
      <c r="J12" s="55" t="s">
        <v>67</v>
      </c>
      <c r="K12" s="55" t="s">
        <v>26</v>
      </c>
      <c r="L12" s="40">
        <v>1</v>
      </c>
      <c r="M12" s="40">
        <v>1</v>
      </c>
      <c r="N12" s="58">
        <f>438/439</f>
        <v>0.99772209567198178</v>
      </c>
      <c r="O12" s="59">
        <f>N12/M12</f>
        <v>0.99772209567198178</v>
      </c>
      <c r="P12" s="56" t="s">
        <v>72</v>
      </c>
      <c r="Q12" s="31" t="s">
        <v>73</v>
      </c>
    </row>
    <row r="13" spans="1:17" ht="89.25" customHeight="1">
      <c r="A13" s="19" t="s">
        <v>74</v>
      </c>
      <c r="B13" s="33"/>
      <c r="C13" s="51" t="s">
        <v>75</v>
      </c>
      <c r="D13" s="35" t="s">
        <v>76</v>
      </c>
      <c r="E13" s="36">
        <v>10</v>
      </c>
      <c r="F13" s="37" t="s">
        <v>77</v>
      </c>
      <c r="G13" s="38" t="s">
        <v>78</v>
      </c>
      <c r="H13" s="38" t="s">
        <v>79</v>
      </c>
      <c r="I13" s="39" t="s">
        <v>45</v>
      </c>
      <c r="J13" s="39" t="s">
        <v>25</v>
      </c>
      <c r="K13" s="39" t="s">
        <v>26</v>
      </c>
      <c r="L13" s="44">
        <v>6</v>
      </c>
      <c r="M13" s="43">
        <v>1</v>
      </c>
      <c r="N13" s="60">
        <v>1</v>
      </c>
      <c r="O13" s="61">
        <f>N13/M13</f>
        <v>1</v>
      </c>
      <c r="P13" s="62" t="s">
        <v>80</v>
      </c>
      <c r="Q13" s="31" t="s">
        <v>51</v>
      </c>
    </row>
    <row r="14" spans="1:17" ht="374.5" customHeight="1" thickBot="1">
      <c r="A14" s="19"/>
      <c r="B14" s="63"/>
      <c r="C14" s="64"/>
      <c r="D14" s="65"/>
      <c r="E14" s="66">
        <v>11</v>
      </c>
      <c r="F14" s="67" t="s">
        <v>81</v>
      </c>
      <c r="G14" s="68" t="s">
        <v>82</v>
      </c>
      <c r="H14" s="68" t="s">
        <v>82</v>
      </c>
      <c r="I14" s="69" t="s">
        <v>24</v>
      </c>
      <c r="J14" s="69" t="s">
        <v>25</v>
      </c>
      <c r="K14" s="69" t="s">
        <v>26</v>
      </c>
      <c r="L14" s="70">
        <v>1</v>
      </c>
      <c r="M14" s="71">
        <v>1</v>
      </c>
      <c r="N14" s="41">
        <f>6/6</f>
        <v>1</v>
      </c>
      <c r="O14" s="40">
        <f>N14/M14</f>
        <v>1</v>
      </c>
      <c r="P14" s="72" t="s">
        <v>83</v>
      </c>
      <c r="Q14" s="31" t="s">
        <v>51</v>
      </c>
    </row>
    <row r="15" spans="1:17" ht="98.5" customHeight="1">
      <c r="A15" s="73" t="s">
        <v>84</v>
      </c>
      <c r="B15" s="74" t="s">
        <v>85</v>
      </c>
      <c r="C15" s="75" t="s">
        <v>86</v>
      </c>
      <c r="D15" s="22" t="s">
        <v>76</v>
      </c>
      <c r="E15" s="23">
        <v>12</v>
      </c>
      <c r="F15" s="24" t="s">
        <v>87</v>
      </c>
      <c r="G15" s="25" t="s">
        <v>88</v>
      </c>
      <c r="H15" s="25" t="s">
        <v>89</v>
      </c>
      <c r="I15" s="26" t="s">
        <v>45</v>
      </c>
      <c r="J15" s="26" t="s">
        <v>25</v>
      </c>
      <c r="K15" s="26" t="s">
        <v>26</v>
      </c>
      <c r="L15" s="76" t="s">
        <v>90</v>
      </c>
      <c r="M15" s="77">
        <v>1400000</v>
      </c>
      <c r="N15" s="78">
        <v>1401178.3</v>
      </c>
      <c r="O15" s="41">
        <f>+N15/M15</f>
        <v>1.0008416428571429</v>
      </c>
      <c r="P15" s="79" t="s">
        <v>91</v>
      </c>
      <c r="Q15" s="31" t="s">
        <v>51</v>
      </c>
    </row>
    <row r="16" spans="1:17" ht="58.5" customHeight="1">
      <c r="A16" s="80"/>
      <c r="B16" s="81"/>
      <c r="C16" s="82"/>
      <c r="D16" s="35"/>
      <c r="E16" s="36">
        <v>13</v>
      </c>
      <c r="F16" s="37" t="s">
        <v>92</v>
      </c>
      <c r="G16" s="38" t="s">
        <v>93</v>
      </c>
      <c r="H16" s="38" t="s">
        <v>94</v>
      </c>
      <c r="I16" s="39" t="s">
        <v>24</v>
      </c>
      <c r="J16" s="39" t="s">
        <v>25</v>
      </c>
      <c r="K16" s="39" t="s">
        <v>26</v>
      </c>
      <c r="L16" s="83">
        <v>2500000</v>
      </c>
      <c r="M16" s="83">
        <v>500000</v>
      </c>
      <c r="N16" s="78">
        <v>500130.7</v>
      </c>
      <c r="O16" s="41">
        <f>+N16/M16</f>
        <v>1.0002614000000001</v>
      </c>
      <c r="P16" s="30" t="s">
        <v>95</v>
      </c>
      <c r="Q16" s="31" t="s">
        <v>51</v>
      </c>
    </row>
    <row r="17" spans="1:18" ht="63" customHeight="1">
      <c r="A17" s="80"/>
      <c r="B17" s="81"/>
      <c r="C17" s="82"/>
      <c r="D17" s="35"/>
      <c r="E17" s="36">
        <v>14</v>
      </c>
      <c r="F17" s="37" t="s">
        <v>96</v>
      </c>
      <c r="G17" s="38" t="s">
        <v>97</v>
      </c>
      <c r="H17" s="38" t="s">
        <v>97</v>
      </c>
      <c r="I17" s="39" t="s">
        <v>45</v>
      </c>
      <c r="J17" s="39" t="s">
        <v>25</v>
      </c>
      <c r="K17" s="39" t="s">
        <v>26</v>
      </c>
      <c r="L17" s="40">
        <v>1</v>
      </c>
      <c r="M17" s="41">
        <v>0</v>
      </c>
      <c r="N17" s="43" t="s">
        <v>46</v>
      </c>
      <c r="O17" s="43" t="s">
        <v>46</v>
      </c>
      <c r="P17" s="79" t="s">
        <v>115</v>
      </c>
      <c r="Q17" s="45"/>
    </row>
    <row r="18" spans="1:18" ht="55" customHeight="1">
      <c r="A18" s="80"/>
      <c r="B18" s="81"/>
      <c r="C18" s="82"/>
      <c r="D18" s="35"/>
      <c r="E18" s="36">
        <v>15</v>
      </c>
      <c r="F18" s="37" t="s">
        <v>98</v>
      </c>
      <c r="G18" s="38" t="s">
        <v>99</v>
      </c>
      <c r="H18" s="38" t="s">
        <v>100</v>
      </c>
      <c r="I18" s="39" t="s">
        <v>45</v>
      </c>
      <c r="J18" s="39" t="s">
        <v>25</v>
      </c>
      <c r="K18" s="39" t="s">
        <v>26</v>
      </c>
      <c r="L18" s="83">
        <v>4</v>
      </c>
      <c r="M18" s="44">
        <v>0</v>
      </c>
      <c r="N18" s="43" t="s">
        <v>46</v>
      </c>
      <c r="O18" s="43" t="s">
        <v>46</v>
      </c>
      <c r="P18" s="79" t="s">
        <v>115</v>
      </c>
      <c r="Q18" s="45"/>
    </row>
    <row r="19" spans="1:18" ht="137.5">
      <c r="A19" s="80"/>
      <c r="B19" s="81"/>
      <c r="C19" s="82"/>
      <c r="D19" s="35"/>
      <c r="E19" s="36">
        <v>16</v>
      </c>
      <c r="F19" s="37" t="s">
        <v>101</v>
      </c>
      <c r="G19" s="38" t="s">
        <v>102</v>
      </c>
      <c r="H19" s="38" t="s">
        <v>103</v>
      </c>
      <c r="I19" s="39" t="s">
        <v>104</v>
      </c>
      <c r="J19" s="39" t="s">
        <v>25</v>
      </c>
      <c r="K19" s="39" t="s">
        <v>26</v>
      </c>
      <c r="L19" s="44">
        <v>1</v>
      </c>
      <c r="M19" s="44">
        <v>0</v>
      </c>
      <c r="N19" s="43" t="s">
        <v>46</v>
      </c>
      <c r="O19" s="43" t="s">
        <v>46</v>
      </c>
      <c r="P19" s="79" t="s">
        <v>115</v>
      </c>
      <c r="Q19" s="45"/>
    </row>
    <row r="20" spans="1:18" ht="184.5" customHeight="1">
      <c r="A20" s="80"/>
      <c r="B20" s="81"/>
      <c r="C20" s="82"/>
      <c r="D20" s="35"/>
      <c r="E20" s="36">
        <v>17</v>
      </c>
      <c r="F20" s="37" t="s">
        <v>105</v>
      </c>
      <c r="G20" s="38" t="s">
        <v>106</v>
      </c>
      <c r="H20" s="38" t="s">
        <v>107</v>
      </c>
      <c r="I20" s="39" t="s">
        <v>62</v>
      </c>
      <c r="J20" s="39" t="s">
        <v>25</v>
      </c>
      <c r="K20" s="39" t="s">
        <v>108</v>
      </c>
      <c r="L20" s="44">
        <v>4</v>
      </c>
      <c r="M20" s="44">
        <v>1</v>
      </c>
      <c r="N20" s="43">
        <v>1</v>
      </c>
      <c r="O20" s="46">
        <f>+N20/M20</f>
        <v>1</v>
      </c>
      <c r="P20" s="79" t="s">
        <v>109</v>
      </c>
      <c r="Q20" s="31" t="s">
        <v>51</v>
      </c>
    </row>
    <row r="21" spans="1:18" ht="78">
      <c r="A21" s="84"/>
      <c r="B21" s="81"/>
      <c r="C21" s="82" t="s">
        <v>110</v>
      </c>
      <c r="D21" s="35" t="s">
        <v>111</v>
      </c>
      <c r="E21" s="36">
        <v>18</v>
      </c>
      <c r="F21" s="37" t="s">
        <v>112</v>
      </c>
      <c r="G21" s="38" t="s">
        <v>113</v>
      </c>
      <c r="H21" s="38" t="s">
        <v>114</v>
      </c>
      <c r="I21" s="39" t="s">
        <v>45</v>
      </c>
      <c r="J21" s="39" t="s">
        <v>25</v>
      </c>
      <c r="K21" s="39" t="s">
        <v>26</v>
      </c>
      <c r="L21" s="43">
        <v>20</v>
      </c>
      <c r="M21" s="44">
        <v>2</v>
      </c>
      <c r="N21" s="43">
        <v>2</v>
      </c>
      <c r="O21" s="46">
        <f>2/2</f>
        <v>1</v>
      </c>
      <c r="P21" s="79" t="s">
        <v>221</v>
      </c>
      <c r="Q21" s="31" t="s">
        <v>51</v>
      </c>
    </row>
    <row r="22" spans="1:18" ht="135.5" customHeight="1">
      <c r="A22" s="73" t="s">
        <v>116</v>
      </c>
      <c r="B22" s="81"/>
      <c r="C22" s="82"/>
      <c r="D22" s="35"/>
      <c r="E22" s="36">
        <v>19</v>
      </c>
      <c r="F22" s="37" t="s">
        <v>117</v>
      </c>
      <c r="G22" s="38" t="s">
        <v>118</v>
      </c>
      <c r="H22" s="38" t="s">
        <v>119</v>
      </c>
      <c r="I22" s="39" t="s">
        <v>45</v>
      </c>
      <c r="J22" s="39" t="s">
        <v>25</v>
      </c>
      <c r="K22" s="39" t="s">
        <v>26</v>
      </c>
      <c r="L22" s="43">
        <v>35</v>
      </c>
      <c r="M22" s="44">
        <v>5</v>
      </c>
      <c r="N22" s="43">
        <v>4</v>
      </c>
      <c r="O22" s="46">
        <f>4/5</f>
        <v>0.8</v>
      </c>
      <c r="P22" s="79" t="s">
        <v>120</v>
      </c>
      <c r="Q22" s="31" t="s">
        <v>121</v>
      </c>
    </row>
    <row r="23" spans="1:18" ht="90" customHeight="1">
      <c r="A23" s="80"/>
      <c r="B23" s="81"/>
      <c r="C23" s="82"/>
      <c r="D23" s="35"/>
      <c r="E23" s="36">
        <v>20</v>
      </c>
      <c r="F23" s="37" t="s">
        <v>122</v>
      </c>
      <c r="G23" s="38" t="s">
        <v>123</v>
      </c>
      <c r="H23" s="38" t="s">
        <v>124</v>
      </c>
      <c r="I23" s="39" t="s">
        <v>24</v>
      </c>
      <c r="J23" s="39" t="s">
        <v>25</v>
      </c>
      <c r="K23" s="39" t="s">
        <v>26</v>
      </c>
      <c r="L23" s="43">
        <v>15</v>
      </c>
      <c r="M23" s="44">
        <v>2</v>
      </c>
      <c r="N23" s="43">
        <v>2</v>
      </c>
      <c r="O23" s="46">
        <f>N23/M23</f>
        <v>1</v>
      </c>
      <c r="P23" s="79" t="s">
        <v>221</v>
      </c>
      <c r="Q23" s="31" t="s">
        <v>125</v>
      </c>
    </row>
    <row r="24" spans="1:18" ht="160.5" customHeight="1">
      <c r="A24" s="84"/>
      <c r="B24" s="81"/>
      <c r="C24" s="82"/>
      <c r="D24" s="35"/>
      <c r="E24" s="36">
        <v>21</v>
      </c>
      <c r="F24" s="37" t="s">
        <v>126</v>
      </c>
      <c r="G24" s="38" t="s">
        <v>127</v>
      </c>
      <c r="H24" s="38" t="s">
        <v>128</v>
      </c>
      <c r="I24" s="39" t="s">
        <v>45</v>
      </c>
      <c r="J24" s="39" t="s">
        <v>25</v>
      </c>
      <c r="K24" s="39" t="s">
        <v>26</v>
      </c>
      <c r="L24" s="43">
        <v>43</v>
      </c>
      <c r="M24" s="44">
        <v>16</v>
      </c>
      <c r="N24" s="44">
        <v>16</v>
      </c>
      <c r="O24" s="46">
        <f>N24/M24</f>
        <v>1</v>
      </c>
      <c r="P24" s="79" t="s">
        <v>129</v>
      </c>
      <c r="Q24" s="31" t="s">
        <v>51</v>
      </c>
    </row>
    <row r="25" spans="1:18" ht="106" customHeight="1">
      <c r="A25" s="73" t="s">
        <v>84</v>
      </c>
      <c r="B25" s="81"/>
      <c r="C25" s="82" t="s">
        <v>130</v>
      </c>
      <c r="D25" s="35" t="s">
        <v>111</v>
      </c>
      <c r="E25" s="36">
        <v>22</v>
      </c>
      <c r="F25" s="37" t="s">
        <v>131</v>
      </c>
      <c r="G25" s="38" t="s">
        <v>132</v>
      </c>
      <c r="H25" s="38" t="s">
        <v>133</v>
      </c>
      <c r="I25" s="39" t="s">
        <v>24</v>
      </c>
      <c r="J25" s="39" t="s">
        <v>25</v>
      </c>
      <c r="K25" s="39" t="s">
        <v>26</v>
      </c>
      <c r="L25" s="83">
        <v>134000</v>
      </c>
      <c r="M25" s="83">
        <v>33500</v>
      </c>
      <c r="N25" s="83" t="s">
        <v>134</v>
      </c>
      <c r="O25" s="85">
        <f>+N25/M25</f>
        <v>0.92809820895522388</v>
      </c>
      <c r="P25" s="30" t="s">
        <v>135</v>
      </c>
      <c r="Q25" s="31" t="s">
        <v>136</v>
      </c>
      <c r="R25" s="86"/>
    </row>
    <row r="26" spans="1:18" ht="79.5" customHeight="1" thickBot="1">
      <c r="A26" s="80"/>
      <c r="B26" s="81"/>
      <c r="C26" s="82"/>
      <c r="D26" s="35"/>
      <c r="E26" s="36">
        <v>23</v>
      </c>
      <c r="F26" s="37" t="s">
        <v>137</v>
      </c>
      <c r="G26" s="38" t="s">
        <v>138</v>
      </c>
      <c r="H26" s="38" t="s">
        <v>138</v>
      </c>
      <c r="I26" s="39" t="s">
        <v>45</v>
      </c>
      <c r="J26" s="39" t="s">
        <v>25</v>
      </c>
      <c r="K26" s="39" t="s">
        <v>26</v>
      </c>
      <c r="L26" s="43">
        <v>10</v>
      </c>
      <c r="M26" s="44">
        <v>0</v>
      </c>
      <c r="N26" s="36" t="s">
        <v>46</v>
      </c>
      <c r="O26" s="43" t="s">
        <v>46</v>
      </c>
      <c r="P26" s="30" t="s">
        <v>115</v>
      </c>
      <c r="Q26" s="45"/>
    </row>
    <row r="27" spans="1:18" ht="96" customHeight="1" thickBot="1">
      <c r="A27" s="84"/>
      <c r="B27" s="63"/>
      <c r="C27" s="87"/>
      <c r="D27" s="87"/>
      <c r="E27" s="66">
        <v>24</v>
      </c>
      <c r="F27" s="88" t="s">
        <v>139</v>
      </c>
      <c r="G27" s="89" t="s">
        <v>140</v>
      </c>
      <c r="H27" s="89" t="s">
        <v>140</v>
      </c>
      <c r="I27" s="69" t="s">
        <v>62</v>
      </c>
      <c r="J27" s="69" t="s">
        <v>25</v>
      </c>
      <c r="K27" s="69" t="s">
        <v>26</v>
      </c>
      <c r="L27" s="71">
        <v>1</v>
      </c>
      <c r="M27" s="71">
        <v>1</v>
      </c>
      <c r="N27" s="90">
        <f>1009/1009</f>
        <v>1</v>
      </c>
      <c r="O27" s="90">
        <f>1009/1009</f>
        <v>1</v>
      </c>
      <c r="P27" s="91" t="s">
        <v>141</v>
      </c>
      <c r="Q27" s="31" t="s">
        <v>125</v>
      </c>
    </row>
    <row r="28" spans="1:18" ht="91" customHeight="1">
      <c r="A28" s="19" t="s">
        <v>18</v>
      </c>
      <c r="B28" s="92" t="s">
        <v>142</v>
      </c>
      <c r="C28" s="93" t="s">
        <v>143</v>
      </c>
      <c r="D28" s="22" t="s">
        <v>144</v>
      </c>
      <c r="E28" s="23">
        <v>25</v>
      </c>
      <c r="F28" s="94" t="s">
        <v>145</v>
      </c>
      <c r="G28" s="95" t="s">
        <v>146</v>
      </c>
      <c r="H28" s="95" t="s">
        <v>146</v>
      </c>
      <c r="I28" s="96" t="s">
        <v>62</v>
      </c>
      <c r="J28" s="96" t="s">
        <v>25</v>
      </c>
      <c r="K28" s="96" t="s">
        <v>26</v>
      </c>
      <c r="L28" s="27">
        <v>1</v>
      </c>
      <c r="M28" s="27">
        <v>1</v>
      </c>
      <c r="N28" s="97">
        <f>3/3</f>
        <v>1</v>
      </c>
      <c r="O28" s="98">
        <v>1</v>
      </c>
      <c r="P28" s="91" t="s">
        <v>141</v>
      </c>
      <c r="Q28" s="31" t="s">
        <v>125</v>
      </c>
    </row>
    <row r="29" spans="1:18" ht="92" customHeight="1">
      <c r="A29" s="19"/>
      <c r="B29" s="99"/>
      <c r="C29" s="100"/>
      <c r="D29" s="35"/>
      <c r="E29" s="36">
        <v>26</v>
      </c>
      <c r="F29" s="37" t="s">
        <v>147</v>
      </c>
      <c r="G29" s="101" t="s">
        <v>148</v>
      </c>
      <c r="H29" s="101" t="s">
        <v>148</v>
      </c>
      <c r="I29" s="39" t="s">
        <v>24</v>
      </c>
      <c r="J29" s="39" t="s">
        <v>25</v>
      </c>
      <c r="K29" s="39" t="s">
        <v>26</v>
      </c>
      <c r="L29" s="40">
        <v>1</v>
      </c>
      <c r="M29" s="40">
        <v>1</v>
      </c>
      <c r="N29" s="41">
        <f>4/4</f>
        <v>1</v>
      </c>
      <c r="O29" s="46">
        <v>1</v>
      </c>
      <c r="P29" s="30" t="s">
        <v>141</v>
      </c>
      <c r="Q29" s="31" t="s">
        <v>125</v>
      </c>
    </row>
    <row r="30" spans="1:18" ht="97" customHeight="1">
      <c r="A30" s="19"/>
      <c r="B30" s="99"/>
      <c r="C30" s="100"/>
      <c r="D30" s="35"/>
      <c r="E30" s="36">
        <v>27</v>
      </c>
      <c r="F30" s="37" t="s">
        <v>149</v>
      </c>
      <c r="G30" s="101" t="s">
        <v>150</v>
      </c>
      <c r="H30" s="101" t="s">
        <v>150</v>
      </c>
      <c r="I30" s="39" t="s">
        <v>24</v>
      </c>
      <c r="J30" s="39" t="s">
        <v>25</v>
      </c>
      <c r="K30" s="39" t="s">
        <v>26</v>
      </c>
      <c r="L30" s="40">
        <v>0.98</v>
      </c>
      <c r="M30" s="40">
        <v>0.98</v>
      </c>
      <c r="N30" s="41">
        <f>4/4</f>
        <v>1</v>
      </c>
      <c r="O30" s="61">
        <f>N30/M30</f>
        <v>1.0204081632653061</v>
      </c>
      <c r="P30" s="102" t="s">
        <v>141</v>
      </c>
      <c r="Q30" s="31" t="s">
        <v>151</v>
      </c>
    </row>
    <row r="31" spans="1:18" ht="118.5" customHeight="1">
      <c r="A31" s="19"/>
      <c r="B31" s="99"/>
      <c r="C31" s="100" t="s">
        <v>152</v>
      </c>
      <c r="D31" s="35" t="s">
        <v>153</v>
      </c>
      <c r="E31" s="36">
        <v>28</v>
      </c>
      <c r="F31" s="37" t="s">
        <v>154</v>
      </c>
      <c r="G31" s="101" t="s">
        <v>155</v>
      </c>
      <c r="H31" s="101" t="s">
        <v>155</v>
      </c>
      <c r="I31" s="103" t="s">
        <v>62</v>
      </c>
      <c r="J31" s="103" t="s">
        <v>25</v>
      </c>
      <c r="K31" s="103" t="s">
        <v>26</v>
      </c>
      <c r="L31" s="40">
        <v>1</v>
      </c>
      <c r="M31" s="40">
        <v>1</v>
      </c>
      <c r="N31" s="104">
        <f>(22/22)</f>
        <v>1</v>
      </c>
      <c r="O31" s="104">
        <f>22/22</f>
        <v>1</v>
      </c>
      <c r="P31" s="102" t="s">
        <v>156</v>
      </c>
      <c r="Q31" s="31" t="s">
        <v>51</v>
      </c>
    </row>
    <row r="32" spans="1:18" ht="142" customHeight="1">
      <c r="A32" s="19"/>
      <c r="B32" s="99"/>
      <c r="C32" s="100"/>
      <c r="D32" s="35"/>
      <c r="E32" s="36">
        <v>29</v>
      </c>
      <c r="F32" s="37" t="s">
        <v>157</v>
      </c>
      <c r="G32" s="101" t="s">
        <v>158</v>
      </c>
      <c r="H32" s="101" t="s">
        <v>159</v>
      </c>
      <c r="I32" s="103" t="s">
        <v>62</v>
      </c>
      <c r="J32" s="103" t="s">
        <v>25</v>
      </c>
      <c r="K32" s="103" t="s">
        <v>26</v>
      </c>
      <c r="L32" s="40">
        <v>1</v>
      </c>
      <c r="M32" s="40">
        <v>1</v>
      </c>
      <c r="N32" s="104">
        <f>166/166</f>
        <v>1</v>
      </c>
      <c r="O32" s="61">
        <f>166/166</f>
        <v>1</v>
      </c>
      <c r="P32" s="102" t="s">
        <v>160</v>
      </c>
      <c r="Q32" s="31" t="s">
        <v>51</v>
      </c>
    </row>
    <row r="33" spans="1:17" s="105" customFormat="1" ht="104" customHeight="1">
      <c r="A33" s="19"/>
      <c r="B33" s="99"/>
      <c r="C33" s="100"/>
      <c r="D33" s="35"/>
      <c r="E33" s="36">
        <v>30</v>
      </c>
      <c r="F33" s="37" t="s">
        <v>161</v>
      </c>
      <c r="G33" s="101" t="s">
        <v>162</v>
      </c>
      <c r="H33" s="101" t="s">
        <v>162</v>
      </c>
      <c r="I33" s="103" t="s">
        <v>62</v>
      </c>
      <c r="J33" s="103" t="s">
        <v>35</v>
      </c>
      <c r="K33" s="103" t="s">
        <v>26</v>
      </c>
      <c r="L33" s="40">
        <v>1</v>
      </c>
      <c r="M33" s="40">
        <v>1</v>
      </c>
      <c r="N33" s="104">
        <f>605/611</f>
        <v>0.99018003273322419</v>
      </c>
      <c r="O33" s="104">
        <f>605/611</f>
        <v>0.99018003273322419</v>
      </c>
      <c r="P33" s="102" t="s">
        <v>163</v>
      </c>
      <c r="Q33" s="31" t="s">
        <v>164</v>
      </c>
    </row>
    <row r="34" spans="1:17" s="105" customFormat="1" ht="86" customHeight="1">
      <c r="A34" s="19"/>
      <c r="B34" s="99"/>
      <c r="C34" s="100"/>
      <c r="D34" s="35"/>
      <c r="E34" s="36">
        <v>31</v>
      </c>
      <c r="F34" s="37" t="s">
        <v>165</v>
      </c>
      <c r="G34" s="101" t="s">
        <v>166</v>
      </c>
      <c r="H34" s="101" t="s">
        <v>166</v>
      </c>
      <c r="I34" s="103" t="s">
        <v>24</v>
      </c>
      <c r="J34" s="103" t="s">
        <v>35</v>
      </c>
      <c r="K34" s="103" t="s">
        <v>26</v>
      </c>
      <c r="L34" s="40">
        <v>1</v>
      </c>
      <c r="M34" s="40">
        <v>1</v>
      </c>
      <c r="N34" s="104">
        <f>72/72</f>
        <v>1</v>
      </c>
      <c r="O34" s="104">
        <f>72/72</f>
        <v>1</v>
      </c>
      <c r="P34" s="106" t="s">
        <v>167</v>
      </c>
      <c r="Q34" s="31" t="s">
        <v>51</v>
      </c>
    </row>
    <row r="35" spans="1:17" ht="97" customHeight="1">
      <c r="A35" s="19"/>
      <c r="B35" s="99"/>
      <c r="C35" s="100"/>
      <c r="D35" s="35"/>
      <c r="E35" s="36">
        <v>32</v>
      </c>
      <c r="F35" s="37" t="s">
        <v>168</v>
      </c>
      <c r="G35" s="101" t="s">
        <v>169</v>
      </c>
      <c r="H35" s="101" t="s">
        <v>169</v>
      </c>
      <c r="I35" s="103" t="s">
        <v>62</v>
      </c>
      <c r="J35" s="103" t="s">
        <v>35</v>
      </c>
      <c r="K35" s="103" t="s">
        <v>26</v>
      </c>
      <c r="L35" s="40">
        <v>1</v>
      </c>
      <c r="M35" s="40">
        <v>1</v>
      </c>
      <c r="N35" s="107" t="s">
        <v>46</v>
      </c>
      <c r="O35" s="108" t="s">
        <v>46</v>
      </c>
      <c r="P35" s="102" t="s">
        <v>170</v>
      </c>
      <c r="Q35" s="31" t="s">
        <v>171</v>
      </c>
    </row>
    <row r="36" spans="1:17" ht="66.75" customHeight="1">
      <c r="A36" s="19"/>
      <c r="B36" s="99"/>
      <c r="C36" s="100" t="s">
        <v>172</v>
      </c>
      <c r="D36" s="35" t="s">
        <v>59</v>
      </c>
      <c r="E36" s="36">
        <v>33</v>
      </c>
      <c r="F36" s="37" t="s">
        <v>173</v>
      </c>
      <c r="G36" s="38" t="s">
        <v>174</v>
      </c>
      <c r="H36" s="38" t="s">
        <v>174</v>
      </c>
      <c r="I36" s="39" t="s">
        <v>24</v>
      </c>
      <c r="J36" s="39" t="s">
        <v>25</v>
      </c>
      <c r="K36" s="103" t="s">
        <v>26</v>
      </c>
      <c r="L36" s="40">
        <v>1</v>
      </c>
      <c r="M36" s="40">
        <v>1</v>
      </c>
      <c r="N36" s="40">
        <v>1</v>
      </c>
      <c r="O36" s="104">
        <f>+N36/M36</f>
        <v>1</v>
      </c>
      <c r="P36" s="102" t="s">
        <v>175</v>
      </c>
      <c r="Q36" s="31" t="s">
        <v>51</v>
      </c>
    </row>
    <row r="37" spans="1:17" ht="62.5">
      <c r="A37" s="19"/>
      <c r="B37" s="99"/>
      <c r="C37" s="100"/>
      <c r="D37" s="35"/>
      <c r="E37" s="36">
        <v>34</v>
      </c>
      <c r="F37" s="37" t="s">
        <v>176</v>
      </c>
      <c r="G37" s="38" t="s">
        <v>177</v>
      </c>
      <c r="H37" s="38" t="s">
        <v>177</v>
      </c>
      <c r="I37" s="39" t="s">
        <v>24</v>
      </c>
      <c r="J37" s="39" t="s">
        <v>25</v>
      </c>
      <c r="K37" s="103" t="s">
        <v>26</v>
      </c>
      <c r="L37" s="40">
        <v>1</v>
      </c>
      <c r="M37" s="40">
        <v>1</v>
      </c>
      <c r="N37" s="40">
        <f>55/55</f>
        <v>1</v>
      </c>
      <c r="O37" s="104">
        <f>+N37/M37</f>
        <v>1</v>
      </c>
      <c r="P37" s="102" t="s">
        <v>178</v>
      </c>
      <c r="Q37" s="31" t="s">
        <v>51</v>
      </c>
    </row>
    <row r="38" spans="1:17" ht="158.25" customHeight="1">
      <c r="A38" s="19"/>
      <c r="B38" s="99"/>
      <c r="C38" s="100" t="s">
        <v>179</v>
      </c>
      <c r="D38" s="35"/>
      <c r="E38" s="36">
        <v>35</v>
      </c>
      <c r="F38" s="37" t="s">
        <v>180</v>
      </c>
      <c r="G38" s="38" t="s">
        <v>181</v>
      </c>
      <c r="H38" s="38" t="s">
        <v>181</v>
      </c>
      <c r="I38" s="103" t="s">
        <v>24</v>
      </c>
      <c r="J38" s="109" t="s">
        <v>25</v>
      </c>
      <c r="K38" s="109" t="s">
        <v>26</v>
      </c>
      <c r="L38" s="40">
        <v>1</v>
      </c>
      <c r="M38" s="40">
        <v>1</v>
      </c>
      <c r="N38" s="40">
        <f>(19/19)*100%</f>
        <v>1</v>
      </c>
      <c r="O38" s="40">
        <f>(19/19)*100%</f>
        <v>1</v>
      </c>
      <c r="P38" s="110" t="s">
        <v>182</v>
      </c>
      <c r="Q38" s="31" t="s">
        <v>51</v>
      </c>
    </row>
    <row r="39" spans="1:17" ht="267" customHeight="1">
      <c r="A39" s="19"/>
      <c r="B39" s="99"/>
      <c r="C39" s="100"/>
      <c r="D39" s="35"/>
      <c r="E39" s="36">
        <v>36</v>
      </c>
      <c r="F39" s="37" t="s">
        <v>183</v>
      </c>
      <c r="G39" s="47" t="s">
        <v>184</v>
      </c>
      <c r="H39" s="47" t="s">
        <v>184</v>
      </c>
      <c r="I39" s="39" t="s">
        <v>24</v>
      </c>
      <c r="J39" s="109" t="s">
        <v>25</v>
      </c>
      <c r="K39" s="109" t="s">
        <v>26</v>
      </c>
      <c r="L39" s="104">
        <v>1</v>
      </c>
      <c r="M39" s="40">
        <v>1</v>
      </c>
      <c r="N39" s="40">
        <f>(1400%/14)*100%</f>
        <v>1</v>
      </c>
      <c r="O39" s="40">
        <f>(1400%/14)*100%</f>
        <v>1</v>
      </c>
      <c r="P39" s="110" t="s">
        <v>185</v>
      </c>
      <c r="Q39" s="31" t="s">
        <v>51</v>
      </c>
    </row>
    <row r="40" spans="1:17" ht="96" customHeight="1">
      <c r="A40" s="19"/>
      <c r="B40" s="99"/>
      <c r="C40" s="100" t="s">
        <v>186</v>
      </c>
      <c r="D40" s="35"/>
      <c r="E40" s="36">
        <v>37</v>
      </c>
      <c r="F40" s="37" t="s">
        <v>187</v>
      </c>
      <c r="G40" s="38" t="s">
        <v>188</v>
      </c>
      <c r="H40" s="38" t="s">
        <v>189</v>
      </c>
      <c r="I40" s="39" t="s">
        <v>24</v>
      </c>
      <c r="J40" s="39" t="s">
        <v>35</v>
      </c>
      <c r="K40" s="39" t="s">
        <v>26</v>
      </c>
      <c r="L40" s="40">
        <v>1</v>
      </c>
      <c r="M40" s="40">
        <v>1</v>
      </c>
      <c r="N40" s="111">
        <f>41508754173/41963199788*100%</f>
        <v>0.98917037744271452</v>
      </c>
      <c r="O40" s="59">
        <f>+N40/M40</f>
        <v>0.98917037744271452</v>
      </c>
      <c r="P40" s="110" t="s">
        <v>190</v>
      </c>
      <c r="Q40" s="31" t="s">
        <v>191</v>
      </c>
    </row>
    <row r="41" spans="1:17" ht="106.5" customHeight="1">
      <c r="A41" s="19"/>
      <c r="B41" s="99"/>
      <c r="C41" s="100"/>
      <c r="D41" s="35"/>
      <c r="E41" s="36">
        <v>38</v>
      </c>
      <c r="F41" s="37" t="s">
        <v>192</v>
      </c>
      <c r="G41" s="38" t="s">
        <v>193</v>
      </c>
      <c r="H41" s="38" t="s">
        <v>193</v>
      </c>
      <c r="I41" s="39" t="s">
        <v>62</v>
      </c>
      <c r="J41" s="109" t="s">
        <v>25</v>
      </c>
      <c r="K41" s="109" t="s">
        <v>26</v>
      </c>
      <c r="L41" s="40">
        <v>1</v>
      </c>
      <c r="M41" s="40">
        <v>1</v>
      </c>
      <c r="N41" s="49">
        <f>+(40%+15%+15%+15%+15%)/(40%+15%+15%+15%+15%)</f>
        <v>1</v>
      </c>
      <c r="O41" s="40">
        <f>+N41/M41</f>
        <v>1</v>
      </c>
      <c r="P41" s="110" t="s">
        <v>194</v>
      </c>
      <c r="Q41" s="31" t="s">
        <v>51</v>
      </c>
    </row>
    <row r="42" spans="1:17" ht="101.5" customHeight="1">
      <c r="A42" s="19"/>
      <c r="B42" s="99"/>
      <c r="C42" s="100"/>
      <c r="D42" s="35"/>
      <c r="E42" s="36">
        <v>39</v>
      </c>
      <c r="F42" s="37" t="s">
        <v>195</v>
      </c>
      <c r="G42" s="38" t="s">
        <v>196</v>
      </c>
      <c r="H42" s="38" t="s">
        <v>196</v>
      </c>
      <c r="I42" s="39" t="s">
        <v>62</v>
      </c>
      <c r="J42" s="109" t="s">
        <v>35</v>
      </c>
      <c r="K42" s="109" t="s">
        <v>26</v>
      </c>
      <c r="L42" s="40">
        <v>0.91</v>
      </c>
      <c r="M42" s="40">
        <v>0.91</v>
      </c>
      <c r="N42" s="112">
        <f>(68175/73334)</f>
        <v>0.92965063953964056</v>
      </c>
      <c r="O42" s="112">
        <f>N42/M42</f>
        <v>1.0215941093842205</v>
      </c>
      <c r="P42" s="102" t="s">
        <v>197</v>
      </c>
      <c r="Q42" s="31" t="s">
        <v>198</v>
      </c>
    </row>
    <row r="43" spans="1:17" ht="294" customHeight="1" thickBot="1">
      <c r="A43" s="19"/>
      <c r="B43" s="63"/>
      <c r="C43" s="87"/>
      <c r="D43" s="65"/>
      <c r="E43" s="66">
        <v>40</v>
      </c>
      <c r="F43" s="88" t="s">
        <v>199</v>
      </c>
      <c r="G43" s="68" t="s">
        <v>200</v>
      </c>
      <c r="H43" s="68" t="s">
        <v>200</v>
      </c>
      <c r="I43" s="113" t="s">
        <v>62</v>
      </c>
      <c r="J43" s="114" t="s">
        <v>25</v>
      </c>
      <c r="K43" s="114" t="s">
        <v>26</v>
      </c>
      <c r="L43" s="71">
        <v>1</v>
      </c>
      <c r="M43" s="71">
        <v>1</v>
      </c>
      <c r="N43" s="115">
        <v>1</v>
      </c>
      <c r="O43" s="115">
        <v>1</v>
      </c>
      <c r="P43" s="102" t="s">
        <v>201</v>
      </c>
      <c r="Q43" s="31" t="s">
        <v>51</v>
      </c>
    </row>
    <row r="44" spans="1:17" s="42" customFormat="1" ht="175" customHeight="1" thickBot="1">
      <c r="A44" s="19"/>
      <c r="B44" s="116" t="s">
        <v>202</v>
      </c>
      <c r="C44" s="117" t="s">
        <v>203</v>
      </c>
      <c r="D44" s="76" t="s">
        <v>204</v>
      </c>
      <c r="E44" s="23">
        <v>41</v>
      </c>
      <c r="F44" s="24" t="s">
        <v>205</v>
      </c>
      <c r="G44" s="25" t="s">
        <v>206</v>
      </c>
      <c r="H44" s="25" t="s">
        <v>206</v>
      </c>
      <c r="I44" s="118" t="s">
        <v>24</v>
      </c>
      <c r="J44" s="26" t="s">
        <v>25</v>
      </c>
      <c r="K44" s="26" t="s">
        <v>26</v>
      </c>
      <c r="L44" s="27">
        <v>1</v>
      </c>
      <c r="M44" s="27">
        <v>1</v>
      </c>
      <c r="N44" s="97">
        <f>20/20</f>
        <v>1</v>
      </c>
      <c r="O44" s="98">
        <f>20/20</f>
        <v>1</v>
      </c>
      <c r="P44" s="91" t="s">
        <v>207</v>
      </c>
      <c r="Q44" s="31" t="s">
        <v>51</v>
      </c>
    </row>
    <row r="45" spans="1:17" ht="91" customHeight="1" thickBot="1">
      <c r="A45" s="19"/>
      <c r="B45" s="119"/>
      <c r="C45" s="120" t="s">
        <v>208</v>
      </c>
      <c r="D45" s="35" t="s">
        <v>21</v>
      </c>
      <c r="E45" s="36">
        <v>42</v>
      </c>
      <c r="F45" s="37" t="s">
        <v>209</v>
      </c>
      <c r="G45" s="38" t="s">
        <v>210</v>
      </c>
      <c r="H45" s="38" t="s">
        <v>210</v>
      </c>
      <c r="I45" s="39" t="s">
        <v>62</v>
      </c>
      <c r="J45" s="39" t="s">
        <v>25</v>
      </c>
      <c r="K45" s="39" t="s">
        <v>26</v>
      </c>
      <c r="L45" s="40">
        <v>1</v>
      </c>
      <c r="M45" s="40">
        <v>1</v>
      </c>
      <c r="N45" s="41">
        <f>30/30</f>
        <v>1</v>
      </c>
      <c r="O45" s="40">
        <v>1</v>
      </c>
      <c r="P45" s="91" t="s">
        <v>211</v>
      </c>
      <c r="Q45" s="31" t="s">
        <v>51</v>
      </c>
    </row>
    <row r="46" spans="1:17" ht="131" customHeight="1">
      <c r="A46" s="19"/>
      <c r="B46" s="119"/>
      <c r="C46" s="120"/>
      <c r="D46" s="35"/>
      <c r="E46" s="36">
        <v>43</v>
      </c>
      <c r="F46" s="37" t="s">
        <v>212</v>
      </c>
      <c r="G46" s="38" t="s">
        <v>213</v>
      </c>
      <c r="H46" s="38" t="s">
        <v>213</v>
      </c>
      <c r="I46" s="39" t="s">
        <v>62</v>
      </c>
      <c r="J46" s="39" t="s">
        <v>67</v>
      </c>
      <c r="K46" s="39" t="s">
        <v>108</v>
      </c>
      <c r="L46" s="40">
        <v>1</v>
      </c>
      <c r="M46" s="40">
        <v>1</v>
      </c>
      <c r="N46" s="58">
        <f>41/46</f>
        <v>0.89130434782608692</v>
      </c>
      <c r="O46" s="59">
        <f>N46/M46</f>
        <v>0.89130434782608692</v>
      </c>
      <c r="P46" s="91" t="s">
        <v>214</v>
      </c>
      <c r="Q46" s="31" t="s">
        <v>215</v>
      </c>
    </row>
    <row r="47" spans="1:17" ht="84.75" customHeight="1" thickBot="1">
      <c r="A47" s="19"/>
      <c r="B47" s="121"/>
      <c r="C47" s="122" t="s">
        <v>216</v>
      </c>
      <c r="D47" s="123" t="s">
        <v>217</v>
      </c>
      <c r="E47" s="66">
        <v>44</v>
      </c>
      <c r="F47" s="88" t="s">
        <v>218</v>
      </c>
      <c r="G47" s="68" t="s">
        <v>219</v>
      </c>
      <c r="H47" s="68" t="s">
        <v>219</v>
      </c>
      <c r="I47" s="69" t="s">
        <v>62</v>
      </c>
      <c r="J47" s="69" t="s">
        <v>25</v>
      </c>
      <c r="K47" s="69" t="s">
        <v>26</v>
      </c>
      <c r="L47" s="71">
        <v>1</v>
      </c>
      <c r="M47" s="71">
        <v>1</v>
      </c>
      <c r="N47" s="71">
        <f>23/23</f>
        <v>1</v>
      </c>
      <c r="O47" s="71">
        <v>1</v>
      </c>
      <c r="P47" s="124" t="s">
        <v>220</v>
      </c>
      <c r="Q47" s="31" t="s">
        <v>51</v>
      </c>
    </row>
  </sheetData>
  <mergeCells count="47">
    <mergeCell ref="C36:C37"/>
    <mergeCell ref="D36:D43"/>
    <mergeCell ref="C38:C39"/>
    <mergeCell ref="C40:C43"/>
    <mergeCell ref="B44:B47"/>
    <mergeCell ref="C45:C46"/>
    <mergeCell ref="D45:D46"/>
    <mergeCell ref="A22:A24"/>
    <mergeCell ref="A25:A27"/>
    <mergeCell ref="C25:C27"/>
    <mergeCell ref="D25:D27"/>
    <mergeCell ref="A28:A47"/>
    <mergeCell ref="B28:B43"/>
    <mergeCell ref="C28:C30"/>
    <mergeCell ref="D28:D30"/>
    <mergeCell ref="C31:C35"/>
    <mergeCell ref="D31:D35"/>
    <mergeCell ref="D10:D12"/>
    <mergeCell ref="A13:A14"/>
    <mergeCell ref="C13:C14"/>
    <mergeCell ref="D13:D14"/>
    <mergeCell ref="A15:A21"/>
    <mergeCell ref="B15:B27"/>
    <mergeCell ref="C15:C20"/>
    <mergeCell ref="D15:D20"/>
    <mergeCell ref="C21:C24"/>
    <mergeCell ref="D21:D24"/>
    <mergeCell ref="K2:K3"/>
    <mergeCell ref="L2:L3"/>
    <mergeCell ref="M2:M3"/>
    <mergeCell ref="N2:Q2"/>
    <mergeCell ref="A4:A12"/>
    <mergeCell ref="B4:B14"/>
    <mergeCell ref="C4:C9"/>
    <mergeCell ref="D4:D6"/>
    <mergeCell ref="D7:D8"/>
    <mergeCell ref="C10:C12"/>
    <mergeCell ref="A1:M1"/>
    <mergeCell ref="A2:A3"/>
    <mergeCell ref="B2:C3"/>
    <mergeCell ref="D2:D3"/>
    <mergeCell ref="E2:E3"/>
    <mergeCell ref="F2:F3"/>
    <mergeCell ref="G2:G3"/>
    <mergeCell ref="H2:H3"/>
    <mergeCell ref="I2:I3"/>
    <mergeCell ref="J2:J3"/>
  </mergeCells>
  <printOptions horizontalCentered="1"/>
  <pageMargins left="0.39370078740157483" right="0.39370078740157483" top="0.39370078740157483" bottom="0.39370078740157483" header="0" footer="0"/>
  <pageSetup scale="30" orientation="landscape" r:id="rId1"/>
  <headerFooter>
    <oddHeader xml:space="preserve">&amp;C </oddHeader>
  </headerFooter>
  <rowBreaks count="1" manualBreakCount="1">
    <brk id="30"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Monitoreo IV 2024</vt:lpstr>
      <vt:lpstr>'Monitoreo IV 2024'!Área_de_impresión</vt:lpstr>
      <vt:lpstr>'Monitoreo IV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Felipe Vargas Aldana</dc:creator>
  <cp:lastModifiedBy>Ivan Felipe Vargas Aldana</cp:lastModifiedBy>
  <dcterms:created xsi:type="dcterms:W3CDTF">2025-02-10T15:22:00Z</dcterms:created>
  <dcterms:modified xsi:type="dcterms:W3CDTF">2025-02-10T15:45:53Z</dcterms:modified>
</cp:coreProperties>
</file>