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autoCompressPictures="0" defaultThemeVersion="124226"/>
  <mc:AlternateContent xmlns:mc="http://schemas.openxmlformats.org/markup-compatibility/2006">
    <mc:Choice Requires="x15">
      <x15ac:absPath xmlns:x15ac="http://schemas.microsoft.com/office/spreadsheetml/2010/11/ac" url="E:\evidencias OAP 2025\evidencias del 16 al 20 de junio 2025\"/>
    </mc:Choice>
  </mc:AlternateContent>
  <xr:revisionPtr revIDLastSave="0" documentId="13_ncr:1_{CF24DE07-9689-49E5-8CCC-98305CFA66B4}" xr6:coauthVersionLast="36" xr6:coauthVersionMax="36" xr10:uidLastSave="{00000000-0000-0000-0000-000000000000}"/>
  <bookViews>
    <workbookView xWindow="0" yWindow="0" windowWidth="19200" windowHeight="10665" firstSheet="29" activeTab="31" xr2:uid="{00000000-000D-0000-FFFF-FFFF00000000}"/>
  </bookViews>
  <sheets>
    <sheet name="Inicio" sheetId="69" r:id="rId1"/>
    <sheet name="MENU MATRICES " sheetId="14" r:id="rId2"/>
    <sheet name="1. DESPACHO" sheetId="9" r:id="rId3"/>
    <sheet name="2. SUBD GESTI INMOB Y DEL EP" sheetId="18" r:id="rId4"/>
    <sheet name="3. SUBDIR GESTIÓN CORPORATIVA" sheetId="77" r:id="rId5"/>
    <sheet name="4. SUBDIR REGISTRO INMOBILIARIO" sheetId="42" r:id="rId6"/>
    <sheet name="5. OFICINA DE CONTROL INTERNO" sheetId="78" r:id="rId7"/>
    <sheet name="6. OFICINA DE LAS TECNOLOGIAS " sheetId="81" r:id="rId8"/>
    <sheet name="7. OFICINA ASESORA PLANEACIÓN" sheetId="82" r:id="rId9"/>
    <sheet name="8. OFICINA JURÍDICA" sheetId="80" r:id="rId10"/>
    <sheet name="9. OFICINA CONTROL DISCIPLIN." sheetId="79" r:id="rId11"/>
    <sheet name="10. OFICINA ASESORA COMUNICAC" sheetId="83" r:id="rId12"/>
    <sheet name="11. ASESOR" sheetId="49" r:id="rId13"/>
    <sheet name="12. P.ESP.DEFENSA SGIEP" sheetId="64" r:id="rId14"/>
    <sheet name="13. P. ESP. ADMINISTRACIÓN GIEP" sheetId="72" r:id="rId15"/>
    <sheet name="14. P.ESP. RECEP PREDIOS SRI " sheetId="65" r:id="rId16"/>
    <sheet name="15. PROFESIONAL ESPECIALIZADO" sheetId="67" r:id="rId17"/>
    <sheet name="16. PROF. RECEPCION PREDIOS SRI" sheetId="62" r:id="rId18"/>
    <sheet name="17. PROFESIONAL UNIVERSITARIO" sheetId="53" r:id="rId19"/>
    <sheet name="18. TOPOGRAFIA" sheetId="54" r:id="rId20"/>
    <sheet name="19. SECRETARIO (A) " sheetId="31" r:id="rId21"/>
    <sheet name="20.DEFENSORES SGIEP " sheetId="70" r:id="rId22"/>
    <sheet name="21. AUX SG " sheetId="60" r:id="rId23"/>
    <sheet name="22. AUX SG MANTENIM" sheetId="73" r:id="rId24"/>
    <sheet name="23. ATENCION CAD CRA 30 " sheetId="52" r:id="rId25"/>
    <sheet name="24. PASANTES " sheetId="57" r:id="rId26"/>
    <sheet name="25. GESTION DOCUMENTAL" sheetId="63" r:id="rId27"/>
    <sheet name="26. BODEGA COLVATEL" sheetId="45" r:id="rId28"/>
    <sheet name="27. TECNICO OPERATIVO " sheetId="50" r:id="rId29"/>
    <sheet name="28. TECNICO SISTEMAS " sheetId="58" r:id="rId30"/>
    <sheet name="29. CONDUCTOR " sheetId="51" r:id="rId31"/>
    <sheet name="30. PROVEEDOR SEGURIDAD" sheetId="47" r:id="rId32"/>
    <sheet name="31. PROVEEDOR ASEO Y CAFETERIA " sheetId="40" r:id="rId33"/>
    <sheet name="32.PROVEE MTM EQUIPOS DE COMPUT" sheetId="41" r:id="rId34"/>
    <sheet name="33. CASA DEL ESPACIO PÚBLICO" sheetId="68" r:id="rId35"/>
    <sheet name="34. VISITANTE " sheetId="38" r:id="rId36"/>
  </sheets>
  <definedNames>
    <definedName name="_xlnm._FilterDatabase" localSheetId="2" hidden="1">'1. DESPACHO'!$B$8:$AK$27</definedName>
    <definedName name="_xlnm._FilterDatabase" localSheetId="3" hidden="1">'2. SUBD GESTI INMOB Y DEL EP'!$B$8:$AK$25</definedName>
    <definedName name="_xlnm._FilterDatabase" localSheetId="32" hidden="1">'31. PROVEEDOR ASEO Y CAFETERIA '!$B$8:$AK$24</definedName>
    <definedName name="_xlnm._FilterDatabase" localSheetId="33" hidden="1">'32.PROVEE MTM EQUIPOS DE COMPUT'!$B$10:$AK$24</definedName>
    <definedName name="_xlnm._FilterDatabase" localSheetId="34" hidden="1">'33. CASA DEL ESPACIO PÚBLICO'!$Z$1:$Z$27</definedName>
    <definedName name="_xlnm._FilterDatabase" localSheetId="35" hidden="1">'34. VISITANTE '!$B$8:$BL$14</definedName>
    <definedName name="_xlnm._FilterDatabase" localSheetId="5" hidden="1">'4. SUBDIR REGISTRO INMOBILIARIO'!$B$8:$AK$24</definedName>
    <definedName name="_xlnm.Print_Area" localSheetId="2">'1. DESPACHO'!$A$1:$AK$28</definedName>
    <definedName name="_xlnm.Print_Area" localSheetId="12">'11. ASESOR'!$A$1:$BL$25</definedName>
    <definedName name="_xlnm.Print_Area" localSheetId="13">'12. P.ESP.DEFENSA SGIEP'!$A$1:$AK$42</definedName>
    <definedName name="_xlnm.Print_Area" localSheetId="14">'13. P. ESP. ADMINISTRACIÓN GIEP'!$A$1:$AM$25</definedName>
    <definedName name="_xlnm.Print_Area" localSheetId="15">'14. P.ESP. RECEP PREDIOS SRI '!$A$1:$AK$28</definedName>
    <definedName name="_xlnm.Print_Area" localSheetId="17">'16. PROF. RECEPCION PREDIOS SRI'!$A$1:$AK$25</definedName>
    <definedName name="_xlnm.Print_Area" localSheetId="3">'2. SUBD GESTI INMOB Y DEL EP'!$A$1:$AK$35</definedName>
    <definedName name="_xlnm.Print_Area" localSheetId="4">'3. SUBDIR GESTIÓN CORPORATIVA'!$A$1:$AK$25</definedName>
    <definedName name="_xlnm.Print_Area" localSheetId="32">'31. PROVEEDOR ASEO Y CAFETERIA '!$A$1:$AK$24</definedName>
    <definedName name="_xlnm.Print_Area" localSheetId="33">'32.PROVEE MTM EQUIPOS DE COMPUT'!$A$1:$AK$24</definedName>
    <definedName name="_xlnm.Print_Area" localSheetId="34">'33. CASA DEL ESPACIO PÚBLICO'!$A$1:$AK$26</definedName>
    <definedName name="_xlnm.Print_Area" localSheetId="35">'34. VISITANTE '!$A$1:$AK$14</definedName>
    <definedName name="_xlnm.Print_Area" localSheetId="5">'4. SUBDIR REGISTRO INMOBILIARIO'!$A$1:$AK$24</definedName>
    <definedName name="_xlnm.Print_Area" localSheetId="7">'6. OFICINA DE LAS TECNOLOGIAS '!$A$1:$AL$24</definedName>
    <definedName name="_xlnm.Print_Area" localSheetId="10">'9. OFICINA CONTROL DISCIPLIN.'!$A$1:$AL$26</definedName>
    <definedName name="PASANTES">'MENU MATRICES '!$C$30</definedName>
    <definedName name="_xlnm.Print_Titles" localSheetId="2">'1. DESPACHO'!$5:$8</definedName>
    <definedName name="_xlnm.Print_Titles" localSheetId="35">'34. VISITANTE '!$5:$8</definedName>
  </definedNames>
  <calcPr calcId="191029"/>
</workbook>
</file>

<file path=xl/calcChain.xml><?xml version="1.0" encoding="utf-8"?>
<calcChain xmlns="http://schemas.openxmlformats.org/spreadsheetml/2006/main">
  <c r="O10" i="68" l="1"/>
  <c r="O11" i="68"/>
  <c r="O12" i="68"/>
  <c r="O13" i="68"/>
  <c r="O14" i="68"/>
  <c r="O15" i="68"/>
  <c r="O16" i="68"/>
  <c r="O17" i="68"/>
  <c r="O18" i="68"/>
  <c r="O19" i="68"/>
  <c r="O20" i="68"/>
  <c r="O21" i="68"/>
  <c r="O22" i="68"/>
  <c r="O23" i="68"/>
  <c r="O24" i="68"/>
  <c r="O25" i="68"/>
  <c r="O26" i="68"/>
  <c r="O15" i="45"/>
  <c r="O14" i="45"/>
  <c r="O13" i="45"/>
  <c r="O12" i="45"/>
  <c r="O11" i="45"/>
  <c r="O10" i="45"/>
  <c r="O26" i="57"/>
  <c r="O25" i="57"/>
  <c r="O24" i="57"/>
  <c r="O23" i="57"/>
  <c r="O22" i="57"/>
  <c r="O21" i="57"/>
  <c r="O20" i="57"/>
  <c r="O19" i="57"/>
  <c r="O18" i="57"/>
  <c r="O17" i="57"/>
  <c r="O16" i="57"/>
  <c r="O15" i="57"/>
  <c r="O14" i="57"/>
  <c r="O13" i="57"/>
  <c r="O12" i="57"/>
  <c r="O11" i="57"/>
  <c r="O10" i="57"/>
  <c r="AC33" i="64" l="1"/>
  <c r="AB33" i="64"/>
  <c r="AD33" i="64" s="1"/>
  <c r="AA33" i="64"/>
  <c r="X33" i="64"/>
  <c r="Y33" i="64" s="1"/>
  <c r="W33" i="64"/>
  <c r="O33" i="64"/>
  <c r="AB21" i="64"/>
  <c r="AD21" i="64" s="1"/>
  <c r="X21" i="64"/>
  <c r="Y21" i="64" s="1"/>
  <c r="W21" i="64"/>
  <c r="AA21" i="64" s="1"/>
  <c r="O21" i="64"/>
  <c r="AB32" i="64"/>
  <c r="AD32" i="64" s="1"/>
  <c r="X32" i="64"/>
  <c r="Y32" i="64" s="1"/>
  <c r="W32" i="64"/>
  <c r="AA32" i="64" s="1"/>
  <c r="O32" i="64"/>
  <c r="O20" i="64"/>
  <c r="W20" i="64"/>
  <c r="AA20" i="64" s="1"/>
  <c r="X20" i="64"/>
  <c r="Y20" i="64"/>
  <c r="AB20" i="64"/>
  <c r="AC20" i="64" s="1"/>
  <c r="AD20" i="64"/>
  <c r="AB34" i="64"/>
  <c r="AD34" i="64" s="1"/>
  <c r="X34" i="64"/>
  <c r="Y34" i="64" s="1"/>
  <c r="W34" i="64"/>
  <c r="AA34" i="64" s="1"/>
  <c r="O34" i="64"/>
  <c r="AB22" i="64"/>
  <c r="AC22" i="64" s="1"/>
  <c r="X22" i="64"/>
  <c r="Y22" i="64" s="1"/>
  <c r="W22" i="64"/>
  <c r="AA22" i="64" s="1"/>
  <c r="O22" i="64"/>
  <c r="AB51" i="67"/>
  <c r="AD51" i="67" s="1"/>
  <c r="Y51" i="67"/>
  <c r="X51" i="67"/>
  <c r="W51" i="67"/>
  <c r="AA51" i="67" s="1"/>
  <c r="O51" i="67"/>
  <c r="AB50" i="67"/>
  <c r="AD50" i="67" s="1"/>
  <c r="Y50" i="67"/>
  <c r="X50" i="67"/>
  <c r="W50" i="67"/>
  <c r="AA50" i="67" s="1"/>
  <c r="O50" i="67"/>
  <c r="AC49" i="67"/>
  <c r="AB49" i="67"/>
  <c r="AA49" i="67"/>
  <c r="X49" i="67"/>
  <c r="Y49" i="67" s="1"/>
  <c r="W49" i="67"/>
  <c r="O49" i="67"/>
  <c r="AC48" i="67"/>
  <c r="AB48" i="67"/>
  <c r="AD48" i="67" s="1"/>
  <c r="AA48" i="67"/>
  <c r="X48" i="67"/>
  <c r="Y48" i="67" s="1"/>
  <c r="W48" i="67"/>
  <c r="O48" i="67"/>
  <c r="AC47" i="67"/>
  <c r="AB47" i="67"/>
  <c r="AD47" i="67" s="1"/>
  <c r="AA47" i="67"/>
  <c r="X47" i="67"/>
  <c r="Y47" i="67" s="1"/>
  <c r="W47" i="67"/>
  <c r="O47" i="67"/>
  <c r="AC46" i="67"/>
  <c r="AB46" i="67"/>
  <c r="AD46" i="67" s="1"/>
  <c r="AA46" i="67"/>
  <c r="X46" i="67"/>
  <c r="Y46" i="67" s="1"/>
  <c r="W46" i="67"/>
  <c r="O46" i="67"/>
  <c r="AC45" i="67"/>
  <c r="AB45" i="67"/>
  <c r="AD45" i="67" s="1"/>
  <c r="AA45" i="67"/>
  <c r="X45" i="67"/>
  <c r="Y45" i="67" s="1"/>
  <c r="W45" i="67"/>
  <c r="O45" i="67"/>
  <c r="AC44" i="67"/>
  <c r="AB44" i="67"/>
  <c r="AD44" i="67" s="1"/>
  <c r="AA44" i="67"/>
  <c r="X44" i="67"/>
  <c r="Y44" i="67" s="1"/>
  <c r="W44" i="67"/>
  <c r="O44" i="67"/>
  <c r="AC43" i="67"/>
  <c r="AB43" i="67"/>
  <c r="AD43" i="67" s="1"/>
  <c r="AA43" i="67"/>
  <c r="X43" i="67"/>
  <c r="Y43" i="67" s="1"/>
  <c r="W43" i="67"/>
  <c r="O43" i="67"/>
  <c r="AC42" i="67"/>
  <c r="AB42" i="67"/>
  <c r="AD42" i="67" s="1"/>
  <c r="AA42" i="67"/>
  <c r="X42" i="67"/>
  <c r="Y42" i="67" s="1"/>
  <c r="W42" i="67"/>
  <c r="O42" i="67"/>
  <c r="AC41" i="67"/>
  <c r="AB41" i="67"/>
  <c r="AD41" i="67" s="1"/>
  <c r="AA41" i="67"/>
  <c r="X41" i="67"/>
  <c r="Y41" i="67" s="1"/>
  <c r="W41" i="67"/>
  <c r="O41" i="67"/>
  <c r="AC40" i="67"/>
  <c r="AB40" i="67"/>
  <c r="AD40" i="67" s="1"/>
  <c r="AA40" i="67"/>
  <c r="X40" i="67"/>
  <c r="Y40" i="67" s="1"/>
  <c r="W40" i="67"/>
  <c r="O40" i="67"/>
  <c r="AC39" i="67"/>
  <c r="AB39" i="67"/>
  <c r="AD39" i="67" s="1"/>
  <c r="AA39" i="67"/>
  <c r="X39" i="67"/>
  <c r="Y39" i="67" s="1"/>
  <c r="W39" i="67"/>
  <c r="O39" i="67"/>
  <c r="AC38" i="67"/>
  <c r="AB38" i="67"/>
  <c r="AD38" i="67" s="1"/>
  <c r="AA38" i="67"/>
  <c r="X38" i="67"/>
  <c r="Y38" i="67" s="1"/>
  <c r="W38" i="67"/>
  <c r="O38" i="67"/>
  <c r="AC37" i="67"/>
  <c r="AB37" i="67"/>
  <c r="AD37" i="67" s="1"/>
  <c r="AA37" i="67"/>
  <c r="X37" i="67"/>
  <c r="Y37" i="67" s="1"/>
  <c r="W37" i="67"/>
  <c r="O37" i="67"/>
  <c r="AC36" i="67"/>
  <c r="AB36" i="67"/>
  <c r="AD36" i="67" s="1"/>
  <c r="AA36" i="67"/>
  <c r="X36" i="67"/>
  <c r="Y36" i="67" s="1"/>
  <c r="W36" i="67"/>
  <c r="O36" i="67"/>
  <c r="AC35" i="67"/>
  <c r="AB35" i="67"/>
  <c r="AD35" i="67" s="1"/>
  <c r="AA35" i="67"/>
  <c r="X35" i="67"/>
  <c r="Y35" i="67" s="1"/>
  <c r="W35" i="67"/>
  <c r="O35" i="67"/>
  <c r="AB58" i="53"/>
  <c r="AD58" i="53" s="1"/>
  <c r="X58" i="53"/>
  <c r="Y58" i="53" s="1"/>
  <c r="W58" i="53"/>
  <c r="AA58" i="53" s="1"/>
  <c r="AB57" i="53"/>
  <c r="AC57" i="53" s="1"/>
  <c r="X57" i="53"/>
  <c r="Y57" i="53" s="1"/>
  <c r="W57" i="53"/>
  <c r="AA57" i="53" s="1"/>
  <c r="AB56" i="53"/>
  <c r="AC56" i="53" s="1"/>
  <c r="X56" i="53"/>
  <c r="Y56" i="53" s="1"/>
  <c r="W56" i="53"/>
  <c r="AA56" i="53" s="1"/>
  <c r="AB55" i="53"/>
  <c r="AC55" i="53" s="1"/>
  <c r="X55" i="53"/>
  <c r="Y55" i="53" s="1"/>
  <c r="W55" i="53"/>
  <c r="AA55" i="53" s="1"/>
  <c r="AB54" i="53"/>
  <c r="AC54" i="53" s="1"/>
  <c r="X54" i="53"/>
  <c r="Y54" i="53" s="1"/>
  <c r="W54" i="53"/>
  <c r="AA54" i="53" s="1"/>
  <c r="AB47" i="53"/>
  <c r="AD47" i="53" s="1"/>
  <c r="X47" i="53"/>
  <c r="Y47" i="53" s="1"/>
  <c r="W47" i="53"/>
  <c r="AA47" i="53" s="1"/>
  <c r="AB46" i="53"/>
  <c r="AD46" i="53" s="1"/>
  <c r="X46" i="53"/>
  <c r="Y46" i="53" s="1"/>
  <c r="W46" i="53"/>
  <c r="AA46" i="53" s="1"/>
  <c r="AB45" i="53"/>
  <c r="AD45" i="53" s="1"/>
  <c r="X45" i="53"/>
  <c r="Y45" i="53" s="1"/>
  <c r="W45" i="53"/>
  <c r="AA45" i="53" s="1"/>
  <c r="AB44" i="53"/>
  <c r="AD44" i="53" s="1"/>
  <c r="X44" i="53"/>
  <c r="Y44" i="53" s="1"/>
  <c r="W44" i="53"/>
  <c r="AA44" i="53" s="1"/>
  <c r="AB43" i="53"/>
  <c r="AD43" i="53" s="1"/>
  <c r="X43" i="53"/>
  <c r="Y43" i="53" s="1"/>
  <c r="W43" i="53"/>
  <c r="AA43" i="53" s="1"/>
  <c r="AB52" i="53"/>
  <c r="AD52" i="53" s="1"/>
  <c r="X52" i="53"/>
  <c r="Y52" i="53" s="1"/>
  <c r="W52" i="53"/>
  <c r="AA52" i="53" s="1"/>
  <c r="AB59" i="53"/>
  <c r="AD59" i="53" s="1"/>
  <c r="X59" i="53"/>
  <c r="Y59" i="53" s="1"/>
  <c r="W59" i="53"/>
  <c r="AA59" i="53" s="1"/>
  <c r="AB53" i="53"/>
  <c r="AD53" i="53" s="1"/>
  <c r="X53" i="53"/>
  <c r="Y53" i="53" s="1"/>
  <c r="W53" i="53"/>
  <c r="AA53" i="53" s="1"/>
  <c r="AB51" i="53"/>
  <c r="AD51" i="53" s="1"/>
  <c r="X51" i="53"/>
  <c r="Y51" i="53" s="1"/>
  <c r="W51" i="53"/>
  <c r="AA51" i="53" s="1"/>
  <c r="AB50" i="53"/>
  <c r="AD50" i="53" s="1"/>
  <c r="X50" i="53"/>
  <c r="Y50" i="53" s="1"/>
  <c r="W50" i="53"/>
  <c r="AA50" i="53" s="1"/>
  <c r="AB49" i="53"/>
  <c r="AD49" i="53" s="1"/>
  <c r="X49" i="53"/>
  <c r="Y49" i="53" s="1"/>
  <c r="W49" i="53"/>
  <c r="AA49" i="53" s="1"/>
  <c r="AB48" i="53"/>
  <c r="AD48" i="53" s="1"/>
  <c r="X48" i="53"/>
  <c r="Y48" i="53" s="1"/>
  <c r="W48" i="53"/>
  <c r="AA48" i="53" s="1"/>
  <c r="AB34" i="53"/>
  <c r="AD34" i="53" s="1"/>
  <c r="X34" i="53"/>
  <c r="Y34" i="53" s="1"/>
  <c r="W34" i="53"/>
  <c r="AA34" i="53" s="1"/>
  <c r="O34" i="53"/>
  <c r="AB33" i="53"/>
  <c r="AD33" i="53" s="1"/>
  <c r="X33" i="53"/>
  <c r="Y33" i="53" s="1"/>
  <c r="W33" i="53"/>
  <c r="AA33" i="53" s="1"/>
  <c r="O33" i="53"/>
  <c r="AB32" i="53"/>
  <c r="AD32" i="53" s="1"/>
  <c r="X32" i="53"/>
  <c r="Y32" i="53" s="1"/>
  <c r="W32" i="53"/>
  <c r="AA32" i="53" s="1"/>
  <c r="O32" i="53"/>
  <c r="AB16" i="53"/>
  <c r="AD16" i="53" s="1"/>
  <c r="X16" i="53"/>
  <c r="Y16" i="53" s="1"/>
  <c r="W16" i="53"/>
  <c r="AA16" i="53" s="1"/>
  <c r="O16" i="53"/>
  <c r="AB15" i="53"/>
  <c r="AD15" i="53" s="1"/>
  <c r="X15" i="53"/>
  <c r="Y15" i="53" s="1"/>
  <c r="W15" i="53"/>
  <c r="AA15" i="53" s="1"/>
  <c r="O15" i="53"/>
  <c r="AB14" i="53"/>
  <c r="AD14" i="53" s="1"/>
  <c r="X14" i="53"/>
  <c r="Y14" i="53" s="1"/>
  <c r="W14" i="53"/>
  <c r="AA14" i="53" s="1"/>
  <c r="O14" i="53"/>
  <c r="AB33" i="70"/>
  <c r="AC33" i="70" s="1"/>
  <c r="W33" i="70"/>
  <c r="AA33" i="70" s="1"/>
  <c r="X33" i="70"/>
  <c r="Y33" i="70" s="1"/>
  <c r="O33" i="70"/>
  <c r="AB24" i="70"/>
  <c r="AC24" i="70" s="1"/>
  <c r="W24" i="70"/>
  <c r="AA24" i="70" s="1"/>
  <c r="X24" i="70"/>
  <c r="Y24" i="70" s="1"/>
  <c r="O24" i="70"/>
  <c r="AB32" i="70"/>
  <c r="AC32" i="70" s="1"/>
  <c r="W32" i="70"/>
  <c r="AA32" i="70" s="1"/>
  <c r="X32" i="70"/>
  <c r="Y32" i="70" s="1"/>
  <c r="O32" i="70"/>
  <c r="AB34" i="52"/>
  <c r="AD34" i="52" s="1"/>
  <c r="X34" i="52"/>
  <c r="Y34" i="52" s="1"/>
  <c r="W34" i="52"/>
  <c r="AA34" i="52" s="1"/>
  <c r="O34" i="52"/>
  <c r="AB22" i="70"/>
  <c r="AD22" i="70" s="1"/>
  <c r="X22" i="70"/>
  <c r="Y22" i="70" s="1"/>
  <c r="W22" i="70"/>
  <c r="AA22" i="70" s="1"/>
  <c r="O22" i="70"/>
  <c r="AC21" i="64" l="1"/>
  <c r="AC32" i="64"/>
  <c r="AC34" i="64"/>
  <c r="AD22" i="64"/>
  <c r="AC50" i="67"/>
  <c r="AC51" i="67"/>
  <c r="AC58" i="53"/>
  <c r="AD54" i="53"/>
  <c r="AD55" i="53"/>
  <c r="AD56" i="53"/>
  <c r="AC43" i="53"/>
  <c r="AC44" i="53"/>
  <c r="AC45" i="53"/>
  <c r="AC46" i="53"/>
  <c r="AC47" i="53"/>
  <c r="AC48" i="53"/>
  <c r="AC49" i="53"/>
  <c r="AC50" i="53"/>
  <c r="AC51" i="53"/>
  <c r="AC53" i="53"/>
  <c r="AC59" i="53"/>
  <c r="AC52" i="53"/>
  <c r="AC32" i="53"/>
  <c r="AC33" i="53"/>
  <c r="AC34" i="53"/>
  <c r="AC14" i="53"/>
  <c r="AC15" i="53"/>
  <c r="AC16" i="53"/>
  <c r="AD33" i="70"/>
  <c r="AD24" i="70"/>
  <c r="AC34" i="52"/>
  <c r="AC22" i="70"/>
  <c r="AB36" i="52"/>
  <c r="AD36" i="52" s="1"/>
  <c r="X36" i="52"/>
  <c r="Y36" i="52" s="1"/>
  <c r="W36" i="52"/>
  <c r="AA36" i="52" s="1"/>
  <c r="O36" i="52"/>
  <c r="AB35" i="52"/>
  <c r="AD35" i="52" s="1"/>
  <c r="X35" i="52"/>
  <c r="Y35" i="52" s="1"/>
  <c r="W35" i="52"/>
  <c r="AA35" i="52" s="1"/>
  <c r="O35" i="52"/>
  <c r="AB33" i="52"/>
  <c r="AD33" i="52" s="1"/>
  <c r="X33" i="52"/>
  <c r="Y33" i="52" s="1"/>
  <c r="W33" i="52"/>
  <c r="AA33" i="52" s="1"/>
  <c r="O33" i="52"/>
  <c r="AB32" i="52"/>
  <c r="AD32" i="52" s="1"/>
  <c r="X32" i="52"/>
  <c r="Y32" i="52" s="1"/>
  <c r="W32" i="52"/>
  <c r="AA32" i="52" s="1"/>
  <c r="O32" i="52"/>
  <c r="AB31" i="52"/>
  <c r="AD31" i="52" s="1"/>
  <c r="X31" i="52"/>
  <c r="Y31" i="52" s="1"/>
  <c r="W31" i="52"/>
  <c r="AA31" i="52" s="1"/>
  <c r="O31" i="52"/>
  <c r="AB30" i="52"/>
  <c r="AC30" i="52" s="1"/>
  <c r="X30" i="52"/>
  <c r="Y30" i="52" s="1"/>
  <c r="W30" i="52"/>
  <c r="AA30" i="52" s="1"/>
  <c r="O30" i="52"/>
  <c r="AB29" i="52"/>
  <c r="AD29" i="52" s="1"/>
  <c r="X29" i="52"/>
  <c r="Y29" i="52" s="1"/>
  <c r="W29" i="52"/>
  <c r="AA29" i="52" s="1"/>
  <c r="O29" i="52"/>
  <c r="AB28" i="52"/>
  <c r="AC28" i="52" s="1"/>
  <c r="X28" i="52"/>
  <c r="Y28" i="52" s="1"/>
  <c r="W28" i="52"/>
  <c r="AA28" i="52" s="1"/>
  <c r="O28" i="52"/>
  <c r="AB27" i="52"/>
  <c r="AC27" i="52" s="1"/>
  <c r="X27" i="52"/>
  <c r="Y27" i="52" s="1"/>
  <c r="W27" i="52"/>
  <c r="AA27" i="52" s="1"/>
  <c r="O27" i="52"/>
  <c r="AB26" i="52"/>
  <c r="AD26" i="52" s="1"/>
  <c r="X26" i="52"/>
  <c r="Y26" i="52" s="1"/>
  <c r="W26" i="52"/>
  <c r="AA26" i="52" s="1"/>
  <c r="O26" i="52"/>
  <c r="AC26" i="52" l="1"/>
  <c r="AC29" i="52"/>
  <c r="AC35" i="52"/>
  <c r="AC31" i="52"/>
  <c r="AD28" i="52"/>
  <c r="AC33" i="52"/>
  <c r="AD27" i="52"/>
  <c r="AD30" i="52"/>
  <c r="AC36" i="52"/>
  <c r="AC32" i="52"/>
  <c r="AB19" i="63"/>
  <c r="AD19" i="63" s="1"/>
  <c r="X19" i="63"/>
  <c r="Y19" i="63" s="1"/>
  <c r="W19" i="63"/>
  <c r="AA19" i="63" s="1"/>
  <c r="O19" i="63"/>
  <c r="AB18" i="63"/>
  <c r="AD18" i="63" s="1"/>
  <c r="X18" i="63"/>
  <c r="Y18" i="63" s="1"/>
  <c r="W18" i="63"/>
  <c r="AA18" i="63" s="1"/>
  <c r="O18" i="63"/>
  <c r="AB10" i="68"/>
  <c r="AD10" i="68" s="1"/>
  <c r="X10" i="68"/>
  <c r="Y10" i="68" s="1"/>
  <c r="W10" i="68"/>
  <c r="AA10" i="68" s="1"/>
  <c r="AB33" i="50"/>
  <c r="AD33" i="50" s="1"/>
  <c r="X33" i="50"/>
  <c r="Y33" i="50" s="1"/>
  <c r="W33" i="50"/>
  <c r="AA33" i="50" s="1"/>
  <c r="O33" i="50"/>
  <c r="AB32" i="50"/>
  <c r="AD32" i="50" s="1"/>
  <c r="AA32" i="50"/>
  <c r="X32" i="50"/>
  <c r="Y32" i="50" s="1"/>
  <c r="W32" i="50"/>
  <c r="O32" i="50"/>
  <c r="AB31" i="50"/>
  <c r="AD31" i="50" s="1"/>
  <c r="X31" i="50"/>
  <c r="Y31" i="50" s="1"/>
  <c r="W31" i="50"/>
  <c r="AA31" i="50" s="1"/>
  <c r="O31" i="50"/>
  <c r="AB30" i="50"/>
  <c r="AD30" i="50" s="1"/>
  <c r="X30" i="50"/>
  <c r="Y30" i="50" s="1"/>
  <c r="W30" i="50"/>
  <c r="AA30" i="50" s="1"/>
  <c r="O30" i="50"/>
  <c r="AB29" i="50"/>
  <c r="AD29" i="50" s="1"/>
  <c r="X29" i="50"/>
  <c r="Y29" i="50" s="1"/>
  <c r="W29" i="50"/>
  <c r="AA29" i="50" s="1"/>
  <c r="O29" i="50"/>
  <c r="AB28" i="50"/>
  <c r="AD28" i="50" s="1"/>
  <c r="X28" i="50"/>
  <c r="Y28" i="50" s="1"/>
  <c r="W28" i="50"/>
  <c r="AA28" i="50" s="1"/>
  <c r="O28" i="50"/>
  <c r="AB27" i="50"/>
  <c r="AD27" i="50" s="1"/>
  <c r="AA27" i="50"/>
  <c r="X27" i="50"/>
  <c r="Y27" i="50" s="1"/>
  <c r="W27" i="50"/>
  <c r="O27" i="50"/>
  <c r="AB26" i="50"/>
  <c r="AD26" i="50" s="1"/>
  <c r="X26" i="50"/>
  <c r="Y26" i="50" s="1"/>
  <c r="W26" i="50"/>
  <c r="AA26" i="50" s="1"/>
  <c r="O26" i="50"/>
  <c r="AB25" i="50"/>
  <c r="AD25" i="50" s="1"/>
  <c r="X25" i="50"/>
  <c r="Y25" i="50" s="1"/>
  <c r="W25" i="50"/>
  <c r="AA25" i="50" s="1"/>
  <c r="O25" i="50"/>
  <c r="AB24" i="50"/>
  <c r="AD24" i="50" s="1"/>
  <c r="AA24" i="50"/>
  <c r="X24" i="50"/>
  <c r="Y24" i="50" s="1"/>
  <c r="W24" i="50"/>
  <c r="O24" i="50"/>
  <c r="AB36" i="54"/>
  <c r="AD36" i="54" s="1"/>
  <c r="X36" i="54"/>
  <c r="Y36" i="54" s="1"/>
  <c r="W36" i="54"/>
  <c r="AA36" i="54" s="1"/>
  <c r="O36" i="54"/>
  <c r="AB35" i="54"/>
  <c r="AD35" i="54" s="1"/>
  <c r="X35" i="54"/>
  <c r="Y35" i="54" s="1"/>
  <c r="W35" i="54"/>
  <c r="AA35" i="54" s="1"/>
  <c r="O35" i="54"/>
  <c r="AB34" i="54"/>
  <c r="AD34" i="54" s="1"/>
  <c r="X34" i="54"/>
  <c r="Y34" i="54" s="1"/>
  <c r="W34" i="54"/>
  <c r="AA34" i="54" s="1"/>
  <c r="O34" i="54"/>
  <c r="AB33" i="54"/>
  <c r="AD33" i="54" s="1"/>
  <c r="X33" i="54"/>
  <c r="Y33" i="54" s="1"/>
  <c r="W33" i="54"/>
  <c r="AA33" i="54" s="1"/>
  <c r="O33" i="54"/>
  <c r="AB32" i="54"/>
  <c r="AD32" i="54" s="1"/>
  <c r="X32" i="54"/>
  <c r="Y32" i="54" s="1"/>
  <c r="W32" i="54"/>
  <c r="AA32" i="54" s="1"/>
  <c r="O32" i="54"/>
  <c r="AB31" i="54"/>
  <c r="AD31" i="54" s="1"/>
  <c r="X31" i="54"/>
  <c r="Y31" i="54" s="1"/>
  <c r="W31" i="54"/>
  <c r="AA31" i="54" s="1"/>
  <c r="O31" i="54"/>
  <c r="AB30" i="54"/>
  <c r="AD30" i="54" s="1"/>
  <c r="X30" i="54"/>
  <c r="Y30" i="54" s="1"/>
  <c r="W30" i="54"/>
  <c r="AA30" i="54" s="1"/>
  <c r="O30" i="54"/>
  <c r="AB29" i="54"/>
  <c r="AD29" i="54" s="1"/>
  <c r="AA29" i="54"/>
  <c r="X29" i="54"/>
  <c r="Y29" i="54" s="1"/>
  <c r="W29" i="54"/>
  <c r="O29" i="54"/>
  <c r="AB28" i="54"/>
  <c r="AD28" i="54" s="1"/>
  <c r="X28" i="54"/>
  <c r="Y28" i="54" s="1"/>
  <c r="W28" i="54"/>
  <c r="AA28" i="54" s="1"/>
  <c r="O28" i="54"/>
  <c r="AB27" i="54"/>
  <c r="AD27" i="54" s="1"/>
  <c r="X27" i="54"/>
  <c r="Y27" i="54" s="1"/>
  <c r="W27" i="54"/>
  <c r="AA27" i="54" s="1"/>
  <c r="O27" i="54"/>
  <c r="AB42" i="53"/>
  <c r="AD42" i="53" s="1"/>
  <c r="X42" i="53"/>
  <c r="Y42" i="53" s="1"/>
  <c r="W42" i="53"/>
  <c r="AA42" i="53" s="1"/>
  <c r="O42" i="53"/>
  <c r="AB41" i="53"/>
  <c r="AC41" i="53" s="1"/>
  <c r="X41" i="53"/>
  <c r="Y41" i="53" s="1"/>
  <c r="W41" i="53"/>
  <c r="AA41" i="53" s="1"/>
  <c r="O41" i="53"/>
  <c r="AB40" i="53"/>
  <c r="AC40" i="53" s="1"/>
  <c r="X40" i="53"/>
  <c r="Y40" i="53" s="1"/>
  <c r="W40" i="53"/>
  <c r="AA40" i="53" s="1"/>
  <c r="O40" i="53"/>
  <c r="AB39" i="53"/>
  <c r="AD39" i="53" s="1"/>
  <c r="X39" i="53"/>
  <c r="Y39" i="53" s="1"/>
  <c r="W39" i="53"/>
  <c r="AA39" i="53" s="1"/>
  <c r="O39" i="53"/>
  <c r="AB38" i="53"/>
  <c r="AD38" i="53" s="1"/>
  <c r="X38" i="53"/>
  <c r="Y38" i="53" s="1"/>
  <c r="W38" i="53"/>
  <c r="AA38" i="53" s="1"/>
  <c r="O38" i="53"/>
  <c r="AB37" i="53"/>
  <c r="AC37" i="53" s="1"/>
  <c r="X37" i="53"/>
  <c r="Y37" i="53" s="1"/>
  <c r="W37" i="53"/>
  <c r="AA37" i="53" s="1"/>
  <c r="O37" i="53"/>
  <c r="AB36" i="53"/>
  <c r="AD36" i="53" s="1"/>
  <c r="X36" i="53"/>
  <c r="Y36" i="53" s="1"/>
  <c r="W36" i="53"/>
  <c r="AA36" i="53" s="1"/>
  <c r="O36" i="53"/>
  <c r="AB35" i="53"/>
  <c r="AD35" i="53" s="1"/>
  <c r="X35" i="53"/>
  <c r="Y35" i="53" s="1"/>
  <c r="W35" i="53"/>
  <c r="AA35" i="53" s="1"/>
  <c r="O35" i="53"/>
  <c r="AB31" i="53"/>
  <c r="AD31" i="53" s="1"/>
  <c r="X31" i="53"/>
  <c r="Y31" i="53" s="1"/>
  <c r="W31" i="53"/>
  <c r="AA31" i="53" s="1"/>
  <c r="O31" i="53"/>
  <c r="AB30" i="53"/>
  <c r="AC30" i="53" s="1"/>
  <c r="X30" i="53"/>
  <c r="Y30" i="53" s="1"/>
  <c r="W30" i="53"/>
  <c r="AA30" i="53" s="1"/>
  <c r="O30" i="53"/>
  <c r="AB34" i="67"/>
  <c r="AD34" i="67" s="1"/>
  <c r="X34" i="67"/>
  <c r="Y34" i="67" s="1"/>
  <c r="W34" i="67"/>
  <c r="AA34" i="67" s="1"/>
  <c r="O34" i="67"/>
  <c r="AB33" i="67"/>
  <c r="AD33" i="67" s="1"/>
  <c r="X33" i="67"/>
  <c r="Y33" i="67" s="1"/>
  <c r="W33" i="67"/>
  <c r="AA33" i="67" s="1"/>
  <c r="O33" i="67"/>
  <c r="AB32" i="67"/>
  <c r="AD32" i="67" s="1"/>
  <c r="X32" i="67"/>
  <c r="Y32" i="67" s="1"/>
  <c r="W32" i="67"/>
  <c r="AA32" i="67" s="1"/>
  <c r="O32" i="67"/>
  <c r="AB31" i="67"/>
  <c r="AD31" i="67" s="1"/>
  <c r="AA31" i="67"/>
  <c r="X31" i="67"/>
  <c r="Y31" i="67" s="1"/>
  <c r="W31" i="67"/>
  <c r="O31" i="67"/>
  <c r="AB30" i="67"/>
  <c r="AD30" i="67" s="1"/>
  <c r="X30" i="67"/>
  <c r="Y30" i="67" s="1"/>
  <c r="W30" i="67"/>
  <c r="AA30" i="67" s="1"/>
  <c r="O30" i="67"/>
  <c r="AB29" i="67"/>
  <c r="AD29" i="67" s="1"/>
  <c r="X29" i="67"/>
  <c r="Y29" i="67" s="1"/>
  <c r="W29" i="67"/>
  <c r="AA29" i="67" s="1"/>
  <c r="O29" i="67"/>
  <c r="AB28" i="67"/>
  <c r="AD28" i="67" s="1"/>
  <c r="X28" i="67"/>
  <c r="Y28" i="67" s="1"/>
  <c r="W28" i="67"/>
  <c r="AA28" i="67" s="1"/>
  <c r="O28" i="67"/>
  <c r="AB27" i="67"/>
  <c r="AD27" i="67" s="1"/>
  <c r="X27" i="67"/>
  <c r="Y27" i="67" s="1"/>
  <c r="W27" i="67"/>
  <c r="AA27" i="67" s="1"/>
  <c r="O27" i="67"/>
  <c r="AB26" i="67"/>
  <c r="AD26" i="67" s="1"/>
  <c r="X26" i="67"/>
  <c r="Y26" i="67" s="1"/>
  <c r="W26" i="67"/>
  <c r="AA26" i="67" s="1"/>
  <c r="O26" i="67"/>
  <c r="AB25" i="67"/>
  <c r="AD25" i="67" s="1"/>
  <c r="X25" i="67"/>
  <c r="Y25" i="67" s="1"/>
  <c r="W25" i="67"/>
  <c r="AA25" i="67" s="1"/>
  <c r="O25" i="67"/>
  <c r="AB42" i="64"/>
  <c r="AD42" i="64" s="1"/>
  <c r="X42" i="64"/>
  <c r="Y42" i="64" s="1"/>
  <c r="W42" i="64"/>
  <c r="AA42" i="64" s="1"/>
  <c r="O42" i="64"/>
  <c r="AB41" i="64"/>
  <c r="AD41" i="64" s="1"/>
  <c r="X41" i="64"/>
  <c r="Y41" i="64" s="1"/>
  <c r="W41" i="64"/>
  <c r="AA41" i="64" s="1"/>
  <c r="O41" i="64"/>
  <c r="AB40" i="64"/>
  <c r="AD40" i="64" s="1"/>
  <c r="X40" i="64"/>
  <c r="Y40" i="64" s="1"/>
  <c r="W40" i="64"/>
  <c r="AA40" i="64" s="1"/>
  <c r="O40" i="64"/>
  <c r="AB39" i="64"/>
  <c r="AD39" i="64" s="1"/>
  <c r="X39" i="64"/>
  <c r="Y39" i="64" s="1"/>
  <c r="W39" i="64"/>
  <c r="AA39" i="64" s="1"/>
  <c r="O39" i="64"/>
  <c r="AB38" i="64"/>
  <c r="AD38" i="64" s="1"/>
  <c r="X38" i="64"/>
  <c r="Y38" i="64" s="1"/>
  <c r="W38" i="64"/>
  <c r="AA38" i="64" s="1"/>
  <c r="O38" i="64"/>
  <c r="AB37" i="64"/>
  <c r="AD37" i="64" s="1"/>
  <c r="X37" i="64"/>
  <c r="Y37" i="64" s="1"/>
  <c r="W37" i="64"/>
  <c r="AA37" i="64" s="1"/>
  <c r="O37" i="64"/>
  <c r="AB36" i="64"/>
  <c r="AD36" i="64" s="1"/>
  <c r="X36" i="64"/>
  <c r="Y36" i="64" s="1"/>
  <c r="W36" i="64"/>
  <c r="AA36" i="64" s="1"/>
  <c r="O36" i="64"/>
  <c r="AB35" i="64"/>
  <c r="AD35" i="64" s="1"/>
  <c r="X35" i="64"/>
  <c r="Y35" i="64" s="1"/>
  <c r="W35" i="64"/>
  <c r="AA35" i="64" s="1"/>
  <c r="O35" i="64"/>
  <c r="AB31" i="64"/>
  <c r="AD31" i="64" s="1"/>
  <c r="X31" i="64"/>
  <c r="Y31" i="64" s="1"/>
  <c r="W31" i="64"/>
  <c r="AA31" i="64" s="1"/>
  <c r="O31" i="64"/>
  <c r="AB30" i="64"/>
  <c r="AD30" i="64" s="1"/>
  <c r="X30" i="64"/>
  <c r="Y30" i="64" s="1"/>
  <c r="W30" i="64"/>
  <c r="AA30" i="64" s="1"/>
  <c r="O30" i="64"/>
  <c r="AC36" i="53" l="1"/>
  <c r="AD40" i="53"/>
  <c r="AD37" i="53"/>
  <c r="AC39" i="53"/>
  <c r="AC35" i="53"/>
  <c r="AD41" i="53"/>
  <c r="AD30" i="53"/>
  <c r="AC19" i="63"/>
  <c r="AC18" i="63"/>
  <c r="AC31" i="53"/>
  <c r="AC38" i="53"/>
  <c r="AC42" i="53"/>
  <c r="AC10" i="68"/>
  <c r="AC24" i="50"/>
  <c r="AC25" i="50"/>
  <c r="AC26" i="50"/>
  <c r="AC27" i="50"/>
  <c r="AC28" i="50"/>
  <c r="AC29" i="50"/>
  <c r="AC30" i="50"/>
  <c r="AC31" i="50"/>
  <c r="AC32" i="50"/>
  <c r="AC33" i="50"/>
  <c r="AC27" i="54"/>
  <c r="AC28" i="54"/>
  <c r="AC29" i="54"/>
  <c r="AC30" i="54"/>
  <c r="AC31" i="54"/>
  <c r="AC32" i="54"/>
  <c r="AC33" i="54"/>
  <c r="AC34" i="54"/>
  <c r="AC35" i="54"/>
  <c r="AC36" i="54"/>
  <c r="AC25" i="67"/>
  <c r="AC29" i="67"/>
  <c r="AC31" i="67"/>
  <c r="AC32" i="67"/>
  <c r="AC34" i="67"/>
  <c r="AC26" i="67"/>
  <c r="AC27" i="67"/>
  <c r="AC28" i="67"/>
  <c r="AC30" i="67"/>
  <c r="AC33" i="67"/>
  <c r="AC31" i="64"/>
  <c r="AC35" i="64"/>
  <c r="AC37" i="64"/>
  <c r="AC39" i="64"/>
  <c r="AC42" i="64"/>
  <c r="AC30" i="64"/>
  <c r="AC36" i="64"/>
  <c r="AC38" i="64"/>
  <c r="AC40" i="64"/>
  <c r="AC41" i="64"/>
  <c r="O9" i="68"/>
  <c r="O24" i="41"/>
  <c r="O23" i="41"/>
  <c r="O22" i="41"/>
  <c r="O21" i="41"/>
  <c r="O20" i="41"/>
  <c r="O19" i="41"/>
  <c r="O18" i="41"/>
  <c r="O17" i="41"/>
  <c r="O16" i="41"/>
  <c r="O15" i="41"/>
  <c r="O14" i="41"/>
  <c r="O13" i="41"/>
  <c r="O12" i="41"/>
  <c r="O11" i="41"/>
  <c r="O24" i="40"/>
  <c r="O23" i="40"/>
  <c r="O22" i="40"/>
  <c r="O21" i="40"/>
  <c r="O20" i="40"/>
  <c r="O19" i="40"/>
  <c r="O18" i="40"/>
  <c r="O17" i="40"/>
  <c r="O16" i="40"/>
  <c r="O15" i="40"/>
  <c r="O14" i="40"/>
  <c r="O13" i="40"/>
  <c r="O12" i="40"/>
  <c r="O11" i="40"/>
  <c r="O10" i="40"/>
  <c r="O9" i="40"/>
  <c r="O20" i="47"/>
  <c r="O19" i="47"/>
  <c r="O18" i="47"/>
  <c r="O17" i="47"/>
  <c r="O16" i="47"/>
  <c r="O15" i="47"/>
  <c r="O14" i="47"/>
  <c r="O13" i="47"/>
  <c r="O12" i="47"/>
  <c r="O11" i="47"/>
  <c r="O10" i="47"/>
  <c r="O9" i="47"/>
  <c r="O19" i="51"/>
  <c r="O18" i="51"/>
  <c r="O17" i="51"/>
  <c r="O16" i="51"/>
  <c r="O15" i="51"/>
  <c r="O14" i="51"/>
  <c r="O13" i="51"/>
  <c r="O12" i="51"/>
  <c r="O11" i="51"/>
  <c r="O10" i="51"/>
  <c r="O9" i="51"/>
  <c r="O23" i="58"/>
  <c r="O22" i="58"/>
  <c r="O21" i="58"/>
  <c r="O20" i="58"/>
  <c r="O19" i="58"/>
  <c r="O18" i="58"/>
  <c r="O17" i="58"/>
  <c r="O16" i="58"/>
  <c r="O15" i="58"/>
  <c r="O14" i="58"/>
  <c r="O13" i="58"/>
  <c r="O12" i="58"/>
  <c r="O11" i="58"/>
  <c r="O10" i="58"/>
  <c r="O9" i="58"/>
  <c r="O23" i="50"/>
  <c r="O22" i="50"/>
  <c r="O21" i="50"/>
  <c r="O20" i="50"/>
  <c r="O19" i="50"/>
  <c r="O18" i="50"/>
  <c r="O17" i="50"/>
  <c r="O16" i="50"/>
  <c r="O15" i="50"/>
  <c r="O14" i="50"/>
  <c r="O13" i="50"/>
  <c r="O12" i="50"/>
  <c r="O11" i="50"/>
  <c r="O10" i="50"/>
  <c r="O9" i="50"/>
  <c r="O26" i="45"/>
  <c r="O25" i="45"/>
  <c r="O24" i="45"/>
  <c r="O23" i="45"/>
  <c r="O22" i="45"/>
  <c r="O21" i="45"/>
  <c r="O20" i="45"/>
  <c r="O19" i="45"/>
  <c r="O18" i="45"/>
  <c r="O17" i="45"/>
  <c r="O16" i="45"/>
  <c r="O9" i="45"/>
  <c r="O27" i="63"/>
  <c r="O26" i="63"/>
  <c r="O25" i="63"/>
  <c r="O24" i="63"/>
  <c r="O23" i="63"/>
  <c r="O22" i="63"/>
  <c r="O21" i="63"/>
  <c r="O20" i="63"/>
  <c r="O17" i="63"/>
  <c r="O16" i="63"/>
  <c r="O15" i="63"/>
  <c r="O14" i="63"/>
  <c r="O13" i="63"/>
  <c r="O12" i="63"/>
  <c r="O11" i="63"/>
  <c r="O10" i="63"/>
  <c r="O9" i="63"/>
  <c r="O9" i="57"/>
  <c r="O25" i="52"/>
  <c r="O24" i="52"/>
  <c r="O23" i="52"/>
  <c r="O22" i="52"/>
  <c r="O21" i="52"/>
  <c r="O20" i="52"/>
  <c r="O19" i="52"/>
  <c r="O18" i="52"/>
  <c r="O17" i="52"/>
  <c r="O16" i="52"/>
  <c r="O15" i="52"/>
  <c r="O14" i="52"/>
  <c r="O13" i="52"/>
  <c r="O12" i="52"/>
  <c r="O11" i="52"/>
  <c r="O10" i="52"/>
  <c r="O9" i="52"/>
  <c r="O28" i="73"/>
  <c r="O27" i="73"/>
  <c r="O26" i="73"/>
  <c r="O25" i="73"/>
  <c r="O24" i="73"/>
  <c r="O23" i="73"/>
  <c r="O22" i="73"/>
  <c r="O21" i="73"/>
  <c r="O20" i="73"/>
  <c r="O19" i="73"/>
  <c r="O18" i="73"/>
  <c r="O17" i="73"/>
  <c r="O16" i="73"/>
  <c r="O15" i="73"/>
  <c r="O14" i="73"/>
  <c r="O13" i="73"/>
  <c r="O12" i="73"/>
  <c r="O11" i="73"/>
  <c r="O10" i="73"/>
  <c r="O9" i="73"/>
  <c r="O27" i="60"/>
  <c r="O26" i="60"/>
  <c r="O25" i="60"/>
  <c r="O24" i="60"/>
  <c r="O23" i="60"/>
  <c r="O22" i="60"/>
  <c r="O21" i="60"/>
  <c r="O20" i="60"/>
  <c r="O19" i="60"/>
  <c r="O18" i="60"/>
  <c r="O17" i="60"/>
  <c r="O16" i="60"/>
  <c r="O15" i="60"/>
  <c r="O14" i="60"/>
  <c r="O13" i="60"/>
  <c r="O12" i="60"/>
  <c r="O11" i="60"/>
  <c r="O10" i="60"/>
  <c r="O9" i="60"/>
  <c r="O23" i="31"/>
  <c r="O22" i="31"/>
  <c r="O21" i="31"/>
  <c r="O20" i="31"/>
  <c r="O19" i="31"/>
  <c r="O18" i="31"/>
  <c r="O17" i="31"/>
  <c r="O16" i="31"/>
  <c r="O15" i="31"/>
  <c r="O14" i="31"/>
  <c r="O13" i="31"/>
  <c r="O12" i="31"/>
  <c r="O11" i="31"/>
  <c r="O10" i="31"/>
  <c r="O9" i="31"/>
  <c r="O26" i="54"/>
  <c r="O25" i="54"/>
  <c r="O24" i="54"/>
  <c r="O23" i="54"/>
  <c r="O22" i="54"/>
  <c r="O21" i="54"/>
  <c r="O20" i="54"/>
  <c r="O19" i="54"/>
  <c r="O18" i="54"/>
  <c r="O17" i="54"/>
  <c r="O16" i="54"/>
  <c r="O15" i="54"/>
  <c r="O14" i="54"/>
  <c r="O13" i="54"/>
  <c r="O12" i="54"/>
  <c r="O11" i="54"/>
  <c r="O10" i="54"/>
  <c r="O9" i="54"/>
  <c r="O29" i="53"/>
  <c r="O28" i="53"/>
  <c r="O27" i="53"/>
  <c r="O26" i="53"/>
  <c r="O25" i="53"/>
  <c r="O24" i="53"/>
  <c r="O23" i="53"/>
  <c r="O22" i="53"/>
  <c r="O21" i="53"/>
  <c r="O20" i="53"/>
  <c r="O19" i="53"/>
  <c r="O18" i="53"/>
  <c r="O17" i="53"/>
  <c r="O13" i="53"/>
  <c r="O12" i="53"/>
  <c r="O25" i="62"/>
  <c r="O24" i="62"/>
  <c r="O23" i="62"/>
  <c r="O22" i="62"/>
  <c r="O21" i="62"/>
  <c r="O20" i="62"/>
  <c r="O19" i="62"/>
  <c r="O18" i="62"/>
  <c r="O17" i="62"/>
  <c r="O16" i="62"/>
  <c r="O15" i="62"/>
  <c r="O14" i="62"/>
  <c r="O13" i="62"/>
  <c r="O12" i="62"/>
  <c r="O11" i="62"/>
  <c r="O10" i="62"/>
  <c r="O9" i="62"/>
  <c r="O24" i="67"/>
  <c r="O23" i="67"/>
  <c r="O22" i="67"/>
  <c r="O21" i="67"/>
  <c r="O20" i="67"/>
  <c r="O19" i="67"/>
  <c r="O18" i="67"/>
  <c r="O17" i="67"/>
  <c r="O16" i="67"/>
  <c r="O15" i="67"/>
  <c r="O14" i="67"/>
  <c r="O13" i="67"/>
  <c r="O12" i="67"/>
  <c r="O11" i="67"/>
  <c r="O10" i="67"/>
  <c r="O24" i="81"/>
  <c r="O23" i="81"/>
  <c r="O22" i="81"/>
  <c r="O21" i="81"/>
  <c r="O20" i="81"/>
  <c r="O19" i="81"/>
  <c r="O18" i="81"/>
  <c r="O17" i="81"/>
  <c r="O16" i="81"/>
  <c r="O15" i="81"/>
  <c r="O14" i="81"/>
  <c r="O13" i="81"/>
  <c r="O12" i="81"/>
  <c r="O11" i="81"/>
  <c r="O10" i="81"/>
  <c r="O10" i="49"/>
  <c r="O11" i="49"/>
  <c r="O12" i="49"/>
  <c r="O13" i="49"/>
  <c r="O14" i="49"/>
  <c r="O15" i="49"/>
  <c r="O16" i="49"/>
  <c r="O17" i="49"/>
  <c r="O18" i="49"/>
  <c r="O19" i="49"/>
  <c r="O20" i="49"/>
  <c r="O21" i="49"/>
  <c r="O22" i="49"/>
  <c r="O23" i="49"/>
  <c r="O24" i="49"/>
  <c r="O25" i="49"/>
  <c r="O10" i="64"/>
  <c r="O11" i="64"/>
  <c r="O12" i="64"/>
  <c r="O13" i="64"/>
  <c r="O14" i="64"/>
  <c r="O15" i="64"/>
  <c r="O16" i="64"/>
  <c r="O17" i="64"/>
  <c r="O18" i="64"/>
  <c r="O19" i="64"/>
  <c r="O23" i="64"/>
  <c r="O24" i="64"/>
  <c r="O25" i="64"/>
  <c r="O26" i="64"/>
  <c r="O27" i="64"/>
  <c r="O28" i="64"/>
  <c r="O29" i="64"/>
  <c r="O16" i="72"/>
  <c r="O17" i="72"/>
  <c r="O18" i="72"/>
  <c r="O19" i="72"/>
  <c r="O20" i="72"/>
  <c r="O21" i="72"/>
  <c r="O22" i="72"/>
  <c r="O23" i="72"/>
  <c r="O24" i="72"/>
  <c r="O25" i="72"/>
  <c r="O26" i="65"/>
  <c r="O18" i="65"/>
  <c r="O25" i="83"/>
  <c r="O24" i="83"/>
  <c r="O23" i="83"/>
  <c r="O22" i="83"/>
  <c r="O21" i="83"/>
  <c r="O20" i="83"/>
  <c r="O19" i="83"/>
  <c r="O18" i="83"/>
  <c r="O17" i="83"/>
  <c r="O16" i="83"/>
  <c r="O15" i="83"/>
  <c r="O14" i="83"/>
  <c r="O13" i="83"/>
  <c r="O12" i="83"/>
  <c r="O11" i="83"/>
  <c r="O24" i="79"/>
  <c r="O23" i="79"/>
  <c r="O22" i="79"/>
  <c r="O21" i="79"/>
  <c r="O20" i="79"/>
  <c r="O19" i="79"/>
  <c r="O18" i="79"/>
  <c r="O17" i="79"/>
  <c r="O16" i="79"/>
  <c r="O15" i="79"/>
  <c r="O14" i="79"/>
  <c r="O13" i="79"/>
  <c r="O12" i="79"/>
  <c r="O11" i="79"/>
  <c r="O10" i="79"/>
  <c r="O24" i="80"/>
  <c r="O23" i="80"/>
  <c r="O22" i="80"/>
  <c r="O21" i="80"/>
  <c r="O20" i="80"/>
  <c r="O19" i="80"/>
  <c r="O18" i="80"/>
  <c r="O17" i="80"/>
  <c r="O16" i="80"/>
  <c r="O15" i="80"/>
  <c r="O14" i="80"/>
  <c r="O13" i="80"/>
  <c r="O12" i="80"/>
  <c r="O11" i="80"/>
  <c r="O10" i="80"/>
  <c r="O24" i="82"/>
  <c r="O23" i="82"/>
  <c r="O22" i="82"/>
  <c r="O21" i="82"/>
  <c r="O20" i="82"/>
  <c r="O19" i="82"/>
  <c r="O18" i="82"/>
  <c r="O17" i="82"/>
  <c r="O16" i="82"/>
  <c r="O15" i="82"/>
  <c r="O14" i="82"/>
  <c r="O13" i="82"/>
  <c r="O12" i="82"/>
  <c r="O11" i="82"/>
  <c r="O10" i="82"/>
  <c r="O24" i="78"/>
  <c r="O23" i="78"/>
  <c r="O22" i="78"/>
  <c r="O21" i="78"/>
  <c r="O20" i="78"/>
  <c r="O19" i="78"/>
  <c r="O18" i="78"/>
  <c r="O17" i="78"/>
  <c r="O16" i="78"/>
  <c r="O15" i="78"/>
  <c r="O14" i="78"/>
  <c r="O13" i="78"/>
  <c r="O12" i="78"/>
  <c r="O11" i="78"/>
  <c r="O10" i="78"/>
  <c r="O24" i="42"/>
  <c r="O23" i="42"/>
  <c r="O22" i="42"/>
  <c r="O21" i="42"/>
  <c r="O20" i="42"/>
  <c r="O19" i="42"/>
  <c r="O18" i="42"/>
  <c r="O17" i="42"/>
  <c r="O16" i="42"/>
  <c r="O15" i="42"/>
  <c r="O14" i="42"/>
  <c r="O13" i="42"/>
  <c r="O12" i="42"/>
  <c r="O11" i="42"/>
  <c r="O10" i="42"/>
  <c r="O25" i="77"/>
  <c r="O24" i="77"/>
  <c r="O23" i="77"/>
  <c r="O22" i="77"/>
  <c r="O21" i="77"/>
  <c r="O20" i="77"/>
  <c r="O19" i="77"/>
  <c r="O18" i="77"/>
  <c r="O17" i="77"/>
  <c r="O16" i="77"/>
  <c r="O15" i="77"/>
  <c r="O14" i="77"/>
  <c r="O13" i="77"/>
  <c r="O12" i="77"/>
  <c r="O11" i="77"/>
  <c r="O10" i="77"/>
  <c r="O35" i="18"/>
  <c r="O34" i="18"/>
  <c r="O33" i="18"/>
  <c r="O32" i="18"/>
  <c r="O31" i="18"/>
  <c r="O30" i="18"/>
  <c r="O29" i="18"/>
  <c r="O28" i="18"/>
  <c r="O27" i="18"/>
  <c r="O26" i="18"/>
  <c r="O25" i="18"/>
  <c r="O24" i="18"/>
  <c r="O23" i="18"/>
  <c r="O22" i="18"/>
  <c r="O21" i="18"/>
  <c r="O20" i="18"/>
  <c r="O19" i="18"/>
  <c r="O18" i="18"/>
  <c r="O17" i="18"/>
  <c r="O16" i="18"/>
  <c r="O15" i="18"/>
  <c r="O14" i="18"/>
  <c r="O27" i="9"/>
  <c r="O26" i="9"/>
  <c r="O25" i="9"/>
  <c r="O24" i="9"/>
  <c r="O23" i="9"/>
  <c r="O22" i="9"/>
  <c r="O21" i="9"/>
  <c r="O20" i="9"/>
  <c r="O19" i="9"/>
  <c r="O18" i="9"/>
  <c r="O17" i="9"/>
  <c r="O16" i="9"/>
  <c r="O15" i="9"/>
  <c r="O14" i="9"/>
  <c r="O13" i="9"/>
  <c r="O12" i="9"/>
  <c r="O11" i="9"/>
  <c r="O10" i="9"/>
  <c r="AB35" i="18"/>
  <c r="AD35" i="18" s="1"/>
  <c r="X35" i="18"/>
  <c r="Y35" i="18" s="1"/>
  <c r="W35" i="18"/>
  <c r="AA35" i="18" s="1"/>
  <c r="AB34" i="18"/>
  <c r="AD34" i="18" s="1"/>
  <c r="X34" i="18"/>
  <c r="Y34" i="18" s="1"/>
  <c r="W34" i="18"/>
  <c r="AA34" i="18" s="1"/>
  <c r="AB33" i="18"/>
  <c r="AD33" i="18" s="1"/>
  <c r="X33" i="18"/>
  <c r="Y33" i="18" s="1"/>
  <c r="W33" i="18"/>
  <c r="AA33" i="18" s="1"/>
  <c r="AB32" i="18"/>
  <c r="AD32" i="18" s="1"/>
  <c r="X32" i="18"/>
  <c r="Y32" i="18" s="1"/>
  <c r="W32" i="18"/>
  <c r="AA32" i="18" s="1"/>
  <c r="AB31" i="18"/>
  <c r="AD31" i="18" s="1"/>
  <c r="X31" i="18"/>
  <c r="Y31" i="18" s="1"/>
  <c r="W31" i="18"/>
  <c r="AA31" i="18" s="1"/>
  <c r="AB30" i="18"/>
  <c r="AD30" i="18" s="1"/>
  <c r="X30" i="18"/>
  <c r="Y30" i="18" s="1"/>
  <c r="W30" i="18"/>
  <c r="AA30" i="18" s="1"/>
  <c r="AB29" i="18"/>
  <c r="AD29" i="18" s="1"/>
  <c r="X29" i="18"/>
  <c r="Y29" i="18" s="1"/>
  <c r="W29" i="18"/>
  <c r="AA29" i="18" s="1"/>
  <c r="AB28" i="18"/>
  <c r="AD28" i="18" s="1"/>
  <c r="X28" i="18"/>
  <c r="Y28" i="18" s="1"/>
  <c r="W28" i="18"/>
  <c r="AA28" i="18" s="1"/>
  <c r="AB27" i="18"/>
  <c r="AD27" i="18" s="1"/>
  <c r="X27" i="18"/>
  <c r="Y27" i="18" s="1"/>
  <c r="W27" i="18"/>
  <c r="AA27" i="18" s="1"/>
  <c r="AB26" i="18"/>
  <c r="AD26" i="18" s="1"/>
  <c r="X26" i="18"/>
  <c r="Y26" i="18" s="1"/>
  <c r="W26" i="18"/>
  <c r="AA26" i="18" s="1"/>
  <c r="AB30" i="70"/>
  <c r="AD30" i="70" s="1"/>
  <c r="X30" i="70"/>
  <c r="Y30" i="70" s="1"/>
  <c r="W30" i="70"/>
  <c r="AA30" i="70" s="1"/>
  <c r="O30" i="70"/>
  <c r="AB29" i="70"/>
  <c r="AD29" i="70" s="1"/>
  <c r="X29" i="70"/>
  <c r="Y29" i="70" s="1"/>
  <c r="W29" i="70"/>
  <c r="AA29" i="70" s="1"/>
  <c r="O29" i="70"/>
  <c r="AB28" i="70"/>
  <c r="AD28" i="70" s="1"/>
  <c r="X28" i="70"/>
  <c r="Y28" i="70" s="1"/>
  <c r="W28" i="70"/>
  <c r="AA28" i="70" s="1"/>
  <c r="O28" i="70"/>
  <c r="AC26" i="18" l="1"/>
  <c r="AC32" i="18"/>
  <c r="AC33" i="18"/>
  <c r="AC35" i="18"/>
  <c r="AC27" i="18"/>
  <c r="AC28" i="18"/>
  <c r="AC29" i="18"/>
  <c r="AC30" i="18"/>
  <c r="AC31" i="18"/>
  <c r="AC34" i="18"/>
  <c r="AC30" i="70"/>
  <c r="AC28" i="70"/>
  <c r="AC29" i="70"/>
  <c r="AB17" i="51" l="1"/>
  <c r="AD17" i="51" s="1"/>
  <c r="X17" i="51"/>
  <c r="Y17" i="51" s="1"/>
  <c r="W17" i="51"/>
  <c r="AA17" i="51" s="1"/>
  <c r="AB16" i="51"/>
  <c r="AD16" i="51" s="1"/>
  <c r="X16" i="51"/>
  <c r="Y16" i="51" s="1"/>
  <c r="W16" i="51"/>
  <c r="AA16" i="51" s="1"/>
  <c r="AB19" i="47"/>
  <c r="AD19" i="47" s="1"/>
  <c r="X19" i="47"/>
  <c r="Y19" i="47" s="1"/>
  <c r="W19" i="47"/>
  <c r="AA19" i="47" s="1"/>
  <c r="AB17" i="47"/>
  <c r="AD17" i="47" s="1"/>
  <c r="X17" i="47"/>
  <c r="Y17" i="47" s="1"/>
  <c r="W17" i="47"/>
  <c r="AA17" i="47" s="1"/>
  <c r="AB16" i="47"/>
  <c r="AD16" i="47" s="1"/>
  <c r="X16" i="47"/>
  <c r="Y16" i="47" s="1"/>
  <c r="W16" i="47"/>
  <c r="AA16" i="47" s="1"/>
  <c r="AB23" i="40"/>
  <c r="AD23" i="40" s="1"/>
  <c r="X23" i="40"/>
  <c r="Y23" i="40" s="1"/>
  <c r="W23" i="40"/>
  <c r="AA23" i="40" s="1"/>
  <c r="AB22" i="40"/>
  <c r="AD22" i="40" s="1"/>
  <c r="X22" i="40"/>
  <c r="Y22" i="40" s="1"/>
  <c r="W22" i="40"/>
  <c r="AA22" i="40" s="1"/>
  <c r="AB21" i="40"/>
  <c r="AD21" i="40" s="1"/>
  <c r="X21" i="40"/>
  <c r="Y21" i="40" s="1"/>
  <c r="W21" i="40"/>
  <c r="AA21" i="40" s="1"/>
  <c r="AB20" i="40"/>
  <c r="AD20" i="40" s="1"/>
  <c r="X20" i="40"/>
  <c r="Y20" i="40" s="1"/>
  <c r="W20" i="40"/>
  <c r="AA20" i="40" s="1"/>
  <c r="AB25" i="68"/>
  <c r="AD25" i="68" s="1"/>
  <c r="X25" i="68"/>
  <c r="Y25" i="68" s="1"/>
  <c r="W25" i="68"/>
  <c r="AA25" i="68" s="1"/>
  <c r="AB23" i="68"/>
  <c r="AD23" i="68" s="1"/>
  <c r="X23" i="68"/>
  <c r="Y23" i="68" s="1"/>
  <c r="W23" i="68"/>
  <c r="AA23" i="68" s="1"/>
  <c r="AB22" i="68"/>
  <c r="AD22" i="68" s="1"/>
  <c r="X22" i="68"/>
  <c r="Y22" i="68" s="1"/>
  <c r="W22" i="68"/>
  <c r="AA22" i="68" s="1"/>
  <c r="AB21" i="68"/>
  <c r="AD21" i="68" s="1"/>
  <c r="X21" i="68"/>
  <c r="Y21" i="68" s="1"/>
  <c r="W21" i="68"/>
  <c r="AA21" i="68" s="1"/>
  <c r="AB20" i="68"/>
  <c r="AD20" i="68" s="1"/>
  <c r="X20" i="68"/>
  <c r="Y20" i="68" s="1"/>
  <c r="W20" i="68"/>
  <c r="AA20" i="68" s="1"/>
  <c r="AB19" i="68"/>
  <c r="AD19" i="68" s="1"/>
  <c r="X19" i="68"/>
  <c r="Y19" i="68" s="1"/>
  <c r="W19" i="68"/>
  <c r="AA19" i="68" s="1"/>
  <c r="AB23" i="41"/>
  <c r="AD23" i="41" s="1"/>
  <c r="X23" i="41"/>
  <c r="Y23" i="41" s="1"/>
  <c r="W23" i="41"/>
  <c r="AA23" i="41" s="1"/>
  <c r="AB22" i="41"/>
  <c r="AD22" i="41" s="1"/>
  <c r="X22" i="41"/>
  <c r="Y22" i="41" s="1"/>
  <c r="W22" i="41"/>
  <c r="AA22" i="41" s="1"/>
  <c r="AB21" i="41"/>
  <c r="AC21" i="41" s="1"/>
  <c r="X21" i="41"/>
  <c r="Y21" i="41" s="1"/>
  <c r="W21" i="41"/>
  <c r="AA21" i="41" s="1"/>
  <c r="AB20" i="41"/>
  <c r="AC20" i="41" s="1"/>
  <c r="X20" i="41"/>
  <c r="Y20" i="41" s="1"/>
  <c r="W20" i="41"/>
  <c r="AA20" i="41" s="1"/>
  <c r="AB19" i="41"/>
  <c r="AC19" i="41" s="1"/>
  <c r="Y19" i="41"/>
  <c r="X19" i="41"/>
  <c r="W19" i="41"/>
  <c r="AA19" i="41" s="1"/>
  <c r="AB18" i="41"/>
  <c r="X18" i="41"/>
  <c r="Y18" i="41" s="1"/>
  <c r="W18" i="41"/>
  <c r="AA18" i="41" s="1"/>
  <c r="AB22" i="58"/>
  <c r="AD22" i="58" s="1"/>
  <c r="X22" i="58"/>
  <c r="Y22" i="58" s="1"/>
  <c r="W22" i="58"/>
  <c r="AA22" i="58" s="1"/>
  <c r="AB21" i="58"/>
  <c r="AD21" i="58" s="1"/>
  <c r="X21" i="58"/>
  <c r="Y21" i="58" s="1"/>
  <c r="W21" i="58"/>
  <c r="AA21" i="58" s="1"/>
  <c r="AD20" i="58"/>
  <c r="AB20" i="58"/>
  <c r="AC20" i="58" s="1"/>
  <c r="X20" i="58"/>
  <c r="Y20" i="58" s="1"/>
  <c r="W20" i="58"/>
  <c r="AA20" i="58" s="1"/>
  <c r="AB19" i="58"/>
  <c r="AC19" i="58" s="1"/>
  <c r="X19" i="58"/>
  <c r="Y19" i="58" s="1"/>
  <c r="W19" i="58"/>
  <c r="AA19" i="58" s="1"/>
  <c r="AB18" i="58"/>
  <c r="AC18" i="58" s="1"/>
  <c r="X18" i="58"/>
  <c r="Y18" i="58" s="1"/>
  <c r="W18" i="58"/>
  <c r="AA18" i="58" s="1"/>
  <c r="AB17" i="58"/>
  <c r="X17" i="58"/>
  <c r="Y17" i="58" s="1"/>
  <c r="W17" i="58"/>
  <c r="AA17" i="58" s="1"/>
  <c r="AB22" i="50"/>
  <c r="AD22" i="50" s="1"/>
  <c r="X22" i="50"/>
  <c r="Y22" i="50" s="1"/>
  <c r="W22" i="50"/>
  <c r="AA22" i="50" s="1"/>
  <c r="AB21" i="50"/>
  <c r="AD21" i="50" s="1"/>
  <c r="AA21" i="50"/>
  <c r="X21" i="50"/>
  <c r="Y21" i="50" s="1"/>
  <c r="W21" i="50"/>
  <c r="AD20" i="50"/>
  <c r="AB20" i="50"/>
  <c r="AC20" i="50" s="1"/>
  <c r="X20" i="50"/>
  <c r="Y20" i="50" s="1"/>
  <c r="W20" i="50"/>
  <c r="AA20" i="50" s="1"/>
  <c r="AB19" i="50"/>
  <c r="AC19" i="50" s="1"/>
  <c r="X19" i="50"/>
  <c r="Y19" i="50" s="1"/>
  <c r="W19" i="50"/>
  <c r="AA19" i="50" s="1"/>
  <c r="AB18" i="50"/>
  <c r="AC18" i="50" s="1"/>
  <c r="X18" i="50"/>
  <c r="Y18" i="50" s="1"/>
  <c r="W18" i="50"/>
  <c r="AA18" i="50" s="1"/>
  <c r="AB17" i="50"/>
  <c r="X17" i="50"/>
  <c r="Y17" i="50" s="1"/>
  <c r="W17" i="50"/>
  <c r="AA17" i="50" s="1"/>
  <c r="AB25" i="45"/>
  <c r="AD25" i="45" s="1"/>
  <c r="X25" i="45"/>
  <c r="Y25" i="45" s="1"/>
  <c r="W25" i="45"/>
  <c r="AA25" i="45" s="1"/>
  <c r="AB24" i="45"/>
  <c r="AD24" i="45" s="1"/>
  <c r="X24" i="45"/>
  <c r="Y24" i="45" s="1"/>
  <c r="W24" i="45"/>
  <c r="AA24" i="45" s="1"/>
  <c r="AB23" i="45"/>
  <c r="AC23" i="45" s="1"/>
  <c r="X23" i="45"/>
  <c r="Y23" i="45" s="1"/>
  <c r="W23" i="45"/>
  <c r="AA23" i="45" s="1"/>
  <c r="AB22" i="45"/>
  <c r="AC22" i="45" s="1"/>
  <c r="X22" i="45"/>
  <c r="Y22" i="45" s="1"/>
  <c r="W22" i="45"/>
  <c r="AA22" i="45" s="1"/>
  <c r="AD21" i="45"/>
  <c r="AB21" i="45"/>
  <c r="AC21" i="45" s="1"/>
  <c r="X21" i="45"/>
  <c r="Y21" i="45" s="1"/>
  <c r="W21" i="45"/>
  <c r="AA21" i="45" s="1"/>
  <c r="AB20" i="45"/>
  <c r="X20" i="45"/>
  <c r="Y20" i="45" s="1"/>
  <c r="W20" i="45"/>
  <c r="AA20" i="45" s="1"/>
  <c r="AB26" i="63"/>
  <c r="AD26" i="63" s="1"/>
  <c r="X26" i="63"/>
  <c r="Y26" i="63" s="1"/>
  <c r="W26" i="63"/>
  <c r="AA26" i="63" s="1"/>
  <c r="AB25" i="63"/>
  <c r="AD25" i="63" s="1"/>
  <c r="X25" i="63"/>
  <c r="Y25" i="63" s="1"/>
  <c r="W25" i="63"/>
  <c r="AA25" i="63" s="1"/>
  <c r="AB24" i="63"/>
  <c r="AC24" i="63" s="1"/>
  <c r="Y24" i="63"/>
  <c r="X24" i="63"/>
  <c r="W24" i="63"/>
  <c r="AA24" i="63" s="1"/>
  <c r="AB23" i="63"/>
  <c r="X23" i="63"/>
  <c r="Y23" i="63" s="1"/>
  <c r="W23" i="63"/>
  <c r="AA23" i="63" s="1"/>
  <c r="AB22" i="63"/>
  <c r="AC22" i="63" s="1"/>
  <c r="X22" i="63"/>
  <c r="Y22" i="63" s="1"/>
  <c r="W22" i="63"/>
  <c r="AA22" i="63" s="1"/>
  <c r="AB21" i="63"/>
  <c r="X21" i="63"/>
  <c r="Y21" i="63" s="1"/>
  <c r="W21" i="63"/>
  <c r="AA21" i="63" s="1"/>
  <c r="AB25" i="57"/>
  <c r="AD25" i="57" s="1"/>
  <c r="X25" i="57"/>
  <c r="Y25" i="57" s="1"/>
  <c r="W25" i="57"/>
  <c r="AA25" i="57" s="1"/>
  <c r="AB24" i="57"/>
  <c r="AD24" i="57" s="1"/>
  <c r="X24" i="57"/>
  <c r="Y24" i="57" s="1"/>
  <c r="W24" i="57"/>
  <c r="AA24" i="57" s="1"/>
  <c r="AB23" i="57"/>
  <c r="AC23" i="57" s="1"/>
  <c r="X23" i="57"/>
  <c r="Y23" i="57" s="1"/>
  <c r="W23" i="57"/>
  <c r="AA23" i="57" s="1"/>
  <c r="AB22" i="57"/>
  <c r="X22" i="57"/>
  <c r="Y22" i="57" s="1"/>
  <c r="W22" i="57"/>
  <c r="AA22" i="57" s="1"/>
  <c r="AB21" i="57"/>
  <c r="AC21" i="57" s="1"/>
  <c r="X21" i="57"/>
  <c r="Y21" i="57" s="1"/>
  <c r="W21" i="57"/>
  <c r="AA21" i="57" s="1"/>
  <c r="AD20" i="57"/>
  <c r="AB20" i="57"/>
  <c r="AC20" i="57" s="1"/>
  <c r="X20" i="57"/>
  <c r="Y20" i="57" s="1"/>
  <c r="W20" i="57"/>
  <c r="AA20" i="57" s="1"/>
  <c r="AB24" i="52"/>
  <c r="AD24" i="52" s="1"/>
  <c r="X24" i="52"/>
  <c r="Y24" i="52" s="1"/>
  <c r="W24" i="52"/>
  <c r="AA24" i="52" s="1"/>
  <c r="AB23" i="52"/>
  <c r="AD23" i="52" s="1"/>
  <c r="X23" i="52"/>
  <c r="Y23" i="52" s="1"/>
  <c r="W23" i="52"/>
  <c r="AA23" i="52" s="1"/>
  <c r="AB22" i="52"/>
  <c r="X22" i="52"/>
  <c r="Y22" i="52" s="1"/>
  <c r="W22" i="52"/>
  <c r="AA22" i="52" s="1"/>
  <c r="AB21" i="52"/>
  <c r="AC21" i="52" s="1"/>
  <c r="X21" i="52"/>
  <c r="Y21" i="52" s="1"/>
  <c r="W21" i="52"/>
  <c r="AA21" i="52" s="1"/>
  <c r="AB20" i="52"/>
  <c r="AC20" i="52" s="1"/>
  <c r="X20" i="52"/>
  <c r="Y20" i="52" s="1"/>
  <c r="W20" i="52"/>
  <c r="AA20" i="52" s="1"/>
  <c r="AB19" i="52"/>
  <c r="AC19" i="52" s="1"/>
  <c r="X19" i="52"/>
  <c r="Y19" i="52" s="1"/>
  <c r="W19" i="52"/>
  <c r="AA19" i="52" s="1"/>
  <c r="AB27" i="73"/>
  <c r="AD27" i="73" s="1"/>
  <c r="X27" i="73"/>
  <c r="Y27" i="73" s="1"/>
  <c r="W27" i="73"/>
  <c r="AA27" i="73" s="1"/>
  <c r="AB26" i="73"/>
  <c r="AD26" i="73" s="1"/>
  <c r="X26" i="73"/>
  <c r="Y26" i="73" s="1"/>
  <c r="W26" i="73"/>
  <c r="AA26" i="73" s="1"/>
  <c r="AB25" i="73"/>
  <c r="AA25" i="73"/>
  <c r="X25" i="73"/>
  <c r="Y25" i="73" s="1"/>
  <c r="W25" i="73"/>
  <c r="AD24" i="73"/>
  <c r="AB24" i="73"/>
  <c r="AC24" i="73" s="1"/>
  <c r="AA24" i="73"/>
  <c r="X24" i="73"/>
  <c r="Y24" i="73" s="1"/>
  <c r="W24" i="73"/>
  <c r="AB23" i="73"/>
  <c r="X23" i="73"/>
  <c r="Y23" i="73" s="1"/>
  <c r="W23" i="73"/>
  <c r="AA23" i="73" s="1"/>
  <c r="AB22" i="73"/>
  <c r="AC22" i="73" s="1"/>
  <c r="X22" i="73"/>
  <c r="Y22" i="73" s="1"/>
  <c r="W22" i="73"/>
  <c r="AA22" i="73" s="1"/>
  <c r="AB26" i="60"/>
  <c r="AD26" i="60" s="1"/>
  <c r="X26" i="60"/>
  <c r="Y26" i="60" s="1"/>
  <c r="W26" i="60"/>
  <c r="AA26" i="60" s="1"/>
  <c r="AB25" i="60"/>
  <c r="AD25" i="60" s="1"/>
  <c r="X25" i="60"/>
  <c r="Y25" i="60" s="1"/>
  <c r="W25" i="60"/>
  <c r="AA25" i="60" s="1"/>
  <c r="AB24" i="60"/>
  <c r="AC24" i="60" s="1"/>
  <c r="Y24" i="60"/>
  <c r="X24" i="60"/>
  <c r="W24" i="60"/>
  <c r="AA24" i="60" s="1"/>
  <c r="AB23" i="60"/>
  <c r="X23" i="60"/>
  <c r="Y23" i="60" s="1"/>
  <c r="W23" i="60"/>
  <c r="AA23" i="60" s="1"/>
  <c r="AB22" i="60"/>
  <c r="AC22" i="60" s="1"/>
  <c r="X22" i="60"/>
  <c r="Y22" i="60" s="1"/>
  <c r="W22" i="60"/>
  <c r="AA22" i="60" s="1"/>
  <c r="AB21" i="60"/>
  <c r="X21" i="60"/>
  <c r="Y21" i="60" s="1"/>
  <c r="W21" i="60"/>
  <c r="AA21" i="60" s="1"/>
  <c r="AB22" i="31"/>
  <c r="AD22" i="31" s="1"/>
  <c r="X22" i="31"/>
  <c r="Y22" i="31" s="1"/>
  <c r="W22" i="31"/>
  <c r="AA22" i="31" s="1"/>
  <c r="AB21" i="31"/>
  <c r="AD21" i="31" s="1"/>
  <c r="X21" i="31"/>
  <c r="Y21" i="31" s="1"/>
  <c r="W21" i="31"/>
  <c r="AA21" i="31" s="1"/>
  <c r="AB20" i="31"/>
  <c r="X20" i="31"/>
  <c r="Y20" i="31" s="1"/>
  <c r="W20" i="31"/>
  <c r="AA20" i="31" s="1"/>
  <c r="AB19" i="31"/>
  <c r="AC19" i="31" s="1"/>
  <c r="Y19" i="31"/>
  <c r="X19" i="31"/>
  <c r="W19" i="31"/>
  <c r="AA19" i="31" s="1"/>
  <c r="AB18" i="31"/>
  <c r="X18" i="31"/>
  <c r="Y18" i="31" s="1"/>
  <c r="W18" i="31"/>
  <c r="AA18" i="31" s="1"/>
  <c r="AD17" i="31"/>
  <c r="AB17" i="31"/>
  <c r="AC17" i="31" s="1"/>
  <c r="Y17" i="31"/>
  <c r="X17" i="31"/>
  <c r="W17" i="31"/>
  <c r="AA17" i="31" s="1"/>
  <c r="AB25" i="54"/>
  <c r="AD25" i="54" s="1"/>
  <c r="X25" i="54"/>
  <c r="Y25" i="54" s="1"/>
  <c r="W25" i="54"/>
  <c r="AA25" i="54" s="1"/>
  <c r="AB24" i="54"/>
  <c r="AD24" i="54" s="1"/>
  <c r="X24" i="54"/>
  <c r="Y24" i="54" s="1"/>
  <c r="W24" i="54"/>
  <c r="AA24" i="54" s="1"/>
  <c r="AB23" i="54"/>
  <c r="X23" i="54"/>
  <c r="Y23" i="54" s="1"/>
  <c r="W23" i="54"/>
  <c r="AA23" i="54" s="1"/>
  <c r="AD22" i="54"/>
  <c r="AB22" i="54"/>
  <c r="AC22" i="54" s="1"/>
  <c r="X22" i="54"/>
  <c r="Y22" i="54" s="1"/>
  <c r="W22" i="54"/>
  <c r="AA22" i="54" s="1"/>
  <c r="AB21" i="54"/>
  <c r="X21" i="54"/>
  <c r="Y21" i="54" s="1"/>
  <c r="W21" i="54"/>
  <c r="AA21" i="54" s="1"/>
  <c r="AB28" i="53"/>
  <c r="AD28" i="53" s="1"/>
  <c r="X28" i="53"/>
  <c r="Y28" i="53" s="1"/>
  <c r="W28" i="53"/>
  <c r="AA28" i="53" s="1"/>
  <c r="AB27" i="53"/>
  <c r="AD27" i="53" s="1"/>
  <c r="X27" i="53"/>
  <c r="Y27" i="53" s="1"/>
  <c r="W27" i="53"/>
  <c r="AA27" i="53" s="1"/>
  <c r="AB26" i="53"/>
  <c r="AC26" i="53" s="1"/>
  <c r="X26" i="53"/>
  <c r="Y26" i="53" s="1"/>
  <c r="W26" i="53"/>
  <c r="AA26" i="53" s="1"/>
  <c r="AB25" i="53"/>
  <c r="X25" i="53"/>
  <c r="Y25" i="53" s="1"/>
  <c r="W25" i="53"/>
  <c r="AA25" i="53" s="1"/>
  <c r="AB24" i="53"/>
  <c r="AC24" i="53" s="1"/>
  <c r="X24" i="53"/>
  <c r="Y24" i="53" s="1"/>
  <c r="W24" i="53"/>
  <c r="AA24" i="53" s="1"/>
  <c r="AB23" i="53"/>
  <c r="X23" i="53"/>
  <c r="Y23" i="53" s="1"/>
  <c r="W23" i="53"/>
  <c r="AA23" i="53" s="1"/>
  <c r="AB24" i="62"/>
  <c r="AD24" i="62" s="1"/>
  <c r="X24" i="62"/>
  <c r="Y24" i="62" s="1"/>
  <c r="W24" i="62"/>
  <c r="AA24" i="62" s="1"/>
  <c r="AB23" i="62"/>
  <c r="AD23" i="62" s="1"/>
  <c r="X23" i="62"/>
  <c r="Y23" i="62" s="1"/>
  <c r="W23" i="62"/>
  <c r="AA23" i="62" s="1"/>
  <c r="AD22" i="62"/>
  <c r="AB22" i="62"/>
  <c r="AC22" i="62" s="1"/>
  <c r="X22" i="62"/>
  <c r="Y22" i="62" s="1"/>
  <c r="W22" i="62"/>
  <c r="AA22" i="62" s="1"/>
  <c r="AB21" i="62"/>
  <c r="X21" i="62"/>
  <c r="Y21" i="62" s="1"/>
  <c r="W21" i="62"/>
  <c r="AA21" i="62" s="1"/>
  <c r="AD20" i="62"/>
  <c r="AB20" i="62"/>
  <c r="AC20" i="62" s="1"/>
  <c r="Y20" i="62"/>
  <c r="X20" i="62"/>
  <c r="W20" i="62"/>
  <c r="AA20" i="62" s="1"/>
  <c r="AB23" i="67"/>
  <c r="AD23" i="67" s="1"/>
  <c r="X23" i="67"/>
  <c r="Y23" i="67" s="1"/>
  <c r="W23" i="67"/>
  <c r="AA23" i="67" s="1"/>
  <c r="AB22" i="67"/>
  <c r="AD22" i="67" s="1"/>
  <c r="X22" i="67"/>
  <c r="Y22" i="67" s="1"/>
  <c r="W22" i="67"/>
  <c r="AA22" i="67" s="1"/>
  <c r="AB21" i="67"/>
  <c r="X21" i="67"/>
  <c r="Y21" i="67" s="1"/>
  <c r="W21" i="67"/>
  <c r="AA21" i="67" s="1"/>
  <c r="AD20" i="67"/>
  <c r="AB20" i="67"/>
  <c r="AC20" i="67" s="1"/>
  <c r="Y20" i="67"/>
  <c r="X20" i="67"/>
  <c r="W20" i="67"/>
  <c r="AA20" i="67" s="1"/>
  <c r="AB19" i="67"/>
  <c r="X19" i="67"/>
  <c r="Y19" i="67" s="1"/>
  <c r="W19" i="67"/>
  <c r="AA19" i="67" s="1"/>
  <c r="AB18" i="67"/>
  <c r="AC18" i="67" s="1"/>
  <c r="Y18" i="67"/>
  <c r="X18" i="67"/>
  <c r="W18" i="67"/>
  <c r="AA18" i="67" s="1"/>
  <c r="AB27" i="65"/>
  <c r="AD27" i="65" s="1"/>
  <c r="X27" i="65"/>
  <c r="Y27" i="65" s="1"/>
  <c r="W27" i="65"/>
  <c r="AA27" i="65" s="1"/>
  <c r="O27" i="65"/>
  <c r="AB26" i="65"/>
  <c r="AD26" i="65" s="1"/>
  <c r="X26" i="65"/>
  <c r="Y26" i="65" s="1"/>
  <c r="W26" i="65"/>
  <c r="AA26" i="65" s="1"/>
  <c r="AB25" i="65"/>
  <c r="AC25" i="65" s="1"/>
  <c r="X25" i="65"/>
  <c r="Y25" i="65" s="1"/>
  <c r="W25" i="65"/>
  <c r="AA25" i="65" s="1"/>
  <c r="O25" i="65"/>
  <c r="AB24" i="65"/>
  <c r="AC24" i="65" s="1"/>
  <c r="X24" i="65"/>
  <c r="Y24" i="65" s="1"/>
  <c r="W24" i="65"/>
  <c r="AA24" i="65" s="1"/>
  <c r="O24" i="65"/>
  <c r="AB23" i="65"/>
  <c r="AC23" i="65" s="1"/>
  <c r="X23" i="65"/>
  <c r="Y23" i="65" s="1"/>
  <c r="W23" i="65"/>
  <c r="AA23" i="65" s="1"/>
  <c r="O23" i="65"/>
  <c r="AB24" i="72"/>
  <c r="AD24" i="72" s="1"/>
  <c r="X24" i="72"/>
  <c r="Y24" i="72" s="1"/>
  <c r="W24" i="72"/>
  <c r="AA24" i="72" s="1"/>
  <c r="AB23" i="72"/>
  <c r="AD23" i="72" s="1"/>
  <c r="X23" i="72"/>
  <c r="Y23" i="72" s="1"/>
  <c r="W23" i="72"/>
  <c r="AA23" i="72" s="1"/>
  <c r="AB22" i="72"/>
  <c r="AC22" i="72" s="1"/>
  <c r="X22" i="72"/>
  <c r="Y22" i="72" s="1"/>
  <c r="W22" i="72"/>
  <c r="AA22" i="72" s="1"/>
  <c r="AB21" i="72"/>
  <c r="X21" i="72"/>
  <c r="Y21" i="72" s="1"/>
  <c r="W21" i="72"/>
  <c r="AA21" i="72" s="1"/>
  <c r="AB20" i="72"/>
  <c r="AC20" i="72" s="1"/>
  <c r="X20" i="72"/>
  <c r="Y20" i="72" s="1"/>
  <c r="W20" i="72"/>
  <c r="AA20" i="72" s="1"/>
  <c r="AB28" i="64"/>
  <c r="AD28" i="64" s="1"/>
  <c r="X28" i="64"/>
  <c r="Y28" i="64" s="1"/>
  <c r="W28" i="64"/>
  <c r="AA28" i="64" s="1"/>
  <c r="AB27" i="64"/>
  <c r="AD27" i="64" s="1"/>
  <c r="X27" i="64"/>
  <c r="Y27" i="64" s="1"/>
  <c r="W27" i="64"/>
  <c r="AA27" i="64" s="1"/>
  <c r="AB26" i="64"/>
  <c r="X26" i="64"/>
  <c r="Y26" i="64" s="1"/>
  <c r="W26" i="64"/>
  <c r="AA26" i="64" s="1"/>
  <c r="AB25" i="64"/>
  <c r="AC25" i="64" s="1"/>
  <c r="X25" i="64"/>
  <c r="Y25" i="64" s="1"/>
  <c r="W25" i="64"/>
  <c r="AA25" i="64" s="1"/>
  <c r="AB24" i="64"/>
  <c r="X24" i="64"/>
  <c r="Y24" i="64" s="1"/>
  <c r="W24" i="64"/>
  <c r="AA24" i="64" s="1"/>
  <c r="AB24" i="49"/>
  <c r="AD24" i="49" s="1"/>
  <c r="X24" i="49"/>
  <c r="Y24" i="49" s="1"/>
  <c r="W24" i="49"/>
  <c r="AA24" i="49" s="1"/>
  <c r="AB23" i="49"/>
  <c r="AD23" i="49" s="1"/>
  <c r="X23" i="49"/>
  <c r="Y23" i="49" s="1"/>
  <c r="W23" i="49"/>
  <c r="AA23" i="49" s="1"/>
  <c r="AB22" i="49"/>
  <c r="AC22" i="49" s="1"/>
  <c r="Y22" i="49"/>
  <c r="X22" i="49"/>
  <c r="W22" i="49"/>
  <c r="AA22" i="49" s="1"/>
  <c r="AB21" i="49"/>
  <c r="X21" i="49"/>
  <c r="Y21" i="49" s="1"/>
  <c r="W21" i="49"/>
  <c r="AA21" i="49" s="1"/>
  <c r="AD20" i="49"/>
  <c r="AB20" i="49"/>
  <c r="AC20" i="49" s="1"/>
  <c r="Y20" i="49"/>
  <c r="X20" i="49"/>
  <c r="W20" i="49"/>
  <c r="AA20" i="49" s="1"/>
  <c r="AB19" i="49"/>
  <c r="X19" i="49"/>
  <c r="Y19" i="49" s="1"/>
  <c r="W19" i="49"/>
  <c r="AA19" i="49" s="1"/>
  <c r="AB24" i="83"/>
  <c r="AD24" i="83" s="1"/>
  <c r="X24" i="83"/>
  <c r="Y24" i="83" s="1"/>
  <c r="W24" i="83"/>
  <c r="AA24" i="83" s="1"/>
  <c r="AB23" i="83"/>
  <c r="AD23" i="83" s="1"/>
  <c r="X23" i="83"/>
  <c r="Y23" i="83" s="1"/>
  <c r="W23" i="83"/>
  <c r="AA23" i="83" s="1"/>
  <c r="AD22" i="83"/>
  <c r="AB22" i="83"/>
  <c r="AC22" i="83" s="1"/>
  <c r="X22" i="83"/>
  <c r="Y22" i="83" s="1"/>
  <c r="W22" i="83"/>
  <c r="AA22" i="83" s="1"/>
  <c r="AB21" i="83"/>
  <c r="X21" i="83"/>
  <c r="Y21" i="83" s="1"/>
  <c r="W21" i="83"/>
  <c r="AA21" i="83" s="1"/>
  <c r="AD20" i="83"/>
  <c r="AB20" i="83"/>
  <c r="AC20" i="83" s="1"/>
  <c r="Y20" i="83"/>
  <c r="X20" i="83"/>
  <c r="W20" i="83"/>
  <c r="AA20" i="83" s="1"/>
  <c r="AB19" i="83"/>
  <c r="X19" i="83"/>
  <c r="Y19" i="83" s="1"/>
  <c r="W19" i="83"/>
  <c r="AA19" i="83" s="1"/>
  <c r="AB23" i="79"/>
  <c r="AD23" i="79" s="1"/>
  <c r="X23" i="79"/>
  <c r="Y23" i="79" s="1"/>
  <c r="W23" i="79"/>
  <c r="AA23" i="79" s="1"/>
  <c r="AB22" i="79"/>
  <c r="AD22" i="79" s="1"/>
  <c r="X22" i="79"/>
  <c r="Y22" i="79" s="1"/>
  <c r="W22" i="79"/>
  <c r="AA22" i="79" s="1"/>
  <c r="AD21" i="79"/>
  <c r="AB21" i="79"/>
  <c r="AC21" i="79" s="1"/>
  <c r="X21" i="79"/>
  <c r="Y21" i="79" s="1"/>
  <c r="W21" i="79"/>
  <c r="AA21" i="79" s="1"/>
  <c r="AB20" i="79"/>
  <c r="X20" i="79"/>
  <c r="Y20" i="79" s="1"/>
  <c r="W20" i="79"/>
  <c r="AA20" i="79" s="1"/>
  <c r="AB19" i="79"/>
  <c r="AC19" i="79" s="1"/>
  <c r="Y19" i="79"/>
  <c r="X19" i="79"/>
  <c r="W19" i="79"/>
  <c r="AA19" i="79" s="1"/>
  <c r="AB18" i="79"/>
  <c r="X18" i="79"/>
  <c r="Y18" i="79" s="1"/>
  <c r="W18" i="79"/>
  <c r="AA18" i="79" s="1"/>
  <c r="AB23" i="80"/>
  <c r="AD23" i="80" s="1"/>
  <c r="X23" i="80"/>
  <c r="Y23" i="80" s="1"/>
  <c r="W23" i="80"/>
  <c r="AA23" i="80" s="1"/>
  <c r="AB22" i="80"/>
  <c r="AD22" i="80" s="1"/>
  <c r="X22" i="80"/>
  <c r="Y22" i="80" s="1"/>
  <c r="W22" i="80"/>
  <c r="AA22" i="80" s="1"/>
  <c r="AD21" i="80"/>
  <c r="AB21" i="80"/>
  <c r="AC21" i="80" s="1"/>
  <c r="Y21" i="80"/>
  <c r="X21" i="80"/>
  <c r="W21" i="80"/>
  <c r="AA21" i="80" s="1"/>
  <c r="AB20" i="80"/>
  <c r="X20" i="80"/>
  <c r="Y20" i="80" s="1"/>
  <c r="W20" i="80"/>
  <c r="AA20" i="80" s="1"/>
  <c r="AD19" i="80"/>
  <c r="AB19" i="80"/>
  <c r="AC19" i="80" s="1"/>
  <c r="X19" i="80"/>
  <c r="Y19" i="80" s="1"/>
  <c r="W19" i="80"/>
  <c r="AA19" i="80" s="1"/>
  <c r="AB18" i="80"/>
  <c r="X18" i="80"/>
  <c r="Y18" i="80" s="1"/>
  <c r="W18" i="80"/>
  <c r="AA18" i="80" s="1"/>
  <c r="AB23" i="82"/>
  <c r="AD23" i="82" s="1"/>
  <c r="X23" i="82"/>
  <c r="Y23" i="82" s="1"/>
  <c r="W23" i="82"/>
  <c r="AA23" i="82" s="1"/>
  <c r="AB22" i="82"/>
  <c r="AD22" i="82" s="1"/>
  <c r="X22" i="82"/>
  <c r="Y22" i="82" s="1"/>
  <c r="W22" i="82"/>
  <c r="AA22" i="82" s="1"/>
  <c r="AB21" i="82"/>
  <c r="AC21" i="82" s="1"/>
  <c r="AA21" i="82"/>
  <c r="X21" i="82"/>
  <c r="Y21" i="82" s="1"/>
  <c r="W21" i="82"/>
  <c r="AB20" i="82"/>
  <c r="AC20" i="82" s="1"/>
  <c r="X20" i="82"/>
  <c r="Y20" i="82" s="1"/>
  <c r="W20" i="82"/>
  <c r="AA20" i="82" s="1"/>
  <c r="AD19" i="82"/>
  <c r="AB19" i="82"/>
  <c r="AC19" i="82" s="1"/>
  <c r="X19" i="82"/>
  <c r="Y19" i="82" s="1"/>
  <c r="W19" i="82"/>
  <c r="AA19" i="82" s="1"/>
  <c r="AB18" i="82"/>
  <c r="AC18" i="82" s="1"/>
  <c r="X18" i="82"/>
  <c r="Y18" i="82" s="1"/>
  <c r="W18" i="82"/>
  <c r="AA18" i="82" s="1"/>
  <c r="AB23" i="81"/>
  <c r="AD23" i="81" s="1"/>
  <c r="X23" i="81"/>
  <c r="Y23" i="81" s="1"/>
  <c r="W23" i="81"/>
  <c r="AA23" i="81" s="1"/>
  <c r="AB22" i="81"/>
  <c r="AD22" i="81" s="1"/>
  <c r="X22" i="81"/>
  <c r="Y22" i="81" s="1"/>
  <c r="W22" i="81"/>
  <c r="AA22" i="81" s="1"/>
  <c r="AD21" i="81"/>
  <c r="AB21" i="81"/>
  <c r="AC21" i="81" s="1"/>
  <c r="Y21" i="81"/>
  <c r="X21" i="81"/>
  <c r="W21" i="81"/>
  <c r="AA21" i="81" s="1"/>
  <c r="AB20" i="81"/>
  <c r="X20" i="81"/>
  <c r="Y20" i="81" s="1"/>
  <c r="W20" i="81"/>
  <c r="AA20" i="81" s="1"/>
  <c r="AD19" i="81"/>
  <c r="AB19" i="81"/>
  <c r="AC19" i="81" s="1"/>
  <c r="X19" i="81"/>
  <c r="Y19" i="81" s="1"/>
  <c r="W19" i="81"/>
  <c r="AA19" i="81" s="1"/>
  <c r="AB18" i="81"/>
  <c r="X18" i="81"/>
  <c r="Y18" i="81" s="1"/>
  <c r="W18" i="81"/>
  <c r="AA18" i="81" s="1"/>
  <c r="AB23" i="78"/>
  <c r="AD23" i="78" s="1"/>
  <c r="X23" i="78"/>
  <c r="Y23" i="78" s="1"/>
  <c r="W23" i="78"/>
  <c r="AA23" i="78" s="1"/>
  <c r="AB22" i="78"/>
  <c r="AD22" i="78" s="1"/>
  <c r="X22" i="78"/>
  <c r="Y22" i="78" s="1"/>
  <c r="W22" i="78"/>
  <c r="AA22" i="78" s="1"/>
  <c r="AD21" i="78"/>
  <c r="AB21" i="78"/>
  <c r="AC21" i="78" s="1"/>
  <c r="Y21" i="78"/>
  <c r="X21" i="78"/>
  <c r="W21" i="78"/>
  <c r="AA21" i="78" s="1"/>
  <c r="AB20" i="78"/>
  <c r="X20" i="78"/>
  <c r="Y20" i="78" s="1"/>
  <c r="W20" i="78"/>
  <c r="AA20" i="78" s="1"/>
  <c r="AD19" i="78"/>
  <c r="AB19" i="78"/>
  <c r="AC19" i="78" s="1"/>
  <c r="X19" i="78"/>
  <c r="Y19" i="78" s="1"/>
  <c r="W19" i="78"/>
  <c r="AA19" i="78" s="1"/>
  <c r="AB18" i="78"/>
  <c r="X18" i="78"/>
  <c r="Y18" i="78" s="1"/>
  <c r="W18" i="78"/>
  <c r="AA18" i="78" s="1"/>
  <c r="AB23" i="42"/>
  <c r="AD23" i="42" s="1"/>
  <c r="X23" i="42"/>
  <c r="Y23" i="42" s="1"/>
  <c r="W23" i="42"/>
  <c r="AA23" i="42" s="1"/>
  <c r="AB22" i="42"/>
  <c r="AD22" i="42" s="1"/>
  <c r="X22" i="42"/>
  <c r="Y22" i="42" s="1"/>
  <c r="W22" i="42"/>
  <c r="AA22" i="42" s="1"/>
  <c r="AB21" i="42"/>
  <c r="AC21" i="42" s="1"/>
  <c r="AA21" i="42"/>
  <c r="X21" i="42"/>
  <c r="Y21" i="42" s="1"/>
  <c r="W21" i="42"/>
  <c r="AB20" i="42"/>
  <c r="AC20" i="42" s="1"/>
  <c r="AA20" i="42"/>
  <c r="X20" i="42"/>
  <c r="Y20" i="42" s="1"/>
  <c r="W20" i="42"/>
  <c r="AD19" i="42"/>
  <c r="AB19" i="42"/>
  <c r="AC19" i="42" s="1"/>
  <c r="X19" i="42"/>
  <c r="Y19" i="42" s="1"/>
  <c r="W19" i="42"/>
  <c r="AA19" i="42" s="1"/>
  <c r="AB18" i="42"/>
  <c r="AC18" i="42" s="1"/>
  <c r="X18" i="42"/>
  <c r="Y18" i="42" s="1"/>
  <c r="W18" i="42"/>
  <c r="AA18" i="42" s="1"/>
  <c r="AB24" i="77"/>
  <c r="AD24" i="77" s="1"/>
  <c r="X24" i="77"/>
  <c r="Y24" i="77" s="1"/>
  <c r="W24" i="77"/>
  <c r="AA24" i="77" s="1"/>
  <c r="AB23" i="77"/>
  <c r="AD23" i="77" s="1"/>
  <c r="X23" i="77"/>
  <c r="Y23" i="77" s="1"/>
  <c r="W23" i="77"/>
  <c r="AA23" i="77" s="1"/>
  <c r="AB22" i="77"/>
  <c r="AC22" i="77" s="1"/>
  <c r="X22" i="77"/>
  <c r="Y22" i="77" s="1"/>
  <c r="W22" i="77"/>
  <c r="AA22" i="77" s="1"/>
  <c r="AB21" i="77"/>
  <c r="AC21" i="77" s="1"/>
  <c r="X21" i="77"/>
  <c r="Y21" i="77" s="1"/>
  <c r="W21" i="77"/>
  <c r="AA21" i="77" s="1"/>
  <c r="AB20" i="77"/>
  <c r="AC20" i="77" s="1"/>
  <c r="X20" i="77"/>
  <c r="Y20" i="77" s="1"/>
  <c r="W20" i="77"/>
  <c r="AA20" i="77" s="1"/>
  <c r="AB19" i="77"/>
  <c r="AC19" i="77" s="1"/>
  <c r="X19" i="77"/>
  <c r="Y19" i="77" s="1"/>
  <c r="W19" i="77"/>
  <c r="AA19" i="77" s="1"/>
  <c r="AB24" i="18"/>
  <c r="AD24" i="18" s="1"/>
  <c r="X24" i="18"/>
  <c r="Y24" i="18" s="1"/>
  <c r="W24" i="18"/>
  <c r="AA24" i="18" s="1"/>
  <c r="AB23" i="18"/>
  <c r="AD23" i="18" s="1"/>
  <c r="X23" i="18"/>
  <c r="Y23" i="18" s="1"/>
  <c r="W23" i="18"/>
  <c r="AA23" i="18" s="1"/>
  <c r="AD22" i="18"/>
  <c r="AB22" i="18"/>
  <c r="AC22" i="18" s="1"/>
  <c r="X22" i="18"/>
  <c r="Y22" i="18" s="1"/>
  <c r="W22" i="18"/>
  <c r="AA22" i="18" s="1"/>
  <c r="AB21" i="18"/>
  <c r="X21" i="18"/>
  <c r="Y21" i="18" s="1"/>
  <c r="W21" i="18"/>
  <c r="AA21" i="18" s="1"/>
  <c r="AD20" i="18"/>
  <c r="AB20" i="18"/>
  <c r="AC20" i="18" s="1"/>
  <c r="Y20" i="18"/>
  <c r="X20" i="18"/>
  <c r="W20" i="18"/>
  <c r="AA20" i="18" s="1"/>
  <c r="AB19" i="18"/>
  <c r="X19" i="18"/>
  <c r="Y19" i="18" s="1"/>
  <c r="W19" i="18"/>
  <c r="AA19" i="18" s="1"/>
  <c r="AB17" i="62"/>
  <c r="AD17" i="62" s="1"/>
  <c r="X17" i="62"/>
  <c r="Y17" i="62" s="1"/>
  <c r="W17" i="62"/>
  <c r="AA17" i="62" s="1"/>
  <c r="AB16" i="62"/>
  <c r="AD16" i="62" s="1"/>
  <c r="X16" i="62"/>
  <c r="Y16" i="62" s="1"/>
  <c r="W16" i="62"/>
  <c r="AA16" i="62" s="1"/>
  <c r="AB15" i="62"/>
  <c r="AD15" i="62" s="1"/>
  <c r="X15" i="62"/>
  <c r="Y15" i="62" s="1"/>
  <c r="W15" i="62"/>
  <c r="AA15" i="62" s="1"/>
  <c r="AB18" i="54"/>
  <c r="AD18" i="54" s="1"/>
  <c r="X18" i="54"/>
  <c r="Y18" i="54" s="1"/>
  <c r="W18" i="54"/>
  <c r="AA18" i="54" s="1"/>
  <c r="AB16" i="54"/>
  <c r="AD16" i="54" s="1"/>
  <c r="X16" i="54"/>
  <c r="Y16" i="54" s="1"/>
  <c r="W16" i="54"/>
  <c r="AA16" i="54" s="1"/>
  <c r="AB17" i="54"/>
  <c r="AD17" i="54" s="1"/>
  <c r="X17" i="54"/>
  <c r="Y17" i="54" s="1"/>
  <c r="W17" i="54"/>
  <c r="AA17" i="54" s="1"/>
  <c r="AB18" i="68"/>
  <c r="AD18" i="68" s="1"/>
  <c r="X18" i="68"/>
  <c r="Y18" i="68" s="1"/>
  <c r="W18" i="68"/>
  <c r="AA18" i="68" s="1"/>
  <c r="AB17" i="68"/>
  <c r="AD17" i="68" s="1"/>
  <c r="X17" i="68"/>
  <c r="Y17" i="68" s="1"/>
  <c r="W17" i="68"/>
  <c r="AA17" i="68" s="1"/>
  <c r="AB16" i="58"/>
  <c r="AD16" i="58" s="1"/>
  <c r="X16" i="58"/>
  <c r="Y16" i="58" s="1"/>
  <c r="W16" i="58"/>
  <c r="AA16" i="58" s="1"/>
  <c r="AB15" i="58"/>
  <c r="AD15" i="58" s="1"/>
  <c r="X15" i="58"/>
  <c r="Y15" i="58" s="1"/>
  <c r="W15" i="58"/>
  <c r="AA15" i="58" s="1"/>
  <c r="AB16" i="50"/>
  <c r="AD16" i="50" s="1"/>
  <c r="X16" i="50"/>
  <c r="Y16" i="50" s="1"/>
  <c r="W16" i="50"/>
  <c r="AA16" i="50" s="1"/>
  <c r="AB15" i="50"/>
  <c r="AD15" i="50" s="1"/>
  <c r="X15" i="50"/>
  <c r="Y15" i="50" s="1"/>
  <c r="W15" i="50"/>
  <c r="AA15" i="50" s="1"/>
  <c r="AB20" i="63"/>
  <c r="AD20" i="63" s="1"/>
  <c r="X20" i="63"/>
  <c r="Y20" i="63" s="1"/>
  <c r="W20" i="63"/>
  <c r="AA20" i="63" s="1"/>
  <c r="AB17" i="63"/>
  <c r="AD17" i="63" s="1"/>
  <c r="X17" i="63"/>
  <c r="Y17" i="63" s="1"/>
  <c r="W17" i="63"/>
  <c r="AA17" i="63" s="1"/>
  <c r="AB18" i="52"/>
  <c r="AD18" i="52" s="1"/>
  <c r="AA18" i="52"/>
  <c r="X18" i="52"/>
  <c r="Y18" i="52" s="1"/>
  <c r="W18" i="52"/>
  <c r="AB17" i="52"/>
  <c r="AD17" i="52" s="1"/>
  <c r="AA17" i="52"/>
  <c r="X17" i="52"/>
  <c r="Y17" i="52" s="1"/>
  <c r="W17" i="52"/>
  <c r="AB16" i="31"/>
  <c r="AD16" i="31" s="1"/>
  <c r="X16" i="31"/>
  <c r="Y16" i="31" s="1"/>
  <c r="W16" i="31"/>
  <c r="AA16" i="31" s="1"/>
  <c r="AB15" i="31"/>
  <c r="AD15" i="31" s="1"/>
  <c r="AA15" i="31"/>
  <c r="X15" i="31"/>
  <c r="Y15" i="31" s="1"/>
  <c r="W15" i="31"/>
  <c r="AB22" i="53"/>
  <c r="AD22" i="53" s="1"/>
  <c r="X22" i="53"/>
  <c r="Y22" i="53" s="1"/>
  <c r="W22" i="53"/>
  <c r="AA22" i="53" s="1"/>
  <c r="AB21" i="53"/>
  <c r="AD21" i="53" s="1"/>
  <c r="X21" i="53"/>
  <c r="Y21" i="53" s="1"/>
  <c r="W21" i="53"/>
  <c r="AA21" i="53" s="1"/>
  <c r="AB17" i="67"/>
  <c r="AD17" i="67" s="1"/>
  <c r="X17" i="67"/>
  <c r="Y17" i="67" s="1"/>
  <c r="W17" i="67"/>
  <c r="AA17" i="67" s="1"/>
  <c r="AB16" i="67"/>
  <c r="AD16" i="67" s="1"/>
  <c r="X16" i="67"/>
  <c r="Y16" i="67" s="1"/>
  <c r="W16" i="67"/>
  <c r="AA16" i="67" s="1"/>
  <c r="AB18" i="72"/>
  <c r="AD18" i="72" s="1"/>
  <c r="X18" i="72"/>
  <c r="Y18" i="72" s="1"/>
  <c r="W18" i="72"/>
  <c r="AA18" i="72" s="1"/>
  <c r="AB17" i="72"/>
  <c r="AD17" i="72" s="1"/>
  <c r="X17" i="72"/>
  <c r="Y17" i="72" s="1"/>
  <c r="W17" i="72"/>
  <c r="AA17" i="72" s="1"/>
  <c r="AB19" i="64"/>
  <c r="AD19" i="64" s="1"/>
  <c r="X19" i="64"/>
  <c r="Y19" i="64" s="1"/>
  <c r="W19" i="64"/>
  <c r="AA19" i="64" s="1"/>
  <c r="AB18" i="64"/>
  <c r="AD18" i="64" s="1"/>
  <c r="X18" i="64"/>
  <c r="Y18" i="64" s="1"/>
  <c r="W18" i="64"/>
  <c r="AA18" i="64" s="1"/>
  <c r="AB18" i="83"/>
  <c r="AD18" i="83" s="1"/>
  <c r="X18" i="83"/>
  <c r="Y18" i="83" s="1"/>
  <c r="W18" i="83"/>
  <c r="AA18" i="83" s="1"/>
  <c r="AB17" i="83"/>
  <c r="AD17" i="83" s="1"/>
  <c r="X17" i="83"/>
  <c r="Y17" i="83" s="1"/>
  <c r="W17" i="83"/>
  <c r="AA17" i="83" s="1"/>
  <c r="AB17" i="79"/>
  <c r="AD17" i="79" s="1"/>
  <c r="AA17" i="79"/>
  <c r="X17" i="79"/>
  <c r="Y17" i="79" s="1"/>
  <c r="W17" i="79"/>
  <c r="AB16" i="79"/>
  <c r="AD16" i="79" s="1"/>
  <c r="AA16" i="79"/>
  <c r="X16" i="79"/>
  <c r="Y16" i="79" s="1"/>
  <c r="W16" i="79"/>
  <c r="AB17" i="80"/>
  <c r="AD17" i="80" s="1"/>
  <c r="X17" i="80"/>
  <c r="Y17" i="80" s="1"/>
  <c r="W17" i="80"/>
  <c r="AA17" i="80" s="1"/>
  <c r="AB16" i="80"/>
  <c r="AD16" i="80" s="1"/>
  <c r="AA16" i="80"/>
  <c r="X16" i="80"/>
  <c r="Y16" i="80" s="1"/>
  <c r="W16" i="80"/>
  <c r="AB17" i="81"/>
  <c r="AD17" i="81" s="1"/>
  <c r="AA17" i="81"/>
  <c r="X17" i="81"/>
  <c r="Y17" i="81" s="1"/>
  <c r="W17" i="81"/>
  <c r="AB16" i="81"/>
  <c r="AD16" i="81" s="1"/>
  <c r="X16" i="81"/>
  <c r="Y16" i="81" s="1"/>
  <c r="W16" i="81"/>
  <c r="AA16" i="81" s="1"/>
  <c r="AB17" i="78"/>
  <c r="AD17" i="78" s="1"/>
  <c r="X17" i="78"/>
  <c r="Y17" i="78" s="1"/>
  <c r="W17" i="78"/>
  <c r="AA17" i="78" s="1"/>
  <c r="AB16" i="78"/>
  <c r="AD16" i="78" s="1"/>
  <c r="X16" i="78"/>
  <c r="Y16" i="78" s="1"/>
  <c r="W16" i="78"/>
  <c r="AA16" i="78" s="1"/>
  <c r="AB17" i="42"/>
  <c r="AD17" i="42" s="1"/>
  <c r="X17" i="42"/>
  <c r="Y17" i="42" s="1"/>
  <c r="W17" i="42"/>
  <c r="AA17" i="42" s="1"/>
  <c r="AB16" i="42"/>
  <c r="AD16" i="42" s="1"/>
  <c r="X16" i="42"/>
  <c r="Y16" i="42" s="1"/>
  <c r="W16" i="42"/>
  <c r="AA16" i="42" s="1"/>
  <c r="AB18" i="77"/>
  <c r="AD18" i="77" s="1"/>
  <c r="X18" i="77"/>
  <c r="Y18" i="77" s="1"/>
  <c r="W18" i="77"/>
  <c r="AA18" i="77" s="1"/>
  <c r="AB17" i="77"/>
  <c r="AD17" i="77" s="1"/>
  <c r="X17" i="77"/>
  <c r="Y17" i="77" s="1"/>
  <c r="W17" i="77"/>
  <c r="AA17" i="77" s="1"/>
  <c r="AB18" i="18"/>
  <c r="AD18" i="18" s="1"/>
  <c r="AA18" i="18"/>
  <c r="X18" i="18"/>
  <c r="Y18" i="18" s="1"/>
  <c r="W18" i="18"/>
  <c r="AB17" i="18"/>
  <c r="AD17" i="18" s="1"/>
  <c r="X17" i="18"/>
  <c r="Y17" i="18" s="1"/>
  <c r="W17" i="18"/>
  <c r="AA17" i="18" s="1"/>
  <c r="AB15" i="41"/>
  <c r="AD15" i="41" s="1"/>
  <c r="X15" i="41"/>
  <c r="Y15" i="41" s="1"/>
  <c r="W15" i="41"/>
  <c r="AA15" i="41" s="1"/>
  <c r="AB14" i="41"/>
  <c r="AD14" i="41" s="1"/>
  <c r="AA14" i="41"/>
  <c r="X14" i="41"/>
  <c r="Y14" i="41" s="1"/>
  <c r="W14" i="41"/>
  <c r="AB14" i="40"/>
  <c r="AD14" i="40" s="1"/>
  <c r="X14" i="40"/>
  <c r="Y14" i="40" s="1"/>
  <c r="W14" i="40"/>
  <c r="AA14" i="40" s="1"/>
  <c r="AC13" i="40"/>
  <c r="AB13" i="40"/>
  <c r="AD13" i="40" s="1"/>
  <c r="X13" i="40"/>
  <c r="Y13" i="40" s="1"/>
  <c r="W13" i="40"/>
  <c r="AA13" i="40" s="1"/>
  <c r="AB12" i="47"/>
  <c r="AD12" i="47" s="1"/>
  <c r="AA12" i="47"/>
  <c r="X12" i="47"/>
  <c r="Y12" i="47" s="1"/>
  <c r="W12" i="47"/>
  <c r="AB11" i="47"/>
  <c r="AD11" i="47" s="1"/>
  <c r="X11" i="47"/>
  <c r="Y11" i="47" s="1"/>
  <c r="W11" i="47"/>
  <c r="AA11" i="47" s="1"/>
  <c r="AB14" i="51"/>
  <c r="AD14" i="51" s="1"/>
  <c r="X14" i="51"/>
  <c r="Y14" i="51" s="1"/>
  <c r="W14" i="51"/>
  <c r="AA14" i="51" s="1"/>
  <c r="AB13" i="51"/>
  <c r="AD13" i="51" s="1"/>
  <c r="AA13" i="51"/>
  <c r="X13" i="51"/>
  <c r="Y13" i="51" s="1"/>
  <c r="W13" i="51"/>
  <c r="AB12" i="51"/>
  <c r="AD12" i="51" s="1"/>
  <c r="X12" i="51"/>
  <c r="Y12" i="51" s="1"/>
  <c r="W12" i="51"/>
  <c r="AA12" i="51" s="1"/>
  <c r="AB11" i="51"/>
  <c r="AD11" i="51" s="1"/>
  <c r="X11" i="51"/>
  <c r="Y11" i="51" s="1"/>
  <c r="W11" i="51"/>
  <c r="AA11" i="51" s="1"/>
  <c r="AB10" i="51"/>
  <c r="AD10" i="51" s="1"/>
  <c r="AA10" i="51"/>
  <c r="X10" i="51"/>
  <c r="Y10" i="51" s="1"/>
  <c r="W10" i="51"/>
  <c r="AB14" i="45"/>
  <c r="AD14" i="45" s="1"/>
  <c r="AA14" i="45"/>
  <c r="X14" i="45"/>
  <c r="Y14" i="45" s="1"/>
  <c r="W14" i="45"/>
  <c r="AB13" i="45"/>
  <c r="AD13" i="45" s="1"/>
  <c r="X13" i="45"/>
  <c r="Y13" i="45" s="1"/>
  <c r="W13" i="45"/>
  <c r="AA13" i="45" s="1"/>
  <c r="AB14" i="62"/>
  <c r="AD14" i="62" s="1"/>
  <c r="AA14" i="62"/>
  <c r="X14" i="62"/>
  <c r="Y14" i="62" s="1"/>
  <c r="W14" i="62"/>
  <c r="AB13" i="62"/>
  <c r="AD13" i="62" s="1"/>
  <c r="AA13" i="62"/>
  <c r="X13" i="62"/>
  <c r="Y13" i="62" s="1"/>
  <c r="W13" i="62"/>
  <c r="AB12" i="62"/>
  <c r="AD12" i="62" s="1"/>
  <c r="X12" i="62"/>
  <c r="Y12" i="62" s="1"/>
  <c r="W12" i="62"/>
  <c r="AA12" i="62" s="1"/>
  <c r="AB17" i="64"/>
  <c r="AD17" i="64" s="1"/>
  <c r="X17" i="64"/>
  <c r="Y17" i="64" s="1"/>
  <c r="W17" i="64"/>
  <c r="AA17" i="64" s="1"/>
  <c r="AB16" i="64"/>
  <c r="AD16" i="64" s="1"/>
  <c r="X16" i="64"/>
  <c r="Y16" i="64" s="1"/>
  <c r="W16" i="64"/>
  <c r="AA16" i="64" s="1"/>
  <c r="AB15" i="64"/>
  <c r="AD15" i="64" s="1"/>
  <c r="X15" i="64"/>
  <c r="Y15" i="64" s="1"/>
  <c r="W15" i="64"/>
  <c r="AA15" i="64" s="1"/>
  <c r="AB14" i="64"/>
  <c r="AD14" i="64" s="1"/>
  <c r="X14" i="64"/>
  <c r="Y14" i="64" s="1"/>
  <c r="W14" i="64"/>
  <c r="AA14" i="64" s="1"/>
  <c r="AB13" i="64"/>
  <c r="AD13" i="64" s="1"/>
  <c r="X13" i="64"/>
  <c r="Y13" i="64" s="1"/>
  <c r="W13" i="64"/>
  <c r="AA13" i="64" s="1"/>
  <c r="AB16" i="68"/>
  <c r="AD16" i="68" s="1"/>
  <c r="X16" i="68"/>
  <c r="Y16" i="68" s="1"/>
  <c r="W16" i="68"/>
  <c r="AA16" i="68" s="1"/>
  <c r="AB15" i="68"/>
  <c r="AD15" i="68" s="1"/>
  <c r="AA15" i="68"/>
  <c r="X15" i="68"/>
  <c r="Y15" i="68" s="1"/>
  <c r="W15" i="68"/>
  <c r="AB14" i="68"/>
  <c r="AD14" i="68" s="1"/>
  <c r="AA14" i="68"/>
  <c r="X14" i="68"/>
  <c r="Y14" i="68" s="1"/>
  <c r="W14" i="68"/>
  <c r="AB13" i="68"/>
  <c r="AD13" i="68" s="1"/>
  <c r="X13" i="68"/>
  <c r="Y13" i="68" s="1"/>
  <c r="W13" i="68"/>
  <c r="AA13" i="68" s="1"/>
  <c r="AB14" i="58"/>
  <c r="AD14" i="58" s="1"/>
  <c r="X14" i="58"/>
  <c r="Y14" i="58" s="1"/>
  <c r="W14" i="58"/>
  <c r="AA14" i="58" s="1"/>
  <c r="AB13" i="58"/>
  <c r="AD13" i="58" s="1"/>
  <c r="X13" i="58"/>
  <c r="Y13" i="58" s="1"/>
  <c r="W13" i="58"/>
  <c r="AA13" i="58" s="1"/>
  <c r="AB12" i="58"/>
  <c r="AD12" i="58" s="1"/>
  <c r="X12" i="58"/>
  <c r="Y12" i="58" s="1"/>
  <c r="W12" i="58"/>
  <c r="AA12" i="58" s="1"/>
  <c r="AB11" i="58"/>
  <c r="AD11" i="58" s="1"/>
  <c r="X11" i="58"/>
  <c r="Y11" i="58" s="1"/>
  <c r="W11" i="58"/>
  <c r="AA11" i="58" s="1"/>
  <c r="AB14" i="50"/>
  <c r="AD14" i="50" s="1"/>
  <c r="X14" i="50"/>
  <c r="Y14" i="50" s="1"/>
  <c r="W14" i="50"/>
  <c r="AA14" i="50" s="1"/>
  <c r="AB13" i="50"/>
  <c r="AD13" i="50" s="1"/>
  <c r="X13" i="50"/>
  <c r="Y13" i="50" s="1"/>
  <c r="W13" i="50"/>
  <c r="AA13" i="50" s="1"/>
  <c r="AB12" i="50"/>
  <c r="AD12" i="50" s="1"/>
  <c r="X12" i="50"/>
  <c r="Y12" i="50" s="1"/>
  <c r="W12" i="50"/>
  <c r="AA12" i="50" s="1"/>
  <c r="AB11" i="50"/>
  <c r="AD11" i="50" s="1"/>
  <c r="X11" i="50"/>
  <c r="Y11" i="50" s="1"/>
  <c r="W11" i="50"/>
  <c r="AA11" i="50" s="1"/>
  <c r="AB16" i="63"/>
  <c r="AD16" i="63" s="1"/>
  <c r="X16" i="63"/>
  <c r="Y16" i="63" s="1"/>
  <c r="W16" i="63"/>
  <c r="AA16" i="63" s="1"/>
  <c r="AB15" i="63"/>
  <c r="AD15" i="63" s="1"/>
  <c r="X15" i="63"/>
  <c r="Y15" i="63" s="1"/>
  <c r="W15" i="63"/>
  <c r="AA15" i="63" s="1"/>
  <c r="AB14" i="63"/>
  <c r="AD14" i="63" s="1"/>
  <c r="X14" i="63"/>
  <c r="Y14" i="63" s="1"/>
  <c r="W14" i="63"/>
  <c r="AA14" i="63" s="1"/>
  <c r="AB13" i="63"/>
  <c r="AD13" i="63" s="1"/>
  <c r="X13" i="63"/>
  <c r="Y13" i="63" s="1"/>
  <c r="W13" i="63"/>
  <c r="AA13" i="63" s="1"/>
  <c r="AB16" i="57"/>
  <c r="AD16" i="57" s="1"/>
  <c r="X16" i="57"/>
  <c r="Y16" i="57" s="1"/>
  <c r="W16" i="57"/>
  <c r="AA16" i="57" s="1"/>
  <c r="AB15" i="57"/>
  <c r="AD15" i="57" s="1"/>
  <c r="X15" i="57"/>
  <c r="Y15" i="57" s="1"/>
  <c r="W15" i="57"/>
  <c r="AA15" i="57" s="1"/>
  <c r="AB14" i="57"/>
  <c r="AD14" i="57" s="1"/>
  <c r="X14" i="57"/>
  <c r="Y14" i="57" s="1"/>
  <c r="W14" i="57"/>
  <c r="AA14" i="57" s="1"/>
  <c r="AB13" i="57"/>
  <c r="AD13" i="57" s="1"/>
  <c r="X13" i="57"/>
  <c r="Y13" i="57" s="1"/>
  <c r="W13" i="57"/>
  <c r="AA13" i="57" s="1"/>
  <c r="AB15" i="52"/>
  <c r="AD15" i="52" s="1"/>
  <c r="X15" i="52"/>
  <c r="Y15" i="52" s="1"/>
  <c r="W15" i="52"/>
  <c r="AA15" i="52" s="1"/>
  <c r="AB14" i="52"/>
  <c r="AD14" i="52" s="1"/>
  <c r="X14" i="52"/>
  <c r="Y14" i="52" s="1"/>
  <c r="W14" i="52"/>
  <c r="AA14" i="52" s="1"/>
  <c r="AB13" i="52"/>
  <c r="AD13" i="52" s="1"/>
  <c r="AA13" i="52"/>
  <c r="X13" i="52"/>
  <c r="Y13" i="52" s="1"/>
  <c r="W13" i="52"/>
  <c r="AB12" i="52"/>
  <c r="AD12" i="52" s="1"/>
  <c r="X12" i="52"/>
  <c r="Y12" i="52" s="1"/>
  <c r="W12" i="52"/>
  <c r="AA12" i="52" s="1"/>
  <c r="AB17" i="73"/>
  <c r="AD17" i="73" s="1"/>
  <c r="X17" i="73"/>
  <c r="Y17" i="73" s="1"/>
  <c r="W17" i="73"/>
  <c r="AA17" i="73" s="1"/>
  <c r="AB16" i="73"/>
  <c r="AD16" i="73" s="1"/>
  <c r="X16" i="73"/>
  <c r="Y16" i="73" s="1"/>
  <c r="W16" i="73"/>
  <c r="AA16" i="73" s="1"/>
  <c r="AB15" i="73"/>
  <c r="AD15" i="73" s="1"/>
  <c r="X15" i="73"/>
  <c r="Y15" i="73" s="1"/>
  <c r="W15" i="73"/>
  <c r="AA15" i="73" s="1"/>
  <c r="AB14" i="73"/>
  <c r="X14" i="73"/>
  <c r="Y14" i="73" s="1"/>
  <c r="W14" i="73"/>
  <c r="AA14" i="73" s="1"/>
  <c r="AB14" i="60"/>
  <c r="AD14" i="60" s="1"/>
  <c r="X14" i="60"/>
  <c r="Y14" i="60" s="1"/>
  <c r="W14" i="60"/>
  <c r="AA14" i="60" s="1"/>
  <c r="AB13" i="60"/>
  <c r="AD13" i="60" s="1"/>
  <c r="X13" i="60"/>
  <c r="Y13" i="60" s="1"/>
  <c r="W13" i="60"/>
  <c r="AA13" i="60" s="1"/>
  <c r="AB12" i="60"/>
  <c r="AD12" i="60" s="1"/>
  <c r="X12" i="60"/>
  <c r="Y12" i="60" s="1"/>
  <c r="W12" i="60"/>
  <c r="AA12" i="60" s="1"/>
  <c r="AB11" i="60"/>
  <c r="AD11" i="60" s="1"/>
  <c r="X11" i="60"/>
  <c r="Y11" i="60" s="1"/>
  <c r="W11" i="60"/>
  <c r="AA11" i="60" s="1"/>
  <c r="AB14" i="31"/>
  <c r="AD14" i="31" s="1"/>
  <c r="X14" i="31"/>
  <c r="Y14" i="31" s="1"/>
  <c r="W14" i="31"/>
  <c r="AA14" i="31" s="1"/>
  <c r="AB13" i="31"/>
  <c r="AD13" i="31" s="1"/>
  <c r="AA13" i="31"/>
  <c r="X13" i="31"/>
  <c r="Y13" i="31" s="1"/>
  <c r="W13" i="31"/>
  <c r="AB12" i="31"/>
  <c r="AD12" i="31" s="1"/>
  <c r="AA12" i="31"/>
  <c r="X12" i="31"/>
  <c r="Y12" i="31" s="1"/>
  <c r="W12" i="31"/>
  <c r="AB11" i="31"/>
  <c r="AD11" i="31" s="1"/>
  <c r="X11" i="31"/>
  <c r="Y11" i="31" s="1"/>
  <c r="W11" i="31"/>
  <c r="AA11" i="31" s="1"/>
  <c r="AB15" i="54"/>
  <c r="AD15" i="54" s="1"/>
  <c r="AA15" i="54"/>
  <c r="X15" i="54"/>
  <c r="Y15" i="54" s="1"/>
  <c r="W15" i="54"/>
  <c r="AB14" i="54"/>
  <c r="AD14" i="54" s="1"/>
  <c r="AA14" i="54"/>
  <c r="X14" i="54"/>
  <c r="Y14" i="54" s="1"/>
  <c r="W14" i="54"/>
  <c r="AB13" i="54"/>
  <c r="AD13" i="54" s="1"/>
  <c r="X13" i="54"/>
  <c r="Y13" i="54" s="1"/>
  <c r="W13" i="54"/>
  <c r="AA13" i="54" s="1"/>
  <c r="AB12" i="54"/>
  <c r="AD12" i="54" s="1"/>
  <c r="AA12" i="54"/>
  <c r="X12" i="54"/>
  <c r="Y12" i="54" s="1"/>
  <c r="W12" i="54"/>
  <c r="AB20" i="53"/>
  <c r="AD20" i="53" s="1"/>
  <c r="X20" i="53"/>
  <c r="Y20" i="53" s="1"/>
  <c r="W20" i="53"/>
  <c r="AA20" i="53" s="1"/>
  <c r="AB19" i="53"/>
  <c r="AD19" i="53" s="1"/>
  <c r="X19" i="53"/>
  <c r="Y19" i="53" s="1"/>
  <c r="W19" i="53"/>
  <c r="AA19" i="53" s="1"/>
  <c r="AB18" i="53"/>
  <c r="AD18" i="53" s="1"/>
  <c r="X18" i="53"/>
  <c r="Y18" i="53" s="1"/>
  <c r="W18" i="53"/>
  <c r="AA18" i="53" s="1"/>
  <c r="AB17" i="53"/>
  <c r="AD17" i="53" s="1"/>
  <c r="X17" i="53"/>
  <c r="Y17" i="53" s="1"/>
  <c r="W17" i="53"/>
  <c r="AA17" i="53" s="1"/>
  <c r="AB15" i="67"/>
  <c r="AD15" i="67" s="1"/>
  <c r="X15" i="67"/>
  <c r="Y15" i="67" s="1"/>
  <c r="W15" i="67"/>
  <c r="AA15" i="67" s="1"/>
  <c r="AB14" i="67"/>
  <c r="AD14" i="67" s="1"/>
  <c r="AA14" i="67"/>
  <c r="X14" i="67"/>
  <c r="Y14" i="67" s="1"/>
  <c r="W14" i="67"/>
  <c r="AB13" i="67"/>
  <c r="AD13" i="67" s="1"/>
  <c r="AA13" i="67"/>
  <c r="X13" i="67"/>
  <c r="Y13" i="67" s="1"/>
  <c r="W13" i="67"/>
  <c r="AB12" i="67"/>
  <c r="AD12" i="67" s="1"/>
  <c r="X12" i="67"/>
  <c r="Y12" i="67" s="1"/>
  <c r="W12" i="67"/>
  <c r="AA12" i="67" s="1"/>
  <c r="AB17" i="65"/>
  <c r="AD17" i="65" s="1"/>
  <c r="AA17" i="65"/>
  <c r="X17" i="65"/>
  <c r="Y17" i="65" s="1"/>
  <c r="W17" i="65"/>
  <c r="O17" i="65"/>
  <c r="AB16" i="65"/>
  <c r="AD16" i="65" s="1"/>
  <c r="X16" i="65"/>
  <c r="Y16" i="65" s="1"/>
  <c r="W16" i="65"/>
  <c r="AA16" i="65" s="1"/>
  <c r="O16" i="65"/>
  <c r="AB15" i="65"/>
  <c r="X15" i="65"/>
  <c r="Y15" i="65" s="1"/>
  <c r="W15" i="65"/>
  <c r="AA15" i="65" s="1"/>
  <c r="O15" i="65"/>
  <c r="AB14" i="65"/>
  <c r="AD14" i="65" s="1"/>
  <c r="X14" i="65"/>
  <c r="Y14" i="65" s="1"/>
  <c r="W14" i="65"/>
  <c r="AA14" i="65" s="1"/>
  <c r="O14" i="65"/>
  <c r="AB15" i="72"/>
  <c r="AD15" i="72" s="1"/>
  <c r="X15" i="72"/>
  <c r="Y15" i="72" s="1"/>
  <c r="W15" i="72"/>
  <c r="AA15" i="72" s="1"/>
  <c r="O15" i="72"/>
  <c r="AB14" i="72"/>
  <c r="AD14" i="72" s="1"/>
  <c r="X14" i="72"/>
  <c r="Y14" i="72" s="1"/>
  <c r="W14" i="72"/>
  <c r="AA14" i="72" s="1"/>
  <c r="O14" i="72"/>
  <c r="AB13" i="72"/>
  <c r="AD13" i="72" s="1"/>
  <c r="X13" i="72"/>
  <c r="Y13" i="72" s="1"/>
  <c r="W13" i="72"/>
  <c r="AA13" i="72" s="1"/>
  <c r="O13" i="72"/>
  <c r="AB12" i="72"/>
  <c r="AD12" i="72" s="1"/>
  <c r="X12" i="72"/>
  <c r="Y12" i="72" s="1"/>
  <c r="W12" i="72"/>
  <c r="AA12" i="72" s="1"/>
  <c r="O12" i="72"/>
  <c r="AB15" i="49"/>
  <c r="AD15" i="49" s="1"/>
  <c r="AA15" i="49"/>
  <c r="X15" i="49"/>
  <c r="Y15" i="49" s="1"/>
  <c r="W15" i="49"/>
  <c r="AB14" i="49"/>
  <c r="AD14" i="49" s="1"/>
  <c r="X14" i="49"/>
  <c r="Y14" i="49" s="1"/>
  <c r="W14" i="49"/>
  <c r="AA14" i="49" s="1"/>
  <c r="AB13" i="49"/>
  <c r="AD13" i="49" s="1"/>
  <c r="X13" i="49"/>
  <c r="Y13" i="49" s="1"/>
  <c r="W13" i="49"/>
  <c r="AA13" i="49" s="1"/>
  <c r="AB12" i="49"/>
  <c r="AD12" i="49" s="1"/>
  <c r="AA12" i="49"/>
  <c r="X12" i="49"/>
  <c r="Y12" i="49" s="1"/>
  <c r="W12" i="49"/>
  <c r="AB16" i="83"/>
  <c r="AD16" i="83" s="1"/>
  <c r="X16" i="83"/>
  <c r="Y16" i="83" s="1"/>
  <c r="W16" i="83"/>
  <c r="AA16" i="83" s="1"/>
  <c r="AB15" i="83"/>
  <c r="AD15" i="83" s="1"/>
  <c r="X15" i="83"/>
  <c r="Y15" i="83" s="1"/>
  <c r="W15" i="83"/>
  <c r="AA15" i="83" s="1"/>
  <c r="AB14" i="83"/>
  <c r="AD14" i="83" s="1"/>
  <c r="AA14" i="83"/>
  <c r="X14" i="83"/>
  <c r="Y14" i="83" s="1"/>
  <c r="W14" i="83"/>
  <c r="AB13" i="83"/>
  <c r="AD13" i="83" s="1"/>
  <c r="X13" i="83"/>
  <c r="Y13" i="83" s="1"/>
  <c r="W13" i="83"/>
  <c r="AA13" i="83" s="1"/>
  <c r="AB15" i="79"/>
  <c r="AD15" i="79" s="1"/>
  <c r="X15" i="79"/>
  <c r="Y15" i="79" s="1"/>
  <c r="W15" i="79"/>
  <c r="AA15" i="79" s="1"/>
  <c r="AB14" i="79"/>
  <c r="AD14" i="79" s="1"/>
  <c r="AA14" i="79"/>
  <c r="X14" i="79"/>
  <c r="Y14" i="79" s="1"/>
  <c r="W14" i="79"/>
  <c r="AB13" i="79"/>
  <c r="AD13" i="79" s="1"/>
  <c r="X13" i="79"/>
  <c r="Y13" i="79" s="1"/>
  <c r="W13" i="79"/>
  <c r="AA13" i="79" s="1"/>
  <c r="AB12" i="79"/>
  <c r="AD12" i="79" s="1"/>
  <c r="X12" i="79"/>
  <c r="Y12" i="79" s="1"/>
  <c r="W12" i="79"/>
  <c r="AA12" i="79" s="1"/>
  <c r="AB15" i="80"/>
  <c r="AD15" i="80" s="1"/>
  <c r="AA15" i="80"/>
  <c r="X15" i="80"/>
  <c r="Y15" i="80" s="1"/>
  <c r="W15" i="80"/>
  <c r="AB14" i="80"/>
  <c r="AD14" i="80" s="1"/>
  <c r="X14" i="80"/>
  <c r="Y14" i="80" s="1"/>
  <c r="W14" i="80"/>
  <c r="AA14" i="80" s="1"/>
  <c r="AC13" i="80"/>
  <c r="AB13" i="80"/>
  <c r="AD13" i="80" s="1"/>
  <c r="X13" i="80"/>
  <c r="Y13" i="80" s="1"/>
  <c r="W13" i="80"/>
  <c r="AA13" i="80" s="1"/>
  <c r="AB12" i="80"/>
  <c r="AD12" i="80" s="1"/>
  <c r="X12" i="80"/>
  <c r="Y12" i="80" s="1"/>
  <c r="W12" i="80"/>
  <c r="AA12" i="80" s="1"/>
  <c r="AB15" i="82"/>
  <c r="AD15" i="82" s="1"/>
  <c r="X15" i="82"/>
  <c r="Y15" i="82" s="1"/>
  <c r="W15" i="82"/>
  <c r="AA15" i="82" s="1"/>
  <c r="AB14" i="82"/>
  <c r="AD14" i="82" s="1"/>
  <c r="X14" i="82"/>
  <c r="Y14" i="82" s="1"/>
  <c r="W14" i="82"/>
  <c r="AA14" i="82" s="1"/>
  <c r="AB13" i="82"/>
  <c r="AD13" i="82" s="1"/>
  <c r="X13" i="82"/>
  <c r="Y13" i="82" s="1"/>
  <c r="W13" i="82"/>
  <c r="AA13" i="82" s="1"/>
  <c r="AB12" i="82"/>
  <c r="AD12" i="82" s="1"/>
  <c r="X12" i="82"/>
  <c r="Y12" i="82" s="1"/>
  <c r="W12" i="82"/>
  <c r="AA12" i="82" s="1"/>
  <c r="AB15" i="81"/>
  <c r="AD15" i="81" s="1"/>
  <c r="X15" i="81"/>
  <c r="Y15" i="81" s="1"/>
  <c r="W15" i="81"/>
  <c r="AA15" i="81" s="1"/>
  <c r="AB14" i="81"/>
  <c r="AD14" i="81" s="1"/>
  <c r="X14" i="81"/>
  <c r="Y14" i="81" s="1"/>
  <c r="W14" i="81"/>
  <c r="AA14" i="81" s="1"/>
  <c r="AB13" i="81"/>
  <c r="AD13" i="81" s="1"/>
  <c r="X13" i="81"/>
  <c r="Y13" i="81" s="1"/>
  <c r="W13" i="81"/>
  <c r="AA13" i="81" s="1"/>
  <c r="AB12" i="81"/>
  <c r="AD12" i="81" s="1"/>
  <c r="X12" i="81"/>
  <c r="Y12" i="81" s="1"/>
  <c r="W12" i="81"/>
  <c r="AA12" i="81" s="1"/>
  <c r="AB15" i="42"/>
  <c r="AD15" i="42" s="1"/>
  <c r="X15" i="42"/>
  <c r="Y15" i="42" s="1"/>
  <c r="W15" i="42"/>
  <c r="AA15" i="42" s="1"/>
  <c r="AB14" i="42"/>
  <c r="AD14" i="42" s="1"/>
  <c r="X14" i="42"/>
  <c r="Y14" i="42" s="1"/>
  <c r="W14" i="42"/>
  <c r="AA14" i="42" s="1"/>
  <c r="AB13" i="42"/>
  <c r="AD13" i="42" s="1"/>
  <c r="X13" i="42"/>
  <c r="Y13" i="42" s="1"/>
  <c r="W13" i="42"/>
  <c r="AA13" i="42" s="1"/>
  <c r="AB12" i="42"/>
  <c r="AD12" i="42" s="1"/>
  <c r="X12" i="42"/>
  <c r="Y12" i="42" s="1"/>
  <c r="W12" i="42"/>
  <c r="AA12" i="42" s="1"/>
  <c r="AB11" i="42"/>
  <c r="AD11" i="42" s="1"/>
  <c r="X11" i="42"/>
  <c r="Y11" i="42" s="1"/>
  <c r="W11" i="42"/>
  <c r="AA11" i="42" s="1"/>
  <c r="AB16" i="77"/>
  <c r="AD16" i="77" s="1"/>
  <c r="X16" i="77"/>
  <c r="Y16" i="77" s="1"/>
  <c r="W16" i="77"/>
  <c r="AA16" i="77" s="1"/>
  <c r="AB15" i="77"/>
  <c r="AD15" i="77" s="1"/>
  <c r="X15" i="77"/>
  <c r="Y15" i="77" s="1"/>
  <c r="W15" i="77"/>
  <c r="AA15" i="77" s="1"/>
  <c r="AB14" i="77"/>
  <c r="X14" i="77"/>
  <c r="Y14" i="77" s="1"/>
  <c r="W14" i="77"/>
  <c r="AA14" i="77" s="1"/>
  <c r="AB13" i="77"/>
  <c r="AD13" i="77" s="1"/>
  <c r="X13" i="77"/>
  <c r="Y13" i="77" s="1"/>
  <c r="W13" i="77"/>
  <c r="AA13" i="77" s="1"/>
  <c r="AB12" i="77"/>
  <c r="AD12" i="77" s="1"/>
  <c r="X12" i="77"/>
  <c r="Y12" i="77" s="1"/>
  <c r="W12" i="77"/>
  <c r="AA12" i="77" s="1"/>
  <c r="AB16" i="18"/>
  <c r="AD16" i="18" s="1"/>
  <c r="X16" i="18"/>
  <c r="Y16" i="18" s="1"/>
  <c r="W16" i="18"/>
  <c r="AA16" i="18" s="1"/>
  <c r="AB15" i="18"/>
  <c r="AD15" i="18" s="1"/>
  <c r="X15" i="18"/>
  <c r="Y15" i="18" s="1"/>
  <c r="W15" i="18"/>
  <c r="AA15" i="18" s="1"/>
  <c r="AB14" i="18"/>
  <c r="AD14" i="18" s="1"/>
  <c r="X14" i="18"/>
  <c r="Y14" i="18" s="1"/>
  <c r="W14" i="18"/>
  <c r="AA14" i="18" s="1"/>
  <c r="AB13" i="18"/>
  <c r="AD13" i="18" s="1"/>
  <c r="X13" i="18"/>
  <c r="Y13" i="18" s="1"/>
  <c r="W13" i="18"/>
  <c r="AA13" i="18" s="1"/>
  <c r="O13" i="18"/>
  <c r="AB12" i="18"/>
  <c r="AD12" i="18" s="1"/>
  <c r="X12" i="18"/>
  <c r="Y12" i="18" s="1"/>
  <c r="W12" i="18"/>
  <c r="AA12" i="18" s="1"/>
  <c r="O12" i="18"/>
  <c r="AB11" i="49"/>
  <c r="AD11" i="49" s="1"/>
  <c r="X11" i="49"/>
  <c r="Y11" i="49" s="1"/>
  <c r="W11" i="49"/>
  <c r="AA11" i="49" s="1"/>
  <c r="AB11" i="73"/>
  <c r="AD11" i="73" s="1"/>
  <c r="X11" i="73"/>
  <c r="Y11" i="73" s="1"/>
  <c r="W11" i="73"/>
  <c r="AA11" i="73" s="1"/>
  <c r="AB11" i="52"/>
  <c r="AD11" i="52" s="1"/>
  <c r="X11" i="52"/>
  <c r="Y11" i="52" s="1"/>
  <c r="W11" i="52"/>
  <c r="AA11" i="52" s="1"/>
  <c r="AB10" i="52"/>
  <c r="AD10" i="52" s="1"/>
  <c r="X10" i="52"/>
  <c r="Y10" i="52" s="1"/>
  <c r="W10" i="52"/>
  <c r="AA10" i="52" s="1"/>
  <c r="AB9" i="73"/>
  <c r="AD9" i="73" s="1"/>
  <c r="X9" i="73"/>
  <c r="Y9" i="73" s="1"/>
  <c r="W9" i="73"/>
  <c r="AA9" i="73" s="1"/>
  <c r="AB9" i="49"/>
  <c r="AD9" i="49" s="1"/>
  <c r="AA9" i="49"/>
  <c r="X9" i="49"/>
  <c r="Y9" i="49" s="1"/>
  <c r="W9" i="49"/>
  <c r="O9" i="49"/>
  <c r="AB9" i="45"/>
  <c r="AD9" i="45" s="1"/>
  <c r="X9" i="45"/>
  <c r="Y9" i="45" s="1"/>
  <c r="W9" i="45"/>
  <c r="AA9" i="45" s="1"/>
  <c r="AB10" i="47"/>
  <c r="AD10" i="47" s="1"/>
  <c r="X10" i="47"/>
  <c r="Y10" i="47" s="1"/>
  <c r="W10" i="47"/>
  <c r="AA10" i="47" s="1"/>
  <c r="O11" i="72"/>
  <c r="O13" i="65"/>
  <c r="AB11" i="54"/>
  <c r="AD11" i="54" s="1"/>
  <c r="X11" i="54"/>
  <c r="Y11" i="54" s="1"/>
  <c r="W11" i="54"/>
  <c r="AA11" i="54" s="1"/>
  <c r="AB11" i="62"/>
  <c r="AD11" i="62" s="1"/>
  <c r="X11" i="62"/>
  <c r="Y11" i="62" s="1"/>
  <c r="W11" i="62"/>
  <c r="AA11" i="62" s="1"/>
  <c r="AB13" i="65"/>
  <c r="AD13" i="65" s="1"/>
  <c r="X13" i="65"/>
  <c r="Y13" i="65" s="1"/>
  <c r="W13" i="65"/>
  <c r="AA13" i="65" s="1"/>
  <c r="AB11" i="72"/>
  <c r="AD11" i="72" s="1"/>
  <c r="X11" i="72"/>
  <c r="Y11" i="72" s="1"/>
  <c r="W11" i="72"/>
  <c r="AA11" i="72" s="1"/>
  <c r="AB11" i="64"/>
  <c r="AD11" i="64" s="1"/>
  <c r="X11" i="64"/>
  <c r="Y11" i="64" s="1"/>
  <c r="W11" i="64"/>
  <c r="AA11" i="64" s="1"/>
  <c r="AB11" i="77"/>
  <c r="AD11" i="77" s="1"/>
  <c r="X11" i="77"/>
  <c r="Y11" i="77" s="1"/>
  <c r="W11" i="77"/>
  <c r="AA11" i="77" s="1"/>
  <c r="AB11" i="18"/>
  <c r="AD11" i="18" s="1"/>
  <c r="X11" i="18"/>
  <c r="Y11" i="18" s="1"/>
  <c r="W11" i="18"/>
  <c r="AA11" i="18" s="1"/>
  <c r="O11" i="18"/>
  <c r="AB25" i="9"/>
  <c r="AD25" i="9" s="1"/>
  <c r="X25" i="9"/>
  <c r="Y25" i="9" s="1"/>
  <c r="W25" i="9"/>
  <c r="AA25" i="9" s="1"/>
  <c r="AD20" i="72" l="1"/>
  <c r="AD22" i="72"/>
  <c r="AD24" i="53"/>
  <c r="AD18" i="42"/>
  <c r="AD18" i="82"/>
  <c r="AD18" i="50"/>
  <c r="AD18" i="58"/>
  <c r="AD21" i="42"/>
  <c r="AD21" i="82"/>
  <c r="AD19" i="79"/>
  <c r="AD18" i="67"/>
  <c r="AD21" i="41"/>
  <c r="AD22" i="49"/>
  <c r="AD26" i="53"/>
  <c r="AD19" i="31"/>
  <c r="AD25" i="64"/>
  <c r="AD20" i="42"/>
  <c r="AD20" i="82"/>
  <c r="AD23" i="45"/>
  <c r="AD19" i="41"/>
  <c r="AD23" i="57"/>
  <c r="AD22" i="63"/>
  <c r="AD24" i="63"/>
  <c r="AC19" i="18"/>
  <c r="AD19" i="18"/>
  <c r="AC21" i="18"/>
  <c r="AD21" i="18"/>
  <c r="AC18" i="79"/>
  <c r="AD18" i="79"/>
  <c r="AC20" i="79"/>
  <c r="AD20" i="79"/>
  <c r="AC19" i="49"/>
  <c r="AD19" i="49"/>
  <c r="AC21" i="49"/>
  <c r="AD21" i="49"/>
  <c r="AC19" i="67"/>
  <c r="AD19" i="67"/>
  <c r="AC21" i="67"/>
  <c r="AD21" i="67"/>
  <c r="AC21" i="62"/>
  <c r="AD21" i="62"/>
  <c r="AC21" i="54"/>
  <c r="AD21" i="54"/>
  <c r="AC23" i="54"/>
  <c r="AD23" i="54"/>
  <c r="AC18" i="31"/>
  <c r="AD18" i="31"/>
  <c r="AC20" i="31"/>
  <c r="AD20" i="31"/>
  <c r="AC21" i="63"/>
  <c r="AD21" i="63"/>
  <c r="AC23" i="63"/>
  <c r="AD23" i="63"/>
  <c r="AC17" i="50"/>
  <c r="AD17" i="50"/>
  <c r="AC17" i="58"/>
  <c r="AD17" i="58"/>
  <c r="AD15" i="65"/>
  <c r="AC15" i="65"/>
  <c r="AC22" i="52"/>
  <c r="AD22" i="52"/>
  <c r="AC20" i="81"/>
  <c r="AD20" i="81"/>
  <c r="AC18" i="80"/>
  <c r="AD18" i="80"/>
  <c r="AC20" i="80"/>
  <c r="AD20" i="80"/>
  <c r="AC19" i="83"/>
  <c r="AD19" i="83"/>
  <c r="AC21" i="83"/>
  <c r="AD21" i="83"/>
  <c r="AC24" i="64"/>
  <c r="AD24" i="64"/>
  <c r="AC26" i="64"/>
  <c r="AD26" i="64"/>
  <c r="AC21" i="72"/>
  <c r="AD21" i="72"/>
  <c r="AC23" i="53"/>
  <c r="AD23" i="53"/>
  <c r="AC25" i="53"/>
  <c r="AD25" i="53"/>
  <c r="AC23" i="60"/>
  <c r="AD23" i="60"/>
  <c r="AC23" i="73"/>
  <c r="AD23" i="73"/>
  <c r="AC22" i="57"/>
  <c r="AD22" i="57"/>
  <c r="AC20" i="45"/>
  <c r="AD20" i="45"/>
  <c r="AC18" i="41"/>
  <c r="AD18" i="41"/>
  <c r="AD14" i="77"/>
  <c r="AC14" i="77"/>
  <c r="AC18" i="78"/>
  <c r="AD18" i="78"/>
  <c r="AC20" i="78"/>
  <c r="AD20" i="78"/>
  <c r="AC18" i="81"/>
  <c r="AD18" i="81"/>
  <c r="AD14" i="73"/>
  <c r="AC14" i="73"/>
  <c r="AC21" i="60"/>
  <c r="AD21" i="60"/>
  <c r="AC25" i="73"/>
  <c r="AD25" i="73"/>
  <c r="AD22" i="45"/>
  <c r="AD19" i="50"/>
  <c r="AD19" i="58"/>
  <c r="AD20" i="41"/>
  <c r="AD21" i="57"/>
  <c r="AD22" i="73"/>
  <c r="AC15" i="73"/>
  <c r="AC11" i="60"/>
  <c r="AC14" i="65"/>
  <c r="AC12" i="80"/>
  <c r="AC12" i="81"/>
  <c r="AC12" i="77"/>
  <c r="AD20" i="77"/>
  <c r="AD21" i="77"/>
  <c r="AD22" i="77"/>
  <c r="AD19" i="77"/>
  <c r="AC13" i="77"/>
  <c r="AD19" i="52"/>
  <c r="AD20" i="52"/>
  <c r="AD21" i="52"/>
  <c r="AC17" i="51"/>
  <c r="AC16" i="51"/>
  <c r="AC19" i="47"/>
  <c r="AC17" i="47"/>
  <c r="AC16" i="47"/>
  <c r="AC23" i="40"/>
  <c r="AC22" i="40"/>
  <c r="AC21" i="40"/>
  <c r="AC20" i="40"/>
  <c r="AC25" i="68"/>
  <c r="AC23" i="68"/>
  <c r="AC22" i="68"/>
  <c r="AC21" i="68"/>
  <c r="AC20" i="68"/>
  <c r="AC19" i="68"/>
  <c r="AC22" i="41"/>
  <c r="AC23" i="41"/>
  <c r="AC21" i="58"/>
  <c r="AC22" i="58"/>
  <c r="AC21" i="50"/>
  <c r="AC22" i="50"/>
  <c r="AC24" i="45"/>
  <c r="AC25" i="45"/>
  <c r="AC25" i="63"/>
  <c r="AC26" i="63"/>
  <c r="AC24" i="57"/>
  <c r="AC25" i="57"/>
  <c r="AC23" i="52"/>
  <c r="AC24" i="52"/>
  <c r="AC26" i="73"/>
  <c r="AC27" i="73"/>
  <c r="AC12" i="60"/>
  <c r="AD22" i="60"/>
  <c r="AD24" i="60"/>
  <c r="AC25" i="60"/>
  <c r="AC26" i="60"/>
  <c r="AC21" i="31"/>
  <c r="AC22" i="31"/>
  <c r="AC24" i="54"/>
  <c r="AC25" i="54"/>
  <c r="AC27" i="53"/>
  <c r="AC28" i="53"/>
  <c r="AC23" i="62"/>
  <c r="AC24" i="62"/>
  <c r="AC22" i="67"/>
  <c r="AC23" i="67"/>
  <c r="AD23" i="65"/>
  <c r="AD24" i="65"/>
  <c r="AD25" i="65"/>
  <c r="AC26" i="65"/>
  <c r="AC27" i="65"/>
  <c r="AC23" i="72"/>
  <c r="AC24" i="72"/>
  <c r="AC27" i="64"/>
  <c r="AC28" i="64"/>
  <c r="AC23" i="49"/>
  <c r="AC24" i="49"/>
  <c r="AC23" i="83"/>
  <c r="AC24" i="83"/>
  <c r="AC22" i="79"/>
  <c r="AC23" i="79"/>
  <c r="AC22" i="80"/>
  <c r="AC23" i="80"/>
  <c r="AC22" i="82"/>
  <c r="AC23" i="82"/>
  <c r="AC22" i="81"/>
  <c r="AC23" i="81"/>
  <c r="AC22" i="78"/>
  <c r="AC23" i="78"/>
  <c r="AC22" i="42"/>
  <c r="AC23" i="42"/>
  <c r="AC23" i="77"/>
  <c r="AC24" i="77"/>
  <c r="AC23" i="18"/>
  <c r="AC24" i="18"/>
  <c r="AC15" i="62"/>
  <c r="AC16" i="62"/>
  <c r="AC17" i="62"/>
  <c r="AC18" i="54"/>
  <c r="AC16" i="54"/>
  <c r="AC17" i="54"/>
  <c r="AC17" i="68"/>
  <c r="AC18" i="68"/>
  <c r="AC15" i="58"/>
  <c r="AC16" i="58"/>
  <c r="AC15" i="50"/>
  <c r="AC16" i="50"/>
  <c r="AC17" i="63"/>
  <c r="AC20" i="63"/>
  <c r="AC17" i="52"/>
  <c r="AC18" i="52"/>
  <c r="AC15" i="31"/>
  <c r="AC16" i="31"/>
  <c r="AC21" i="53"/>
  <c r="AC22" i="53"/>
  <c r="AC16" i="67"/>
  <c r="AC17" i="67"/>
  <c r="AC17" i="72"/>
  <c r="AC18" i="72"/>
  <c r="AC18" i="64"/>
  <c r="AC19" i="64"/>
  <c r="AC17" i="83"/>
  <c r="AC18" i="83"/>
  <c r="AC16" i="79"/>
  <c r="AC17" i="79"/>
  <c r="AC16" i="80"/>
  <c r="AC17" i="80"/>
  <c r="AC16" i="81"/>
  <c r="AC17" i="81"/>
  <c r="AC16" i="78"/>
  <c r="AC17" i="78"/>
  <c r="AC16" i="42"/>
  <c r="AC17" i="42"/>
  <c r="AC17" i="77"/>
  <c r="AC18" i="77"/>
  <c r="AC17" i="18"/>
  <c r="AC18" i="18"/>
  <c r="AC14" i="41"/>
  <c r="AC15" i="41"/>
  <c r="AC14" i="40"/>
  <c r="AC12" i="47"/>
  <c r="AC11" i="47"/>
  <c r="AC14" i="51"/>
  <c r="AC13" i="51"/>
  <c r="AC12" i="51"/>
  <c r="AC11" i="51"/>
  <c r="AC10" i="51"/>
  <c r="AC13" i="45"/>
  <c r="AC14" i="45"/>
  <c r="AC12" i="62"/>
  <c r="AC13" i="62"/>
  <c r="AC14" i="62"/>
  <c r="AC13" i="64"/>
  <c r="AC14" i="64"/>
  <c r="AC15" i="64"/>
  <c r="AC16" i="64"/>
  <c r="AC17" i="64"/>
  <c r="AC13" i="68"/>
  <c r="AC14" i="68"/>
  <c r="AC15" i="68"/>
  <c r="AC16" i="68"/>
  <c r="AC11" i="58"/>
  <c r="AC12" i="58"/>
  <c r="AC13" i="58"/>
  <c r="AC14" i="58"/>
  <c r="AC11" i="50"/>
  <c r="AC12" i="50"/>
  <c r="AC13" i="50"/>
  <c r="AC14" i="50"/>
  <c r="AC13" i="63"/>
  <c r="AC14" i="63"/>
  <c r="AC15" i="63"/>
  <c r="AC16" i="63"/>
  <c r="AC14" i="57"/>
  <c r="AC15" i="57"/>
  <c r="AC16" i="57"/>
  <c r="AC13" i="57"/>
  <c r="AC12" i="52"/>
  <c r="AC13" i="52"/>
  <c r="AC14" i="52"/>
  <c r="AC15" i="52"/>
  <c r="AC16" i="73"/>
  <c r="AC17" i="73"/>
  <c r="AC13" i="60"/>
  <c r="AC14" i="60"/>
  <c r="AC11" i="31"/>
  <c r="AC12" i="31"/>
  <c r="AC13" i="31"/>
  <c r="AC14" i="31"/>
  <c r="AC12" i="54"/>
  <c r="AC13" i="54"/>
  <c r="AC14" i="54"/>
  <c r="AC15" i="54"/>
  <c r="AC17" i="53"/>
  <c r="AC18" i="53"/>
  <c r="AC19" i="53"/>
  <c r="AC20" i="53"/>
  <c r="AC12" i="67"/>
  <c r="AC13" i="67"/>
  <c r="AC14" i="67"/>
  <c r="AC15" i="67"/>
  <c r="AC16" i="65"/>
  <c r="AC17" i="65"/>
  <c r="AC12" i="72"/>
  <c r="AC13" i="72"/>
  <c r="AC14" i="72"/>
  <c r="AC15" i="72"/>
  <c r="AC12" i="49"/>
  <c r="AC13" i="49"/>
  <c r="AC14" i="49"/>
  <c r="AC15" i="49"/>
  <c r="AC13" i="83"/>
  <c r="AC14" i="83"/>
  <c r="AC15" i="83"/>
  <c r="AC16" i="83"/>
  <c r="AC12" i="79"/>
  <c r="AC13" i="79"/>
  <c r="AC14" i="79"/>
  <c r="AC15" i="79"/>
  <c r="AC14" i="80"/>
  <c r="AC15" i="80"/>
  <c r="AC12" i="82"/>
  <c r="AC13" i="82"/>
  <c r="AC14" i="82"/>
  <c r="AC15" i="82"/>
  <c r="AC13" i="81"/>
  <c r="AC14" i="81"/>
  <c r="AC15" i="81"/>
  <c r="AC11" i="42"/>
  <c r="AC12" i="42"/>
  <c r="AC13" i="42"/>
  <c r="AC14" i="42"/>
  <c r="AC15" i="42"/>
  <c r="AC15" i="77"/>
  <c r="AC16" i="77"/>
  <c r="AC12" i="18"/>
  <c r="AC13" i="18"/>
  <c r="AC14" i="18"/>
  <c r="AC15" i="18"/>
  <c r="AC16" i="18"/>
  <c r="AC11" i="49"/>
  <c r="AC11" i="73"/>
  <c r="AC11" i="52"/>
  <c r="AC10" i="52"/>
  <c r="AC9" i="73"/>
  <c r="AC9" i="49"/>
  <c r="AC9" i="45"/>
  <c r="AC10" i="47"/>
  <c r="AC11" i="54"/>
  <c r="AC11" i="62"/>
  <c r="AC13" i="65"/>
  <c r="AC11" i="72"/>
  <c r="AC11" i="64"/>
  <c r="AC11" i="77"/>
  <c r="AC11" i="18"/>
  <c r="AC25" i="9"/>
  <c r="AB35" i="70" l="1"/>
  <c r="AD35" i="70" s="1"/>
  <c r="W35" i="70"/>
  <c r="AA35" i="70" s="1"/>
  <c r="X35" i="70"/>
  <c r="Y35" i="70" s="1"/>
  <c r="O35" i="70"/>
  <c r="AB23" i="70"/>
  <c r="AC23" i="70" s="1"/>
  <c r="W23" i="70"/>
  <c r="AA23" i="70" s="1"/>
  <c r="X23" i="70"/>
  <c r="Y23" i="70" s="1"/>
  <c r="O23" i="70"/>
  <c r="AB14" i="70"/>
  <c r="AD14" i="70" s="1"/>
  <c r="X14" i="70"/>
  <c r="Y14" i="70" s="1"/>
  <c r="W13" i="70"/>
  <c r="W14" i="70"/>
  <c r="AA14" i="70" s="1"/>
  <c r="W15" i="70"/>
  <c r="O14" i="70"/>
  <c r="AC14" i="70" l="1"/>
  <c r="AC35" i="70"/>
  <c r="AD23" i="70"/>
  <c r="O11" i="70" l="1"/>
  <c r="AB11" i="70"/>
  <c r="AD11" i="70" s="1"/>
  <c r="X11" i="70"/>
  <c r="Y11" i="70" s="1"/>
  <c r="W11" i="70"/>
  <c r="AA11" i="70" s="1"/>
  <c r="AC11" i="70" l="1"/>
  <c r="AB24" i="68"/>
  <c r="AD24" i="68" s="1"/>
  <c r="O12" i="70"/>
  <c r="O13" i="70"/>
  <c r="O15" i="70"/>
  <c r="O16" i="70"/>
  <c r="O17" i="70"/>
  <c r="O18" i="70"/>
  <c r="O19" i="70"/>
  <c r="O20" i="70"/>
  <c r="O21" i="70"/>
  <c r="O25" i="70"/>
  <c r="O26" i="70"/>
  <c r="O27" i="70"/>
  <c r="O31" i="70"/>
  <c r="O34" i="70"/>
  <c r="O36" i="70"/>
  <c r="O9" i="18"/>
  <c r="W9" i="18"/>
  <c r="AA9" i="18" s="1"/>
  <c r="X9" i="18"/>
  <c r="Y9" i="18" s="1"/>
  <c r="AB9" i="18"/>
  <c r="AC9" i="18" s="1"/>
  <c r="O10" i="18"/>
  <c r="W10" i="18"/>
  <c r="AA10" i="18" s="1"/>
  <c r="X10" i="18"/>
  <c r="Y10" i="18" s="1"/>
  <c r="AB10" i="18"/>
  <c r="AD10" i="18" s="1"/>
  <c r="W25" i="18"/>
  <c r="AA25" i="18" s="1"/>
  <c r="X25" i="18"/>
  <c r="Y25" i="18" s="1"/>
  <c r="AB25" i="18"/>
  <c r="AD25" i="18" s="1"/>
  <c r="AC24" i="68" l="1"/>
  <c r="AC10" i="18"/>
  <c r="AC25" i="18"/>
  <c r="AD9" i="18"/>
  <c r="AB25" i="83" l="1"/>
  <c r="AD25" i="83" s="1"/>
  <c r="X25" i="83"/>
  <c r="Y25" i="83" s="1"/>
  <c r="W25" i="83"/>
  <c r="AA25" i="83" s="1"/>
  <c r="AB12" i="83"/>
  <c r="AC12" i="83" s="1"/>
  <c r="X12" i="83"/>
  <c r="Y12" i="83" s="1"/>
  <c r="W12" i="83"/>
  <c r="AA12" i="83" s="1"/>
  <c r="AB11" i="83"/>
  <c r="AC11" i="83" s="1"/>
  <c r="X11" i="83"/>
  <c r="Y11" i="83" s="1"/>
  <c r="W11" i="83"/>
  <c r="AA11" i="83" s="1"/>
  <c r="AB10" i="83"/>
  <c r="AC10" i="83" s="1"/>
  <c r="X10" i="83"/>
  <c r="Y10" i="83" s="1"/>
  <c r="W10" i="83"/>
  <c r="AA10" i="83" s="1"/>
  <c r="O10" i="83"/>
  <c r="AB24" i="82"/>
  <c r="AD24" i="82" s="1"/>
  <c r="X24" i="82"/>
  <c r="Y24" i="82" s="1"/>
  <c r="W24" i="82"/>
  <c r="AA24" i="82" s="1"/>
  <c r="AB17" i="82"/>
  <c r="AD17" i="82" s="1"/>
  <c r="X17" i="82"/>
  <c r="Y17" i="82" s="1"/>
  <c r="W17" i="82"/>
  <c r="AA17" i="82" s="1"/>
  <c r="AB16" i="82"/>
  <c r="AD16" i="82" s="1"/>
  <c r="X16" i="82"/>
  <c r="Y16" i="82" s="1"/>
  <c r="W16" i="82"/>
  <c r="AA16" i="82" s="1"/>
  <c r="AB11" i="82"/>
  <c r="AC11" i="82" s="1"/>
  <c r="X11" i="82"/>
  <c r="Y11" i="82" s="1"/>
  <c r="W11" i="82"/>
  <c r="AA11" i="82" s="1"/>
  <c r="AB10" i="82"/>
  <c r="AC10" i="82" s="1"/>
  <c r="X10" i="82"/>
  <c r="Y10" i="82" s="1"/>
  <c r="W10" i="82"/>
  <c r="AA10" i="82" s="1"/>
  <c r="AB9" i="82"/>
  <c r="AC9" i="82" s="1"/>
  <c r="X9" i="82"/>
  <c r="Y9" i="82" s="1"/>
  <c r="W9" i="82"/>
  <c r="AA9" i="82" s="1"/>
  <c r="O9" i="82"/>
  <c r="AB24" i="81"/>
  <c r="AD24" i="81" s="1"/>
  <c r="X24" i="81"/>
  <c r="Y24" i="81" s="1"/>
  <c r="W24" i="81"/>
  <c r="AA24" i="81" s="1"/>
  <c r="AB11" i="81"/>
  <c r="AC11" i="81" s="1"/>
  <c r="X11" i="81"/>
  <c r="Y11" i="81" s="1"/>
  <c r="W11" i="81"/>
  <c r="AA11" i="81" s="1"/>
  <c r="AB10" i="81"/>
  <c r="AC10" i="81" s="1"/>
  <c r="X10" i="81"/>
  <c r="Y10" i="81" s="1"/>
  <c r="W10" i="81"/>
  <c r="AA10" i="81" s="1"/>
  <c r="AB9" i="81"/>
  <c r="AC9" i="81" s="1"/>
  <c r="X9" i="81"/>
  <c r="Y9" i="81" s="1"/>
  <c r="W9" i="81"/>
  <c r="AA9" i="81" s="1"/>
  <c r="O9" i="81"/>
  <c r="AB24" i="80"/>
  <c r="AD24" i="80" s="1"/>
  <c r="X24" i="80"/>
  <c r="Y24" i="80" s="1"/>
  <c r="W24" i="80"/>
  <c r="AA24" i="80" s="1"/>
  <c r="AB11" i="80"/>
  <c r="AC11" i="80" s="1"/>
  <c r="X11" i="80"/>
  <c r="Y11" i="80" s="1"/>
  <c r="W11" i="80"/>
  <c r="AA11" i="80" s="1"/>
  <c r="AB10" i="80"/>
  <c r="AC10" i="80" s="1"/>
  <c r="X10" i="80"/>
  <c r="Y10" i="80" s="1"/>
  <c r="W10" i="80"/>
  <c r="AA10" i="80" s="1"/>
  <c r="AB9" i="80"/>
  <c r="AC9" i="80" s="1"/>
  <c r="X9" i="80"/>
  <c r="Y9" i="80" s="1"/>
  <c r="W9" i="80"/>
  <c r="AA9" i="80" s="1"/>
  <c r="O9" i="80"/>
  <c r="AB24" i="79"/>
  <c r="AD24" i="79" s="1"/>
  <c r="X24" i="79"/>
  <c r="Y24" i="79" s="1"/>
  <c r="W24" i="79"/>
  <c r="AA24" i="79" s="1"/>
  <c r="AB11" i="79"/>
  <c r="AC11" i="79" s="1"/>
  <c r="X11" i="79"/>
  <c r="Y11" i="79" s="1"/>
  <c r="W11" i="79"/>
  <c r="AA11" i="79" s="1"/>
  <c r="AB10" i="79"/>
  <c r="AC10" i="79" s="1"/>
  <c r="X10" i="79"/>
  <c r="Y10" i="79" s="1"/>
  <c r="W10" i="79"/>
  <c r="AA10" i="79" s="1"/>
  <c r="AB9" i="79"/>
  <c r="AC9" i="79" s="1"/>
  <c r="X9" i="79"/>
  <c r="Y9" i="79" s="1"/>
  <c r="W9" i="79"/>
  <c r="AA9" i="79" s="1"/>
  <c r="O9" i="79"/>
  <c r="AB24" i="78"/>
  <c r="AD24" i="78" s="1"/>
  <c r="X24" i="78"/>
  <c r="Y24" i="78" s="1"/>
  <c r="W24" i="78"/>
  <c r="AA24" i="78" s="1"/>
  <c r="AB15" i="78"/>
  <c r="AC15" i="78" s="1"/>
  <c r="X15" i="78"/>
  <c r="Y15" i="78" s="1"/>
  <c r="W15" i="78"/>
  <c r="AA15" i="78" s="1"/>
  <c r="AB14" i="78"/>
  <c r="AD14" i="78" s="1"/>
  <c r="X14" i="78"/>
  <c r="Y14" i="78" s="1"/>
  <c r="W14" i="78"/>
  <c r="AA14" i="78" s="1"/>
  <c r="AB13" i="78"/>
  <c r="AC13" i="78" s="1"/>
  <c r="X13" i="78"/>
  <c r="Y13" i="78" s="1"/>
  <c r="W13" i="78"/>
  <c r="AA13" i="78" s="1"/>
  <c r="AB12" i="78"/>
  <c r="AC12" i="78" s="1"/>
  <c r="X12" i="78"/>
  <c r="Y12" i="78" s="1"/>
  <c r="W12" i="78"/>
  <c r="AA12" i="78" s="1"/>
  <c r="AB11" i="78"/>
  <c r="AD11" i="78" s="1"/>
  <c r="X11" i="78"/>
  <c r="Y11" i="78" s="1"/>
  <c r="W11" i="78"/>
  <c r="AA11" i="78" s="1"/>
  <c r="AB10" i="78"/>
  <c r="AC10" i="78" s="1"/>
  <c r="X10" i="78"/>
  <c r="Y10" i="78" s="1"/>
  <c r="W10" i="78"/>
  <c r="AA10" i="78" s="1"/>
  <c r="AB9" i="78"/>
  <c r="AC9" i="78" s="1"/>
  <c r="X9" i="78"/>
  <c r="Y9" i="78" s="1"/>
  <c r="W9" i="78"/>
  <c r="AA9" i="78" s="1"/>
  <c r="O9" i="78"/>
  <c r="AB25" i="77"/>
  <c r="AC25" i="77" s="1"/>
  <c r="X25" i="77"/>
  <c r="Y25" i="77" s="1"/>
  <c r="W25" i="77"/>
  <c r="AA25" i="77" s="1"/>
  <c r="AB10" i="77"/>
  <c r="AD10" i="77" s="1"/>
  <c r="X10" i="77"/>
  <c r="Y10" i="77" s="1"/>
  <c r="W10" i="77"/>
  <c r="AA10" i="77" s="1"/>
  <c r="AB9" i="77"/>
  <c r="AC9" i="77" s="1"/>
  <c r="X9" i="77"/>
  <c r="Y9" i="77" s="1"/>
  <c r="W9" i="77"/>
  <c r="AA9" i="77" s="1"/>
  <c r="O9" i="77"/>
  <c r="X24" i="68"/>
  <c r="Y24" i="68" s="1"/>
  <c r="W24" i="68"/>
  <c r="AB12" i="68"/>
  <c r="AD12" i="68" s="1"/>
  <c r="X12" i="68"/>
  <c r="Y12" i="68" s="1"/>
  <c r="W12" i="68"/>
  <c r="AA12" i="68" s="1"/>
  <c r="AB21" i="73"/>
  <c r="AD21" i="73" s="1"/>
  <c r="X21" i="73"/>
  <c r="Y21" i="73" s="1"/>
  <c r="W21" i="73"/>
  <c r="AA21" i="73" s="1"/>
  <c r="AB20" i="73"/>
  <c r="AC20" i="73" s="1"/>
  <c r="X20" i="73"/>
  <c r="Y20" i="73" s="1"/>
  <c r="W20" i="73"/>
  <c r="AA20" i="73" s="1"/>
  <c r="AB19" i="73"/>
  <c r="AD19" i="73" s="1"/>
  <c r="X19" i="73"/>
  <c r="Y19" i="73" s="1"/>
  <c r="W19" i="73"/>
  <c r="AA19" i="73" s="1"/>
  <c r="AB18" i="73"/>
  <c r="AD18" i="73" s="1"/>
  <c r="X18" i="73"/>
  <c r="Y18" i="73" s="1"/>
  <c r="W18" i="73"/>
  <c r="AA18" i="73" s="1"/>
  <c r="AB18" i="60"/>
  <c r="AC18" i="60" s="1"/>
  <c r="X18" i="60"/>
  <c r="Y18" i="60" s="1"/>
  <c r="W18" i="60"/>
  <c r="AA18" i="60" s="1"/>
  <c r="AB10" i="73"/>
  <c r="AD10" i="73" s="1"/>
  <c r="X10" i="73"/>
  <c r="Y10" i="73" s="1"/>
  <c r="W10" i="73"/>
  <c r="AA10" i="73" s="1"/>
  <c r="AB9" i="60"/>
  <c r="AD9" i="60" s="1"/>
  <c r="X9" i="60"/>
  <c r="Y9" i="60" s="1"/>
  <c r="W9" i="60"/>
  <c r="AA9" i="60" s="1"/>
  <c r="AB15" i="60"/>
  <c r="AD15" i="60" s="1"/>
  <c r="X15" i="60"/>
  <c r="Y15" i="60" s="1"/>
  <c r="W15" i="60"/>
  <c r="AA15" i="60" s="1"/>
  <c r="AB12" i="73"/>
  <c r="AD12" i="73" s="1"/>
  <c r="X12" i="73"/>
  <c r="Y12" i="73" s="1"/>
  <c r="W12" i="73"/>
  <c r="AA12" i="73" s="1"/>
  <c r="AB11" i="45"/>
  <c r="AD11" i="45" s="1"/>
  <c r="X11" i="45"/>
  <c r="Y11" i="45" s="1"/>
  <c r="W11" i="45"/>
  <c r="AA11" i="45" s="1"/>
  <c r="AB11" i="63"/>
  <c r="AD11" i="63" s="1"/>
  <c r="X11" i="63"/>
  <c r="Y11" i="63" s="1"/>
  <c r="W11" i="63"/>
  <c r="AA11" i="63" s="1"/>
  <c r="AB13" i="73"/>
  <c r="AD13" i="73" s="1"/>
  <c r="X13" i="73"/>
  <c r="Y13" i="73" s="1"/>
  <c r="W13" i="73"/>
  <c r="AA13" i="73" s="1"/>
  <c r="AB11" i="57"/>
  <c r="AD11" i="57" s="1"/>
  <c r="X11" i="57"/>
  <c r="Y11" i="57" s="1"/>
  <c r="W11" i="57"/>
  <c r="AA11" i="57" s="1"/>
  <c r="AB31" i="70"/>
  <c r="AD31" i="70" s="1"/>
  <c r="X31" i="70"/>
  <c r="Y31" i="70" s="1"/>
  <c r="W31" i="70"/>
  <c r="AA31" i="70" s="1"/>
  <c r="AB16" i="60"/>
  <c r="AD16" i="60" s="1"/>
  <c r="X16" i="60"/>
  <c r="Y16" i="60" s="1"/>
  <c r="W16" i="60"/>
  <c r="AA16" i="60" s="1"/>
  <c r="AD9" i="81" l="1"/>
  <c r="AD11" i="81"/>
  <c r="AD11" i="83"/>
  <c r="AD10" i="82"/>
  <c r="AC19" i="73"/>
  <c r="AD11" i="79"/>
  <c r="AD9" i="79"/>
  <c r="AD10" i="79"/>
  <c r="AD10" i="83"/>
  <c r="AD10" i="81"/>
  <c r="AD9" i="82"/>
  <c r="AD11" i="82"/>
  <c r="AD11" i="80"/>
  <c r="AC16" i="82"/>
  <c r="AD12" i="83"/>
  <c r="AD10" i="80"/>
  <c r="AC24" i="80"/>
  <c r="AD9" i="80"/>
  <c r="AC25" i="83"/>
  <c r="AC17" i="82"/>
  <c r="AC24" i="82"/>
  <c r="AC24" i="81"/>
  <c r="AC24" i="79"/>
  <c r="AC11" i="78"/>
  <c r="AC14" i="78"/>
  <c r="AD15" i="78"/>
  <c r="AD9" i="78"/>
  <c r="AD10" i="78"/>
  <c r="AD12" i="78"/>
  <c r="AD13" i="78"/>
  <c r="AC24" i="78"/>
  <c r="AC10" i="77"/>
  <c r="AD9" i="77"/>
  <c r="AD25" i="77"/>
  <c r="AC12" i="68"/>
  <c r="AD20" i="73"/>
  <c r="AC18" i="73"/>
  <c r="AC21" i="73"/>
  <c r="AD18" i="60"/>
  <c r="AC10" i="73"/>
  <c r="AC9" i="60"/>
  <c r="AC15" i="60"/>
  <c r="AC12" i="73"/>
  <c r="AC11" i="45"/>
  <c r="AC11" i="63"/>
  <c r="AC13" i="73"/>
  <c r="AC11" i="57"/>
  <c r="AC31" i="70"/>
  <c r="AC16" i="60"/>
  <c r="AB10" i="49" l="1"/>
  <c r="AD10" i="49" s="1"/>
  <c r="X10" i="49"/>
  <c r="Y10" i="49" s="1"/>
  <c r="W10" i="49"/>
  <c r="AA10" i="49" s="1"/>
  <c r="AC10" i="49" l="1"/>
  <c r="AB14" i="9"/>
  <c r="AC14" i="9" s="1"/>
  <c r="AB13" i="9"/>
  <c r="AC13" i="9" s="1"/>
  <c r="W14" i="9"/>
  <c r="AA14" i="9" s="1"/>
  <c r="X14" i="9"/>
  <c r="Y14" i="9" s="1"/>
  <c r="W13" i="9"/>
  <c r="AA13" i="9" s="1"/>
  <c r="X13" i="9"/>
  <c r="Y13" i="9" s="1"/>
  <c r="AB18" i="47"/>
  <c r="AD18" i="47" s="1"/>
  <c r="X18" i="47"/>
  <c r="Y18" i="47" s="1"/>
  <c r="W18" i="47"/>
  <c r="AA18" i="47" s="1"/>
  <c r="AB17" i="70"/>
  <c r="AD17" i="70" s="1"/>
  <c r="X17" i="70"/>
  <c r="Y17" i="70" s="1"/>
  <c r="W17" i="70"/>
  <c r="AA17" i="70" s="1"/>
  <c r="AB15" i="9"/>
  <c r="AC15" i="9" s="1"/>
  <c r="W15" i="9"/>
  <c r="AA15" i="9" s="1"/>
  <c r="X15" i="9"/>
  <c r="Y15" i="9" s="1"/>
  <c r="AD14" i="9" l="1"/>
  <c r="AD13" i="9"/>
  <c r="AC18" i="47"/>
  <c r="AC17" i="70"/>
  <c r="AD15" i="9"/>
  <c r="AB15" i="40"/>
  <c r="AD15" i="40" s="1"/>
  <c r="AA15" i="40"/>
  <c r="X15" i="40"/>
  <c r="Y15" i="40" s="1"/>
  <c r="X16" i="9"/>
  <c r="W10" i="40"/>
  <c r="AA10" i="40" s="1"/>
  <c r="X10" i="40"/>
  <c r="Y10" i="40" s="1"/>
  <c r="AB10" i="40"/>
  <c r="AD10" i="40" s="1"/>
  <c r="AB18" i="51"/>
  <c r="AC18" i="51" s="1"/>
  <c r="AB9" i="51"/>
  <c r="W9" i="42"/>
  <c r="AA9" i="42" s="1"/>
  <c r="X9" i="42"/>
  <c r="Y9" i="42" s="1"/>
  <c r="AB9" i="42"/>
  <c r="AD9" i="42" s="1"/>
  <c r="W10" i="42"/>
  <c r="AA10" i="42" s="1"/>
  <c r="X10" i="42"/>
  <c r="Y10" i="42" s="1"/>
  <c r="AB10" i="42"/>
  <c r="AC10" i="42" s="1"/>
  <c r="W24" i="42"/>
  <c r="AA24" i="42" s="1"/>
  <c r="X24" i="42"/>
  <c r="Y24" i="42" s="1"/>
  <c r="AB24" i="42"/>
  <c r="AC24" i="42" s="1"/>
  <c r="W16" i="45"/>
  <c r="AA16" i="45" s="1"/>
  <c r="X16" i="45"/>
  <c r="Y16" i="45" s="1"/>
  <c r="AB16" i="45"/>
  <c r="AD16" i="45" s="1"/>
  <c r="W17" i="45"/>
  <c r="AA17" i="45" s="1"/>
  <c r="X17" i="45"/>
  <c r="Y17" i="45" s="1"/>
  <c r="AB17" i="45"/>
  <c r="AC17" i="45" s="1"/>
  <c r="AB20" i="70"/>
  <c r="AD20" i="70" s="1"/>
  <c r="X20" i="70"/>
  <c r="Y20" i="70" s="1"/>
  <c r="W20" i="70"/>
  <c r="AA20" i="70" s="1"/>
  <c r="AB19" i="70"/>
  <c r="AC19" i="70" s="1"/>
  <c r="X19" i="70"/>
  <c r="Y19" i="70" s="1"/>
  <c r="W19" i="70"/>
  <c r="AA19" i="70" s="1"/>
  <c r="W19" i="60"/>
  <c r="AA19" i="60" s="1"/>
  <c r="X19" i="60"/>
  <c r="Y19" i="60" s="1"/>
  <c r="AB19" i="60"/>
  <c r="AD19" i="60" s="1"/>
  <c r="W18" i="57"/>
  <c r="AA18" i="57" s="1"/>
  <c r="X18" i="57"/>
  <c r="Y18" i="57" s="1"/>
  <c r="AB18" i="57"/>
  <c r="AD18" i="57" s="1"/>
  <c r="O20" i="65"/>
  <c r="W20" i="65"/>
  <c r="AA20" i="65" s="1"/>
  <c r="X20" i="65"/>
  <c r="Y20" i="65" s="1"/>
  <c r="AB20" i="65"/>
  <c r="AC20" i="65" s="1"/>
  <c r="W18" i="65"/>
  <c r="AA18" i="65" s="1"/>
  <c r="X18" i="65"/>
  <c r="Y18" i="65" s="1"/>
  <c r="AB18" i="65"/>
  <c r="AD18" i="65" s="1"/>
  <c r="W16" i="72"/>
  <c r="AA16" i="72" s="1"/>
  <c r="X16" i="72"/>
  <c r="Y16" i="72" s="1"/>
  <c r="AB16" i="72"/>
  <c r="AD16" i="72" s="1"/>
  <c r="W17" i="49"/>
  <c r="AA17" i="49" s="1"/>
  <c r="X17" i="49"/>
  <c r="Y17" i="49" s="1"/>
  <c r="AB17" i="49"/>
  <c r="AC17" i="49" s="1"/>
  <c r="AB16" i="41"/>
  <c r="AD16" i="41" s="1"/>
  <c r="X16" i="41"/>
  <c r="Y16" i="41" s="1"/>
  <c r="W16" i="41"/>
  <c r="AA16" i="41" s="1"/>
  <c r="W18" i="9"/>
  <c r="AA18" i="9" s="1"/>
  <c r="X18" i="9"/>
  <c r="Y18" i="9" s="1"/>
  <c r="AB18" i="9"/>
  <c r="AD18" i="9" s="1"/>
  <c r="W18" i="62"/>
  <c r="AA18" i="62" s="1"/>
  <c r="X18" i="62"/>
  <c r="Y18" i="62" s="1"/>
  <c r="AB18" i="62"/>
  <c r="AC18" i="62" s="1"/>
  <c r="W19" i="54"/>
  <c r="AA19" i="54" s="1"/>
  <c r="X19" i="54"/>
  <c r="Y19" i="54" s="1"/>
  <c r="AB19" i="54"/>
  <c r="AD19" i="54" s="1"/>
  <c r="W11" i="40"/>
  <c r="AA11" i="40" s="1"/>
  <c r="X11" i="40"/>
  <c r="Y11" i="40" s="1"/>
  <c r="AB11" i="40"/>
  <c r="AD11" i="40" s="1"/>
  <c r="W18" i="51"/>
  <c r="AA18" i="51" s="1"/>
  <c r="X18" i="51"/>
  <c r="Y18" i="51" s="1"/>
  <c r="W10" i="63"/>
  <c r="AA10" i="63" s="1"/>
  <c r="X10" i="63"/>
  <c r="Y10" i="63" s="1"/>
  <c r="AB10" i="63"/>
  <c r="AD10" i="63" s="1"/>
  <c r="W10" i="31"/>
  <c r="AA10" i="31" s="1"/>
  <c r="X10" i="31"/>
  <c r="Y10" i="31" s="1"/>
  <c r="AB10" i="31"/>
  <c r="AC10" i="31" s="1"/>
  <c r="W10" i="50"/>
  <c r="AA10" i="50" s="1"/>
  <c r="X10" i="50"/>
  <c r="Y10" i="50" s="1"/>
  <c r="AB10" i="50"/>
  <c r="AD10" i="50" s="1"/>
  <c r="AB10" i="58"/>
  <c r="AC10" i="58" s="1"/>
  <c r="W10" i="58"/>
  <c r="AA10" i="58" s="1"/>
  <c r="X10" i="58"/>
  <c r="Y10" i="58" s="1"/>
  <c r="AB10" i="9"/>
  <c r="AD10" i="9" s="1"/>
  <c r="X10" i="9"/>
  <c r="Y10" i="9" s="1"/>
  <c r="W10" i="9"/>
  <c r="AA10" i="9" s="1"/>
  <c r="AC19" i="60" l="1"/>
  <c r="AD19" i="70"/>
  <c r="AC9" i="42"/>
  <c r="AC10" i="50"/>
  <c r="AC15" i="40"/>
  <c r="AC10" i="40"/>
  <c r="AC16" i="45"/>
  <c r="AC18" i="57"/>
  <c r="AC19" i="54"/>
  <c r="AC16" i="72"/>
  <c r="AD17" i="49"/>
  <c r="AD10" i="42"/>
  <c r="AD24" i="42"/>
  <c r="AC18" i="9"/>
  <c r="AD17" i="45"/>
  <c r="AC20" i="70"/>
  <c r="AD20" i="65"/>
  <c r="AC18" i="65"/>
  <c r="AC16" i="41"/>
  <c r="AD18" i="51"/>
  <c r="AD18" i="62"/>
  <c r="AC11" i="40"/>
  <c r="AC10" i="63"/>
  <c r="AD10" i="58"/>
  <c r="AD10" i="31"/>
  <c r="AC10" i="9"/>
  <c r="AB19" i="72"/>
  <c r="AC19" i="72" s="1"/>
  <c r="AB25" i="72"/>
  <c r="AC25" i="72" s="1"/>
  <c r="AB21" i="9"/>
  <c r="AC21" i="9" s="1"/>
  <c r="AB22" i="9"/>
  <c r="AC22" i="9" s="1"/>
  <c r="AB23" i="50"/>
  <c r="AC23" i="50" s="1"/>
  <c r="AB11" i="38"/>
  <c r="AD11" i="38" s="1"/>
  <c r="AB12" i="38"/>
  <c r="AD12" i="38" s="1"/>
  <c r="AB13" i="38"/>
  <c r="AD13" i="38" s="1"/>
  <c r="AB14" i="38"/>
  <c r="AC14" i="38" s="1"/>
  <c r="O10" i="38"/>
  <c r="O11" i="38"/>
  <c r="O12" i="38"/>
  <c r="O13" i="38"/>
  <c r="O14" i="38"/>
  <c r="AB11" i="68"/>
  <c r="AC11" i="68" s="1"/>
  <c r="AB9" i="68"/>
  <c r="AB12" i="41"/>
  <c r="AD12" i="41" s="1"/>
  <c r="AB13" i="41"/>
  <c r="AC13" i="41" s="1"/>
  <c r="AB19" i="45"/>
  <c r="AD19" i="45" s="1"/>
  <c r="AB12" i="70"/>
  <c r="AD12" i="70" s="1"/>
  <c r="AB13" i="70"/>
  <c r="AD13" i="70" s="1"/>
  <c r="AB15" i="70"/>
  <c r="AD15" i="70" s="1"/>
  <c r="AB16" i="70"/>
  <c r="AC16" i="70" s="1"/>
  <c r="AB18" i="70"/>
  <c r="AD18" i="70" s="1"/>
  <c r="AB21" i="70"/>
  <c r="AC21" i="70" s="1"/>
  <c r="AB25" i="70"/>
  <c r="AB26" i="70"/>
  <c r="AC26" i="70" s="1"/>
  <c r="AB27" i="70"/>
  <c r="AC27" i="70" s="1"/>
  <c r="AB34" i="70"/>
  <c r="AB36" i="70"/>
  <c r="AD36" i="70" s="1"/>
  <c r="AB12" i="53"/>
  <c r="AD12" i="53" s="1"/>
  <c r="AB13" i="53"/>
  <c r="AD13" i="53" s="1"/>
  <c r="AB29" i="53"/>
  <c r="AB12" i="65"/>
  <c r="AD12" i="65" s="1"/>
  <c r="AB19" i="65"/>
  <c r="AC19" i="65" s="1"/>
  <c r="AB21" i="65"/>
  <c r="AD21" i="65" s="1"/>
  <c r="AB22" i="65"/>
  <c r="AB28" i="65"/>
  <c r="AC28" i="65" s="1"/>
  <c r="AB16" i="9"/>
  <c r="Y16" i="9"/>
  <c r="W16" i="9"/>
  <c r="AA16" i="9" s="1"/>
  <c r="O9" i="38"/>
  <c r="W9" i="38"/>
  <c r="AA9" i="38" s="1"/>
  <c r="X9" i="38"/>
  <c r="Y9" i="38" s="1"/>
  <c r="AB9" i="38"/>
  <c r="AC9" i="38" s="1"/>
  <c r="W10" i="38"/>
  <c r="AA10" i="38" s="1"/>
  <c r="X10" i="38"/>
  <c r="Y10" i="38" s="1"/>
  <c r="AB10" i="38"/>
  <c r="AC10" i="38" s="1"/>
  <c r="P11" i="38"/>
  <c r="W11" i="38"/>
  <c r="AA11" i="38" s="1"/>
  <c r="X11" i="38"/>
  <c r="Y11" i="38" s="1"/>
  <c r="W12" i="38"/>
  <c r="AA12" i="38" s="1"/>
  <c r="X12" i="38"/>
  <c r="Y12" i="38" s="1"/>
  <c r="W13" i="38"/>
  <c r="AA13" i="38" s="1"/>
  <c r="X13" i="38"/>
  <c r="Y13" i="38" s="1"/>
  <c r="AC13" i="38"/>
  <c r="W14" i="38"/>
  <c r="AA14" i="38" s="1"/>
  <c r="X14" i="38"/>
  <c r="Y14" i="38" s="1"/>
  <c r="W9" i="68"/>
  <c r="AA9" i="68" s="1"/>
  <c r="X9" i="68"/>
  <c r="Y9" i="68" s="1"/>
  <c r="W11" i="68"/>
  <c r="AA11" i="68" s="1"/>
  <c r="X11" i="68"/>
  <c r="Y11" i="68" s="1"/>
  <c r="W26" i="68"/>
  <c r="AA26" i="68" s="1"/>
  <c r="X26" i="68"/>
  <c r="Y26" i="68" s="1"/>
  <c r="AB26" i="68"/>
  <c r="W11" i="41"/>
  <c r="AA11" i="41" s="1"/>
  <c r="X11" i="41"/>
  <c r="Y11" i="41" s="1"/>
  <c r="AB11" i="41"/>
  <c r="AD11" i="41" s="1"/>
  <c r="W12" i="41"/>
  <c r="AA12" i="41" s="1"/>
  <c r="X12" i="41"/>
  <c r="Y12" i="41" s="1"/>
  <c r="P13" i="41"/>
  <c r="W13" i="41"/>
  <c r="AA13" i="41" s="1"/>
  <c r="X13" i="41"/>
  <c r="Y13" i="41" s="1"/>
  <c r="W17" i="41"/>
  <c r="AA17" i="41" s="1"/>
  <c r="X17" i="41"/>
  <c r="Y17" i="41" s="1"/>
  <c r="AB17" i="41"/>
  <c r="AD17" i="41" s="1"/>
  <c r="W24" i="41"/>
  <c r="AA24" i="41" s="1"/>
  <c r="X24" i="41"/>
  <c r="Y24" i="41" s="1"/>
  <c r="AB24" i="41"/>
  <c r="W9" i="40"/>
  <c r="AA9" i="40" s="1"/>
  <c r="X9" i="40"/>
  <c r="Y9" i="40" s="1"/>
  <c r="AB9" i="40"/>
  <c r="W12" i="40"/>
  <c r="AA12" i="40" s="1"/>
  <c r="X12" i="40"/>
  <c r="Y12" i="40" s="1"/>
  <c r="AB12" i="40"/>
  <c r="AD12" i="40" s="1"/>
  <c r="X16" i="40"/>
  <c r="Y16" i="40" s="1"/>
  <c r="AA16" i="40"/>
  <c r="AB16" i="40"/>
  <c r="AC16" i="40" s="1"/>
  <c r="X17" i="40"/>
  <c r="Y17" i="40" s="1"/>
  <c r="AA17" i="40"/>
  <c r="AB17" i="40"/>
  <c r="AD17" i="40" s="1"/>
  <c r="W18" i="40"/>
  <c r="AA18" i="40" s="1"/>
  <c r="X18" i="40"/>
  <c r="Y18" i="40" s="1"/>
  <c r="AB18" i="40"/>
  <c r="AD18" i="40" s="1"/>
  <c r="W19" i="40"/>
  <c r="AA19" i="40" s="1"/>
  <c r="X19" i="40"/>
  <c r="Y19" i="40" s="1"/>
  <c r="AB19" i="40"/>
  <c r="AC19" i="40" s="1"/>
  <c r="W24" i="40"/>
  <c r="AA24" i="40" s="1"/>
  <c r="X24" i="40"/>
  <c r="Y24" i="40" s="1"/>
  <c r="AB24" i="40"/>
  <c r="W9" i="47"/>
  <c r="AA9" i="47" s="1"/>
  <c r="X9" i="47"/>
  <c r="Y9" i="47" s="1"/>
  <c r="AB9" i="47"/>
  <c r="AD9" i="47" s="1"/>
  <c r="W13" i="47"/>
  <c r="AA13" i="47" s="1"/>
  <c r="X13" i="47"/>
  <c r="Y13" i="47" s="1"/>
  <c r="AB13" i="47"/>
  <c r="AD13" i="47" s="1"/>
  <c r="W14" i="47"/>
  <c r="AA14" i="47" s="1"/>
  <c r="X14" i="47"/>
  <c r="Y14" i="47" s="1"/>
  <c r="AB14" i="47"/>
  <c r="AC14" i="47" s="1"/>
  <c r="W15" i="47"/>
  <c r="AA15" i="47" s="1"/>
  <c r="X15" i="47"/>
  <c r="Y15" i="47" s="1"/>
  <c r="AB15" i="47"/>
  <c r="AC15" i="47" s="1"/>
  <c r="W20" i="47"/>
  <c r="AA20" i="47" s="1"/>
  <c r="X20" i="47"/>
  <c r="Y20" i="47" s="1"/>
  <c r="AB20" i="47"/>
  <c r="AD20" i="47" s="1"/>
  <c r="W9" i="51"/>
  <c r="AA9" i="51" s="1"/>
  <c r="X9" i="51"/>
  <c r="Y9" i="51" s="1"/>
  <c r="AC9" i="51"/>
  <c r="P15" i="51"/>
  <c r="W15" i="51"/>
  <c r="AA15" i="51" s="1"/>
  <c r="X15" i="51"/>
  <c r="Y15" i="51" s="1"/>
  <c r="AB15" i="51"/>
  <c r="AC15" i="51" s="1"/>
  <c r="W19" i="51"/>
  <c r="AA19" i="51" s="1"/>
  <c r="X19" i="51"/>
  <c r="Y19" i="51" s="1"/>
  <c r="AB19" i="51"/>
  <c r="AC19" i="51" s="1"/>
  <c r="W10" i="45"/>
  <c r="AA10" i="45" s="1"/>
  <c r="X10" i="45"/>
  <c r="Y10" i="45" s="1"/>
  <c r="AB10" i="45"/>
  <c r="AD10" i="45" s="1"/>
  <c r="W12" i="45"/>
  <c r="AA12" i="45" s="1"/>
  <c r="X12" i="45"/>
  <c r="Y12" i="45" s="1"/>
  <c r="AB12" i="45"/>
  <c r="AC12" i="45" s="1"/>
  <c r="W15" i="45"/>
  <c r="AA15" i="45" s="1"/>
  <c r="X15" i="45"/>
  <c r="Y15" i="45" s="1"/>
  <c r="AB15" i="45"/>
  <c r="AC15" i="45" s="1"/>
  <c r="W18" i="45"/>
  <c r="AA18" i="45" s="1"/>
  <c r="X18" i="45"/>
  <c r="Y18" i="45" s="1"/>
  <c r="AB18" i="45"/>
  <c r="AD18" i="45" s="1"/>
  <c r="W19" i="45"/>
  <c r="AA19" i="45" s="1"/>
  <c r="X19" i="45"/>
  <c r="Y19" i="45" s="1"/>
  <c r="W26" i="45"/>
  <c r="AA26" i="45" s="1"/>
  <c r="X26" i="45"/>
  <c r="Y26" i="45" s="1"/>
  <c r="AB26" i="45"/>
  <c r="AC26" i="45" s="1"/>
  <c r="W9" i="63"/>
  <c r="AA9" i="63" s="1"/>
  <c r="X9" i="63"/>
  <c r="Y9" i="63" s="1"/>
  <c r="AB9" i="63"/>
  <c r="AD9" i="63" s="1"/>
  <c r="W12" i="63"/>
  <c r="AA12" i="63" s="1"/>
  <c r="X12" i="63"/>
  <c r="Y12" i="63" s="1"/>
  <c r="AB12" i="63"/>
  <c r="AD12" i="63" s="1"/>
  <c r="W27" i="63"/>
  <c r="AA27" i="63" s="1"/>
  <c r="X27" i="63"/>
  <c r="Y27" i="63" s="1"/>
  <c r="AB27" i="63"/>
  <c r="AD27" i="63" s="1"/>
  <c r="W12" i="70"/>
  <c r="AA12" i="70" s="1"/>
  <c r="X12" i="70"/>
  <c r="Y12" i="70" s="1"/>
  <c r="X13" i="70"/>
  <c r="Y13" i="70" s="1"/>
  <c r="AA13" i="70"/>
  <c r="AA15" i="70"/>
  <c r="X15" i="70"/>
  <c r="Y15" i="70" s="1"/>
  <c r="W16" i="70"/>
  <c r="AA16" i="70" s="1"/>
  <c r="X16" i="70"/>
  <c r="Y16" i="70" s="1"/>
  <c r="W18" i="70"/>
  <c r="AA18" i="70" s="1"/>
  <c r="X18" i="70"/>
  <c r="Y18" i="70" s="1"/>
  <c r="W21" i="70"/>
  <c r="AA21" i="70" s="1"/>
  <c r="X21" i="70"/>
  <c r="Y21" i="70" s="1"/>
  <c r="W25" i="70"/>
  <c r="AA25" i="70" s="1"/>
  <c r="X25" i="70"/>
  <c r="Y25" i="70" s="1"/>
  <c r="W26" i="70"/>
  <c r="AA26" i="70" s="1"/>
  <c r="X26" i="70"/>
  <c r="Y26" i="70" s="1"/>
  <c r="W27" i="70"/>
  <c r="AA27" i="70" s="1"/>
  <c r="X27" i="70"/>
  <c r="Y27" i="70" s="1"/>
  <c r="W34" i="70"/>
  <c r="AA34" i="70" s="1"/>
  <c r="X34" i="70"/>
  <c r="Y34" i="70" s="1"/>
  <c r="W36" i="70"/>
  <c r="AA36" i="70" s="1"/>
  <c r="X36" i="70"/>
  <c r="Y36" i="70" s="1"/>
  <c r="W28" i="73"/>
  <c r="AA28" i="73" s="1"/>
  <c r="X28" i="73"/>
  <c r="Y28" i="73" s="1"/>
  <c r="AB28" i="73"/>
  <c r="AC28" i="73" s="1"/>
  <c r="W10" i="60"/>
  <c r="AA10" i="60" s="1"/>
  <c r="X10" i="60"/>
  <c r="Y10" i="60" s="1"/>
  <c r="AB10" i="60"/>
  <c r="AD10" i="60" s="1"/>
  <c r="W17" i="60"/>
  <c r="AA17" i="60" s="1"/>
  <c r="X17" i="60"/>
  <c r="Y17" i="60" s="1"/>
  <c r="AB17" i="60"/>
  <c r="AC17" i="60" s="1"/>
  <c r="W20" i="60"/>
  <c r="AA20" i="60" s="1"/>
  <c r="X20" i="60"/>
  <c r="Y20" i="60" s="1"/>
  <c r="AB20" i="60"/>
  <c r="AC20" i="60" s="1"/>
  <c r="W27" i="60"/>
  <c r="AA27" i="60" s="1"/>
  <c r="X27" i="60"/>
  <c r="Y27" i="60" s="1"/>
  <c r="AB27" i="60"/>
  <c r="W9" i="57"/>
  <c r="AA9" i="57" s="1"/>
  <c r="X9" i="57"/>
  <c r="Y9" i="57" s="1"/>
  <c r="AB9" i="57"/>
  <c r="AC9" i="57" s="1"/>
  <c r="W10" i="57"/>
  <c r="AA10" i="57" s="1"/>
  <c r="X10" i="57"/>
  <c r="Y10" i="57" s="1"/>
  <c r="AB10" i="57"/>
  <c r="AC10" i="57" s="1"/>
  <c r="W12" i="57"/>
  <c r="AA12" i="57" s="1"/>
  <c r="X12" i="57"/>
  <c r="Y12" i="57" s="1"/>
  <c r="AB12" i="57"/>
  <c r="AC12" i="57" s="1"/>
  <c r="W17" i="57"/>
  <c r="AA17" i="57" s="1"/>
  <c r="X17" i="57"/>
  <c r="Y17" i="57" s="1"/>
  <c r="AB17" i="57"/>
  <c r="AC17" i="57" s="1"/>
  <c r="W19" i="57"/>
  <c r="AA19" i="57" s="1"/>
  <c r="X19" i="57"/>
  <c r="Y19" i="57" s="1"/>
  <c r="AB19" i="57"/>
  <c r="AC19" i="57" s="1"/>
  <c r="W26" i="57"/>
  <c r="AA26" i="57" s="1"/>
  <c r="X26" i="57"/>
  <c r="Y26" i="57" s="1"/>
  <c r="AB26" i="57"/>
  <c r="AD26" i="57" s="1"/>
  <c r="W9" i="52"/>
  <c r="AA9" i="52" s="1"/>
  <c r="X9" i="52"/>
  <c r="Y9" i="52" s="1"/>
  <c r="AB9" i="52"/>
  <c r="AC9" i="52" s="1"/>
  <c r="W16" i="52"/>
  <c r="AA16" i="52" s="1"/>
  <c r="X16" i="52"/>
  <c r="Y16" i="52" s="1"/>
  <c r="AB16" i="52"/>
  <c r="AC16" i="52" s="1"/>
  <c r="W25" i="52"/>
  <c r="AA25" i="52" s="1"/>
  <c r="X25" i="52"/>
  <c r="Y25" i="52" s="1"/>
  <c r="AB25" i="52"/>
  <c r="AD25" i="52" s="1"/>
  <c r="W9" i="31"/>
  <c r="AA9" i="31" s="1"/>
  <c r="X9" i="31"/>
  <c r="Y9" i="31" s="1"/>
  <c r="AB9" i="31"/>
  <c r="AC9" i="31" s="1"/>
  <c r="W23" i="31"/>
  <c r="AA23" i="31" s="1"/>
  <c r="X23" i="31"/>
  <c r="Y23" i="31" s="1"/>
  <c r="AB23" i="31"/>
  <c r="AC23" i="31" s="1"/>
  <c r="W9" i="50"/>
  <c r="AA9" i="50" s="1"/>
  <c r="X9" i="50"/>
  <c r="Y9" i="50" s="1"/>
  <c r="AB9" i="50"/>
  <c r="AC9" i="50" s="1"/>
  <c r="W23" i="50"/>
  <c r="AA23" i="50" s="1"/>
  <c r="X23" i="50"/>
  <c r="Y23" i="50" s="1"/>
  <c r="W9" i="58"/>
  <c r="AA9" i="58" s="1"/>
  <c r="X9" i="58"/>
  <c r="Y9" i="58" s="1"/>
  <c r="AB9" i="58"/>
  <c r="AD9" i="58" s="1"/>
  <c r="W23" i="58"/>
  <c r="AA23" i="58" s="1"/>
  <c r="X23" i="58"/>
  <c r="Y23" i="58" s="1"/>
  <c r="AB23" i="58"/>
  <c r="AC23" i="58" s="1"/>
  <c r="W9" i="54"/>
  <c r="AA9" i="54" s="1"/>
  <c r="X9" i="54"/>
  <c r="Y9" i="54" s="1"/>
  <c r="AB9" i="54"/>
  <c r="AC9" i="54" s="1"/>
  <c r="W10" i="54"/>
  <c r="AA10" i="54" s="1"/>
  <c r="X10" i="54"/>
  <c r="Y10" i="54" s="1"/>
  <c r="AB10" i="54"/>
  <c r="AC10" i="54" s="1"/>
  <c r="W20" i="54"/>
  <c r="AA20" i="54" s="1"/>
  <c r="X20" i="54"/>
  <c r="Y20" i="54" s="1"/>
  <c r="AB20" i="54"/>
  <c r="AC20" i="54" s="1"/>
  <c r="W26" i="54"/>
  <c r="AA26" i="54" s="1"/>
  <c r="X26" i="54"/>
  <c r="Y26" i="54" s="1"/>
  <c r="AB26" i="54"/>
  <c r="AC26" i="54" s="1"/>
  <c r="O11" i="53"/>
  <c r="W11" i="53"/>
  <c r="AA11" i="53" s="1"/>
  <c r="X11" i="53"/>
  <c r="Y11" i="53" s="1"/>
  <c r="AB11" i="53"/>
  <c r="AD11" i="53" s="1"/>
  <c r="W12" i="53"/>
  <c r="AA12" i="53" s="1"/>
  <c r="X12" i="53"/>
  <c r="Y12" i="53" s="1"/>
  <c r="W13" i="53"/>
  <c r="AA13" i="53" s="1"/>
  <c r="X13" i="53"/>
  <c r="Y13" i="53" s="1"/>
  <c r="W29" i="53"/>
  <c r="AA29" i="53" s="1"/>
  <c r="X29" i="53"/>
  <c r="Y29" i="53" s="1"/>
  <c r="W9" i="62"/>
  <c r="AA9" i="62" s="1"/>
  <c r="X9" i="62"/>
  <c r="Y9" i="62" s="1"/>
  <c r="AB9" i="62"/>
  <c r="AC9" i="62" s="1"/>
  <c r="W10" i="62"/>
  <c r="AA10" i="62" s="1"/>
  <c r="X10" i="62"/>
  <c r="Y10" i="62" s="1"/>
  <c r="AB10" i="62"/>
  <c r="AD10" i="62" s="1"/>
  <c r="W19" i="62"/>
  <c r="AA19" i="62" s="1"/>
  <c r="X19" i="62"/>
  <c r="Y19" i="62" s="1"/>
  <c r="AB19" i="62"/>
  <c r="AD19" i="62" s="1"/>
  <c r="W25" i="62"/>
  <c r="AA25" i="62" s="1"/>
  <c r="X25" i="62"/>
  <c r="Y25" i="62" s="1"/>
  <c r="AB25" i="62"/>
  <c r="AC25" i="62" s="1"/>
  <c r="O9" i="67"/>
  <c r="W9" i="67"/>
  <c r="AA9" i="67" s="1"/>
  <c r="X9" i="67"/>
  <c r="Y9" i="67" s="1"/>
  <c r="AB9" i="67"/>
  <c r="AD9" i="67" s="1"/>
  <c r="W10" i="67"/>
  <c r="AA10" i="67" s="1"/>
  <c r="X10" i="67"/>
  <c r="Y10" i="67" s="1"/>
  <c r="AB10" i="67"/>
  <c r="AD10" i="67" s="1"/>
  <c r="W11" i="67"/>
  <c r="AA11" i="67" s="1"/>
  <c r="X11" i="67"/>
  <c r="Y11" i="67" s="1"/>
  <c r="AB11" i="67"/>
  <c r="AD11" i="67" s="1"/>
  <c r="W24" i="67"/>
  <c r="AA24" i="67" s="1"/>
  <c r="X24" i="67"/>
  <c r="Y24" i="67" s="1"/>
  <c r="AB24" i="67"/>
  <c r="AD24" i="67" s="1"/>
  <c r="O11" i="65"/>
  <c r="W11" i="65"/>
  <c r="AA11" i="65" s="1"/>
  <c r="X11" i="65"/>
  <c r="Y11" i="65" s="1"/>
  <c r="AB11" i="65"/>
  <c r="O12" i="65"/>
  <c r="W12" i="65"/>
  <c r="AA12" i="65" s="1"/>
  <c r="X12" i="65"/>
  <c r="Y12" i="65" s="1"/>
  <c r="O19" i="65"/>
  <c r="W19" i="65"/>
  <c r="AA19" i="65" s="1"/>
  <c r="X19" i="65"/>
  <c r="Y19" i="65" s="1"/>
  <c r="O21" i="65"/>
  <c r="W21" i="65"/>
  <c r="AA21" i="65" s="1"/>
  <c r="X21" i="65"/>
  <c r="Y21" i="65" s="1"/>
  <c r="O22" i="65"/>
  <c r="W22" i="65"/>
  <c r="AA22" i="65" s="1"/>
  <c r="X22" i="65"/>
  <c r="Y22" i="65" s="1"/>
  <c r="O28" i="65"/>
  <c r="W28" i="65"/>
  <c r="AA28" i="65" s="1"/>
  <c r="X28" i="65"/>
  <c r="Y28" i="65" s="1"/>
  <c r="O9" i="64"/>
  <c r="W9" i="64"/>
  <c r="AA9" i="64" s="1"/>
  <c r="X9" i="64"/>
  <c r="Y9" i="64" s="1"/>
  <c r="AB9" i="64"/>
  <c r="AD9" i="64" s="1"/>
  <c r="W10" i="64"/>
  <c r="AA10" i="64" s="1"/>
  <c r="X10" i="64"/>
  <c r="Y10" i="64" s="1"/>
  <c r="AB10" i="64"/>
  <c r="AD10" i="64" s="1"/>
  <c r="W12" i="64"/>
  <c r="AA12" i="64" s="1"/>
  <c r="X12" i="64"/>
  <c r="Y12" i="64" s="1"/>
  <c r="AB12" i="64"/>
  <c r="AD12" i="64" s="1"/>
  <c r="W23" i="64"/>
  <c r="AA23" i="64" s="1"/>
  <c r="X23" i="64"/>
  <c r="Y23" i="64" s="1"/>
  <c r="AB23" i="64"/>
  <c r="AD23" i="64" s="1"/>
  <c r="W29" i="64"/>
  <c r="AA29" i="64" s="1"/>
  <c r="X29" i="64"/>
  <c r="Y29" i="64" s="1"/>
  <c r="AB29" i="64"/>
  <c r="O9" i="72"/>
  <c r="W9" i="72"/>
  <c r="AA9" i="72" s="1"/>
  <c r="X9" i="72"/>
  <c r="Y9" i="72" s="1"/>
  <c r="AB9" i="72"/>
  <c r="AD9" i="72" s="1"/>
  <c r="O10" i="72"/>
  <c r="W10" i="72"/>
  <c r="AA10" i="72" s="1"/>
  <c r="X10" i="72"/>
  <c r="Y10" i="72" s="1"/>
  <c r="AB10" i="72"/>
  <c r="AC10" i="72" s="1"/>
  <c r="W19" i="72"/>
  <c r="AA19" i="72" s="1"/>
  <c r="X19" i="72"/>
  <c r="Y19" i="72" s="1"/>
  <c r="W25" i="72"/>
  <c r="AA25" i="72" s="1"/>
  <c r="X25" i="72"/>
  <c r="Y25" i="72" s="1"/>
  <c r="W16" i="49"/>
  <c r="AA16" i="49" s="1"/>
  <c r="X16" i="49"/>
  <c r="Y16" i="49" s="1"/>
  <c r="AB16" i="49"/>
  <c r="W18" i="49"/>
  <c r="AA18" i="49" s="1"/>
  <c r="X18" i="49"/>
  <c r="Y18" i="49" s="1"/>
  <c r="AB18" i="49"/>
  <c r="AC18" i="49" s="1"/>
  <c r="W25" i="49"/>
  <c r="AA25" i="49" s="1"/>
  <c r="X25" i="49"/>
  <c r="Y25" i="49" s="1"/>
  <c r="AB25" i="49"/>
  <c r="AC25" i="49" s="1"/>
  <c r="O9" i="42"/>
  <c r="O9" i="9"/>
  <c r="W9" i="9"/>
  <c r="AA9" i="9" s="1"/>
  <c r="X9" i="9"/>
  <c r="Y9" i="9" s="1"/>
  <c r="AB9" i="9"/>
  <c r="AC9" i="9" s="1"/>
  <c r="W11" i="9"/>
  <c r="AA11" i="9" s="1"/>
  <c r="X11" i="9"/>
  <c r="Y11" i="9" s="1"/>
  <c r="AB11" i="9"/>
  <c r="AC11" i="9" s="1"/>
  <c r="W12" i="9"/>
  <c r="AA12" i="9" s="1"/>
  <c r="X12" i="9"/>
  <c r="Y12" i="9" s="1"/>
  <c r="AB12" i="9"/>
  <c r="AD12" i="9" s="1"/>
  <c r="W17" i="9"/>
  <c r="AA17" i="9" s="1"/>
  <c r="X17" i="9"/>
  <c r="Y17" i="9" s="1"/>
  <c r="AB17" i="9"/>
  <c r="AC17" i="9" s="1"/>
  <c r="W19" i="9"/>
  <c r="AA19" i="9" s="1"/>
  <c r="X19" i="9"/>
  <c r="Y19" i="9" s="1"/>
  <c r="AB19" i="9"/>
  <c r="AC19" i="9" s="1"/>
  <c r="W20" i="9"/>
  <c r="AA20" i="9" s="1"/>
  <c r="X20" i="9"/>
  <c r="Y20" i="9" s="1"/>
  <c r="AB20" i="9"/>
  <c r="AD20" i="9" s="1"/>
  <c r="W21" i="9"/>
  <c r="AA21" i="9" s="1"/>
  <c r="X21" i="9"/>
  <c r="Y21" i="9" s="1"/>
  <c r="W22" i="9"/>
  <c r="AA22" i="9" s="1"/>
  <c r="X22" i="9"/>
  <c r="Y22" i="9" s="1"/>
  <c r="W23" i="9"/>
  <c r="AA23" i="9" s="1"/>
  <c r="X23" i="9"/>
  <c r="Y23" i="9" s="1"/>
  <c r="AB23" i="9"/>
  <c r="AC23" i="9" s="1"/>
  <c r="W24" i="9"/>
  <c r="AA24" i="9" s="1"/>
  <c r="X24" i="9"/>
  <c r="Y24" i="9" s="1"/>
  <c r="AB24" i="9"/>
  <c r="AD24" i="9" s="1"/>
  <c r="W26" i="9"/>
  <c r="AA26" i="9" s="1"/>
  <c r="X26" i="9"/>
  <c r="Y26" i="9" s="1"/>
  <c r="AB26" i="9"/>
  <c r="AD26" i="9" s="1"/>
  <c r="W27" i="9"/>
  <c r="AA27" i="9" s="1"/>
  <c r="X27" i="9"/>
  <c r="Y27" i="9" s="1"/>
  <c r="AB27" i="9"/>
  <c r="AC27" i="9" s="1"/>
  <c r="AD9" i="51"/>
  <c r="AD9" i="62" l="1"/>
  <c r="AD21" i="70"/>
  <c r="AD11" i="65"/>
  <c r="AC11" i="65"/>
  <c r="AC12" i="38"/>
  <c r="AD21" i="9"/>
  <c r="AD14" i="38"/>
  <c r="AC23" i="64"/>
  <c r="AC9" i="58"/>
  <c r="AC11" i="38"/>
  <c r="AC18" i="45"/>
  <c r="AD11" i="68"/>
  <c r="AC10" i="45"/>
  <c r="AC36" i="70"/>
  <c r="AC12" i="70"/>
  <c r="AC12" i="53"/>
  <c r="AD19" i="65"/>
  <c r="AD28" i="65"/>
  <c r="AC19" i="45"/>
  <c r="AC13" i="70"/>
  <c r="AD27" i="70"/>
  <c r="AD9" i="31"/>
  <c r="AD22" i="9"/>
  <c r="AD14" i="47"/>
  <c r="AC9" i="63"/>
  <c r="AC15" i="70"/>
  <c r="AD16" i="52"/>
  <c r="AD10" i="72"/>
  <c r="AD19" i="51"/>
  <c r="AC9" i="72"/>
  <c r="AC21" i="65"/>
  <c r="AD9" i="50"/>
  <c r="AC24" i="67"/>
  <c r="AC9" i="67"/>
  <c r="AD12" i="45"/>
  <c r="AD26" i="70"/>
  <c r="AD19" i="57"/>
  <c r="AD28" i="73"/>
  <c r="AD25" i="72"/>
  <c r="AD15" i="51"/>
  <c r="AD16" i="70"/>
  <c r="AD26" i="54"/>
  <c r="AD23" i="9"/>
  <c r="AC24" i="9"/>
  <c r="AC19" i="62"/>
  <c r="AC18" i="40"/>
  <c r="AD23" i="31"/>
  <c r="AC12" i="41"/>
  <c r="AC17" i="40"/>
  <c r="AD23" i="58"/>
  <c r="AD15" i="45"/>
  <c r="AC17" i="41"/>
  <c r="AD15" i="47"/>
  <c r="AC20" i="47"/>
  <c r="AC12" i="63"/>
  <c r="AC26" i="57"/>
  <c r="AD10" i="57"/>
  <c r="AC11" i="53"/>
  <c r="AC27" i="63"/>
  <c r="AC10" i="60"/>
  <c r="AD9" i="52"/>
  <c r="AD27" i="9"/>
  <c r="AD26" i="68"/>
  <c r="AC26" i="68"/>
  <c r="AD22" i="65"/>
  <c r="AC22" i="65"/>
  <c r="AC34" i="70"/>
  <c r="AD34" i="70"/>
  <c r="AC26" i="9"/>
  <c r="AC16" i="9"/>
  <c r="AD16" i="9"/>
  <c r="AC29" i="53"/>
  <c r="AD29" i="53"/>
  <c r="AC25" i="70"/>
  <c r="AD25" i="70"/>
  <c r="AC9" i="68"/>
  <c r="AD9" i="68"/>
  <c r="AC13" i="47"/>
  <c r="AD25" i="49"/>
  <c r="AD25" i="62"/>
  <c r="AD9" i="38"/>
  <c r="AC11" i="41"/>
  <c r="AC12" i="65"/>
  <c r="AC12" i="64"/>
  <c r="AC9" i="64"/>
  <c r="AC10" i="67"/>
  <c r="AD19" i="72"/>
  <c r="AD10" i="38"/>
  <c r="AC10" i="64"/>
  <c r="AC13" i="53"/>
  <c r="AD23" i="50"/>
  <c r="AC27" i="60"/>
  <c r="AD27" i="60"/>
  <c r="AC18" i="70"/>
  <c r="AC9" i="47"/>
  <c r="AC24" i="40"/>
  <c r="AD24" i="40"/>
  <c r="AD13" i="41"/>
  <c r="AD9" i="9"/>
  <c r="AC20" i="9"/>
  <c r="AD11" i="9"/>
  <c r="AC12" i="9"/>
  <c r="AD18" i="49"/>
  <c r="AC11" i="67"/>
  <c r="AC10" i="62"/>
  <c r="AD17" i="57"/>
  <c r="AD12" i="57"/>
  <c r="AD9" i="57"/>
  <c r="AD20" i="60"/>
  <c r="AD17" i="60"/>
  <c r="AD19" i="9"/>
  <c r="AD17" i="9"/>
  <c r="AD16" i="49"/>
  <c r="AC16" i="49"/>
  <c r="AC29" i="64"/>
  <c r="AD29" i="64"/>
  <c r="AD10" i="54"/>
  <c r="AD26" i="45"/>
  <c r="AD16" i="40"/>
  <c r="AC12" i="40"/>
  <c r="AC9" i="40"/>
  <c r="AD9" i="40"/>
  <c r="AC24" i="41"/>
  <c r="AD24" i="41"/>
  <c r="AD20" i="54"/>
  <c r="AD9" i="54"/>
  <c r="AC25" i="52"/>
  <c r="AD19" i="40"/>
</calcChain>
</file>

<file path=xl/sharedStrings.xml><?xml version="1.0" encoding="utf-8"?>
<sst xmlns="http://schemas.openxmlformats.org/spreadsheetml/2006/main" count="12148" uniqueCount="833">
  <si>
    <t>CONTROLES EXISTENTES</t>
  </si>
  <si>
    <t>MEDIO</t>
  </si>
  <si>
    <t>PELIGRO</t>
  </si>
  <si>
    <t>CLASIFICACIÓN</t>
  </si>
  <si>
    <t>DESCRIPCIÓN</t>
  </si>
  <si>
    <t>EFECTO POSIBLE</t>
  </si>
  <si>
    <t xml:space="preserve">FUENTE </t>
  </si>
  <si>
    <t>EVALUACION DEL RIESGO</t>
  </si>
  <si>
    <t>Nivel de probabilidad (NDXNE)</t>
  </si>
  <si>
    <t>Aceptabilidad del Riesgo</t>
  </si>
  <si>
    <t>MEDIDAS DE INTERVENCION</t>
  </si>
  <si>
    <t>ELIMINACION</t>
  </si>
  <si>
    <t>SUSTITUCION</t>
  </si>
  <si>
    <t>CONTROL DE INGENIERIA</t>
  </si>
  <si>
    <t>CONTROL ADMINISTRATIVO</t>
  </si>
  <si>
    <t>EPP</t>
  </si>
  <si>
    <t>IDENTIFICACIÓN DE PELIGROS</t>
  </si>
  <si>
    <t>DETERMINACION DE CONTROLES</t>
  </si>
  <si>
    <t>SEGUIMIENTO/ RESPONSABLE</t>
  </si>
  <si>
    <t>Valoración del riesgo</t>
  </si>
  <si>
    <t>ACTIVIDADES</t>
  </si>
  <si>
    <t>TAREAS</t>
  </si>
  <si>
    <t>PROCESO</t>
  </si>
  <si>
    <t>ZONA / LUGAR</t>
  </si>
  <si>
    <t>NORMATIVIDAD</t>
  </si>
  <si>
    <t>Significado del Nivel de Probabilidad</t>
  </si>
  <si>
    <t>Significado del Nivel de Riesgo (NR)</t>
  </si>
  <si>
    <t>Interpretación del Nivel de Riesgo (NR).</t>
  </si>
  <si>
    <t>Nivel de riesgo (NR)</t>
  </si>
  <si>
    <t>Interpretación del Nivel de probabilidad (NP)</t>
  </si>
  <si>
    <t>Nivel de deficiencia (ND)</t>
  </si>
  <si>
    <t>Nivel de exposición (NE)</t>
  </si>
  <si>
    <t>Nivel de Consecuencia (NC)</t>
  </si>
  <si>
    <t>NO</t>
  </si>
  <si>
    <t>N.A</t>
  </si>
  <si>
    <t>SEGURIDAD Y SALUD EN EL TRABAJO</t>
  </si>
  <si>
    <t>FISICO</t>
  </si>
  <si>
    <t>N,A</t>
  </si>
  <si>
    <t>CARGO</t>
  </si>
  <si>
    <t>PLANTA</t>
  </si>
  <si>
    <t>CONTRATISTAS</t>
  </si>
  <si>
    <t>VISITANTES</t>
  </si>
  <si>
    <t>SI</t>
  </si>
  <si>
    <t>TOTAL EXPUESTOS</t>
  </si>
  <si>
    <t>PSICOSOCIAL</t>
  </si>
  <si>
    <t>CONDICIONES DE SEGURIDAD</t>
  </si>
  <si>
    <t>ILUMINACIÓN (LUZ VISIBLE POR EXCESO O DEFICIENCIA)</t>
  </si>
  <si>
    <t>MATERIAL PARTÍCULADO</t>
  </si>
  <si>
    <t>BIOMECANICO</t>
  </si>
  <si>
    <t>QUIMICOS</t>
  </si>
  <si>
    <t>CAMBIOS CLIMATICOS EN LA ZONA DE UBICACIÓN DE LA OFICINA</t>
  </si>
  <si>
    <t>RESOLUCIÓN 2400 DE 1979 TITULO III CAPITULO I ARTICULOS 63 Y 69.</t>
  </si>
  <si>
    <t>FATIGA AUDITIVA, CEFALEAS</t>
  </si>
  <si>
    <t>PAPEL, CARTON  Y RESIDUOS DE LIMPIEZA</t>
  </si>
  <si>
    <t xml:space="preserve">CONDICIONES  DE LA TAREA </t>
  </si>
  <si>
    <t>JORNADA DE TRABAJO</t>
  </si>
  <si>
    <t xml:space="preserve">MECÁNICO </t>
  </si>
  <si>
    <t xml:space="preserve">HERIDAS, GOLPES </t>
  </si>
  <si>
    <t>RESOLUCIÓN 2400 DE 1979</t>
  </si>
  <si>
    <t xml:space="preserve">MANTENIMIENTO PREVENTIVO Y CORRECTIVO DE VEHICULOS </t>
  </si>
  <si>
    <t>FENOMENOS NATURALES</t>
  </si>
  <si>
    <t>MATENIMIENTO PREVENTIVO Y CORRECTIVO DE INFRAESTRUCTURA</t>
  </si>
  <si>
    <t>ASESOR</t>
  </si>
  <si>
    <t>PROFESIONAL ESPECIALIZADO</t>
  </si>
  <si>
    <t>SECRETARIO</t>
  </si>
  <si>
    <t>TRAMITES ANTE LA ENTIDAD</t>
  </si>
  <si>
    <t>RUTINARIO
SI/NO</t>
  </si>
  <si>
    <t xml:space="preserve">Código </t>
  </si>
  <si>
    <t>Versión</t>
  </si>
  <si>
    <t>Fecha de  Vigencia</t>
  </si>
  <si>
    <t>No. DE EXPUESTOS</t>
  </si>
  <si>
    <t>TIEMPO DE EXPOSICION</t>
  </si>
  <si>
    <t>SERVIDOR PUBLICO</t>
  </si>
  <si>
    <t xml:space="preserve">ELEMENTOS DE PROTECCION PERSONAL </t>
  </si>
  <si>
    <t xml:space="preserve">PROVEEDOR SEGURIDAD Y VIGILANCIA </t>
  </si>
  <si>
    <t>SUBDIRECCION DE REGISTRO INMOBILIARIO</t>
  </si>
  <si>
    <t>DIRECTOR</t>
  </si>
  <si>
    <t xml:space="preserve">LISTADO DE MATRICES POR CARGOS  </t>
  </si>
  <si>
    <t xml:space="preserve">LOCATIVO  </t>
  </si>
  <si>
    <t>N.A.</t>
  </si>
  <si>
    <t xml:space="preserve">NO </t>
  </si>
  <si>
    <t xml:space="preserve">USO PERMANENTE DE LA VOZ </t>
  </si>
  <si>
    <t xml:space="preserve">SERVICIO Y ATENCION AL CIUDANO </t>
  </si>
  <si>
    <t xml:space="preserve">SECRETARIO </t>
  </si>
  <si>
    <t xml:space="preserve">CONDICIONES DE SEGURIDAD </t>
  </si>
  <si>
    <t>BIOLOGICO</t>
  </si>
  <si>
    <t xml:space="preserve">PROVEEDOR SEGURIDAD </t>
  </si>
  <si>
    <t xml:space="preserve">PROVEEDOR ASEO Y CAFETERIA </t>
  </si>
  <si>
    <t>VISITANTE</t>
  </si>
  <si>
    <t xml:space="preserve">TECNICO OPERATIVO </t>
  </si>
  <si>
    <t xml:space="preserve">QUMICO </t>
  </si>
  <si>
    <t xml:space="preserve">CONDUCTOR </t>
  </si>
  <si>
    <t>ATENCION CAD CRA 30</t>
  </si>
  <si>
    <t>MANTENIMIENTO DE EQUIPOS DE COMPUTO</t>
  </si>
  <si>
    <t>VISITANTES A LA ENTIDAD</t>
  </si>
  <si>
    <t xml:space="preserve">RESOLUCION 2400 DE 1979
</t>
  </si>
  <si>
    <t xml:space="preserve">RADIACIONES NO IONIZANTES </t>
  </si>
  <si>
    <t>RESOLUCIÓN 2400 DE 1979 TITULO II CAPITULO I ARTICULO VII ; TITULO III  CAPITULO III ARTICULOS 79, 80, 81, 84 Y 86</t>
  </si>
  <si>
    <t xml:space="preserve">HIPOTERMIA </t>
  </si>
  <si>
    <t xml:space="preserve">DESPLAZAMIENTOS  POR AREAS O ESPACIOS  PUBLICOS DE LA CIUDAD </t>
  </si>
  <si>
    <t>GOLPES,  CAIDAS, CONTUSIONES, HERIDAS ABIERTAS Y CERRADAS, TRAUMAS  CRANEOENCEFALICOS, TRAUMAS DE COLUMNA</t>
  </si>
  <si>
    <t>Acuerdo 470 de 2011
Decreto 663 de 2011
Resolucion 395 de 2012
Resolucion 092 de 2014
NTC 5926-1 y 5926-2</t>
  </si>
  <si>
    <t>127-FORGT-38</t>
  </si>
  <si>
    <t xml:space="preserve"> Asesorar y prestar asistencia al director del DADEP, en la toma de decisiones acertadas, para el seguimiento y cumplimiento de los objetivos que le sean confiados por la administración para el logro de la gestión misional de la entidad.</t>
  </si>
  <si>
    <t xml:space="preserve">1. Asesorar al Director del Departamento en la formulación, adopción, ejecución y control de políticas, planes y proyectos de fortalecimiento encaminados al logro de la misión de la entidad.
2. Revisar las consultas, conceptos e informes que sean proyectados por las demás        dependencias y que deban ser suscritos por el Director del Departamento de acuerdo con la especialidad.
3. Asesorar al director en la aplicación de normas técnicas para el cabal desempeño de actividades del Departamento.
4. Efectuar el seguimiento de los planes de trabajo de cada una de las dependencias y presentar los informes respectivos cuando éstos sean requeridos por el Director del Departamento.
</t>
  </si>
  <si>
    <t xml:space="preserve">1. Recibir, organizar y responder por los documentos e información que permita alimentar y actualizar el archivo del Inventario General de Espacio Público y bienes fiscales y el Sistema de Información (SIDEP) y aplicar los mecanismos de seguridad y protección de la información.
2. Responder por la remisión e incorporación total y oportuna de los archivos, documentos e información que permitan alimentar y actualizar el Inventario General de Espacio Público y bienes fiscales y asegurar el mantenimiento del archivo físico documental de acuerdo con las disposiciones legales vigentes, las técnicas archivísticas y la metodología establecida.
3. Diseñar y aplicar los mecanismos para el manejo de la consulta del archivo por parte de los usuarios internos y externos.
4. Coordinar la digitalización de los documentos del Sistema del Información del Registro Único del Patrimonio Inmobiliario Distrital.
</t>
  </si>
  <si>
    <t>SOPORTE</t>
  </si>
  <si>
    <t>TECNICO SISTEMAS</t>
  </si>
  <si>
    <t xml:space="preserve"> Realizar la administración de los recursos tecnológicos y dar el soporte técnico para garantizar el correcto funcionamiento de la infraestructura informática de la Entidad.</t>
  </si>
  <si>
    <t xml:space="preserve">1. Administrar los servidores, el software de base, equipos activos, las redes de datos y voz, los servicios informáticos de valor agregado, el centro de cómputo, planta telefónica y las estaciones de trabajo de la entidad.
2. Llevar y controlar copias de seguridad y recuperación de la información.
3. Realizar el inventario de equipos y custodiar las licencias y los medios de  software de la infraestructura informática de la entidad.
4. Prestar apoyo técnico y solucionar los inconvenientes técnicos presentados en los equipos de la infraestructura informática de la Entidad.
</t>
  </si>
  <si>
    <t>DESPACHO Y SUBDIRECCIONES Y JEFATURAS DE OFICINA</t>
  </si>
  <si>
    <t xml:space="preserve"> Asistir al jefe de la dependencia en labores secretariales con la oportunidad y confidencialidad requeridas.</t>
  </si>
  <si>
    <t xml:space="preserve">1. Tramitar la correspondencia y fotocopias documentos de conformidad con los procedimientos establecidos.
2. Registrar en la agenda los compromisos del jefe inmediato e informar diariamente sobre las actividades programadas con oportunidad.
3. Suministrar la información, documentos y elementos que sean solicitados de acuerdo con los trámites, autorizaciones y procedimientos establecidos de manera oportuna.
4. Proyectar actas, oficios, memorandos y demás documentos solicitados por el jefe de la dependencia con la calidad y oportunidad requeridas. 
</t>
  </si>
  <si>
    <t xml:space="preserve"> Recibir, a través de los distintos canales de comunicación que se establezcan para el efecto, cualquier recomendación, denuncia, reclamo o información requerida y relacionada con las funciones que desempeña o servicios que presta la entidad y dar el trámite respectivo, de acuerdo con los procedimientos y las normas vigentes.</t>
  </si>
  <si>
    <t>CONTROL DE ACCESO A LAS INSTALACIONES</t>
  </si>
  <si>
    <t xml:space="preserve">VELAR POR LA SEGURIDAD DE LOS SERVIDORES PUBLICOS,  BIENES Y MATERIALES DELAS INSTALACIONES RECEPCION Y CONTROL DE LOS VISITANTES A LAS INSTALACIONES DEL DADEP </t>
  </si>
  <si>
    <t>1. Atender los requerimientos de los visitantes y direcinarlos al area correspondiente
2. Velar por la seguridad de los bienes mubles e inmuebles de la Entidad
3. Ejercer en control de  servidores,  contratistas y visitantes y revisar los bolsos al ingreso y salida de los mismos</t>
  </si>
  <si>
    <t>SERVICIOS GENERALES  DE ASEO Y SERVICIOS DE CAFETERIA</t>
  </si>
  <si>
    <t>1. Colocar insumos en  las baterias sanitarias de los costados oriental y occidental de la Entidad, papel higiénico, bolsas de rsiduos solidos, toallas de mano
2. Recoge  los residuos solidos de las unidades sanitarias de los costados oriental y occidental de la Entidad
3. Realizar limpieza a escritorios, trapear, barrer, aseo en lavamanos, duchas, inodoros, limpiar vidrios, transportar  residuos solidos a los puntos de acopio.</t>
  </si>
  <si>
    <t>Suministrar el servicio de aseo y cafeteria en las instalaciones de los pisos 15 y 16  y mantener en completo orden y aseo los pisos, escritorios y areas comunes, asi mismo sumunistrar los servicios de cafeteria para elos servidores publicos  y contratistas</t>
  </si>
  <si>
    <t xml:space="preserve">REALIZAR EL MANTENIMIENTO  CORRECTIVO, PREVENTIVO Y PREDICTIVO  DE LOS EQUIPOS DE COMPUTO EXISTENTES EN LA ENTIDAD </t>
  </si>
  <si>
    <t>1. Realizar limpieza a servidores CPU, monitores teclados, path mouse y demas equipos que la entidad requiera.
2. Realizar inspeccion visual a los equipos y reportar posibles fallas presentadas 
3. Llevar el control de los equipos a los cuales se les realiza mantenimiento y generar el informe correspondiente</t>
  </si>
  <si>
    <t>USO DE PROTECTORES AUDITIVOS</t>
  </si>
  <si>
    <t xml:space="preserve">CONSULTAS, REUNIONES,  RADICACION, QUEJAS, RECLAMOS, INFORMACION EN GENERAL </t>
  </si>
  <si>
    <t xml:space="preserve">GOLPES, CAIDAS </t>
  </si>
  <si>
    <t>MISIONAL</t>
  </si>
  <si>
    <t xml:space="preserve">MISIONAL </t>
  </si>
  <si>
    <t>PROFESIONAL UNIVERSITARIO</t>
  </si>
  <si>
    <t>Las desctitas en cada uno de los cargos y contratos de prestacion de servicios profesionales y de apoyo a la gestion</t>
  </si>
  <si>
    <t>PROFESIONAL ESTUDIOS TECNICOS Y RECEPCION DE PREDIOS SRI</t>
  </si>
  <si>
    <t>TOPOGRAFIA</t>
  </si>
  <si>
    <t>AUXILIARES SERVICIOS GENERALES</t>
  </si>
  <si>
    <t>GESTION DOCUMENTAL</t>
  </si>
  <si>
    <t>TECNICO DE SISTEMAS</t>
  </si>
  <si>
    <t>CONDUCTOR</t>
  </si>
  <si>
    <t>ESTRATEGICO</t>
  </si>
  <si>
    <t>DEPENDENCIAS PISO 15, 16 VENTANILLA CAD DADEP PISO 1</t>
  </si>
  <si>
    <t>MANTENIMIENTO A  LA S INSTALACIONES</t>
  </si>
  <si>
    <t xml:space="preserve">MANTENIMIENTO A  LAS INSTALACIONES </t>
  </si>
  <si>
    <t>PROVEEDOR MANTENIMIENTO EQUIPOS DE COMPUTO</t>
  </si>
  <si>
    <t xml:space="preserve">CAPACITACION EN USO CORRECTO DE ELEMENTOS DE PROTECCION PERSONAL </t>
  </si>
  <si>
    <t xml:space="preserve">PROTECTOR FACIAL, GUANTES DESECHABLES </t>
  </si>
  <si>
    <t>MEDICIONES DE CONFORT TERMICO</t>
  </si>
  <si>
    <t>SISTEMA DE EXTRACCION DE OLORES  Y PARTICULAS</t>
  </si>
  <si>
    <t>ESTUDIO DE PUESTOS DE TRABAJO</t>
  </si>
  <si>
    <t>GUANTES, MASCARILLAS Y OVEROL ENTERIZO PARA MANIPULACION DE PRODUCTOS QUIMICOS</t>
  </si>
  <si>
    <t>REALIZAR MEDICIONES DE CONFORT TERMICO</t>
  </si>
  <si>
    <t>N/A</t>
  </si>
  <si>
    <t xml:space="preserve">CAPACITACION EN AUTOCUIDADO </t>
  </si>
  <si>
    <t xml:space="preserve">MISIONAL , SOPORTE Y ESTRATEGICO </t>
  </si>
  <si>
    <t>BODEGA -COLVATEL</t>
  </si>
  <si>
    <t>Formular, dirigir y orientar las políticas, planes, programas y proyectos estratégicos y operativos relacionados con la defensa, inspección, vigilancia, regulación y control del espacio público, para la óptima administración del patrimonio inmobiliario de la ciudad, las áreas de cesión y el espacio público en general del Distrito Capital, de conformidad a la normatividad vigente.</t>
  </si>
  <si>
    <t xml:space="preserve"> Realizar las acciones administrativas, técnicas y jurídicas, para garantizar el proceso de recuperación y defensa del espacio público, en aplicación a la normatividad vigente.</t>
  </si>
  <si>
    <t xml:space="preserve">CHAQUETA INSTITUCIONAL </t>
  </si>
  <si>
    <t xml:space="preserve">1. Realizar el proceso de verificación de predios para determinar su viabilidad técnico/jurídico e incorporar al Patrimonio Inmobiliario Distrital, conforme a la normatividad vigente.
2. Revisar y avalar los estudios técnico-jurídicos de los predios que se encuentran en el pre-inventario del SIDEP, de manera oportuna y eficaz.
3. Evaluar la condición de los predios del Patrimonio Inmobiliario Distrital con el fin de tramitar la desincorporación de los mismos del inventario del SIDEP, conforme a la normatividad vigente.
4. Verificar y clasificar dentro del SIDEP la incorporación de los Predios del Patrimonio Inmobiliario Distrital, de manera oportuna y confiable.
5. Elaborar estudios técnico-jurídicos, proyectar conceptos, constancias, donde se determine la naturaleza jurídica de los predios del Patrimonio Inmobiliario Distrital, conforme a la normatividad vigente.
6. Revisar y avalar dentro del marco de referencia los puntos de control de georreferenciación de los predios del  Patrimonio Inmobiliario Distrital, de manera oportuna y confiable.
7. Proponer e implementar mejoras y controles en los procesos de depuración de la información alfanumérica y cartográfica del SIDEP, de conformidad con los lineamientos de la entidad.
8. Responder por la actualización de la información que será suministro para conformar indicadores de gestión y resultado de los proyectos que se ejecuten y analizarla, para el cumplimiento de la misión del Departamento. 
9. Brindar asistencia técnica o jurídica sobre las funciones propias del área tanto a las Subdirecciones y Oficinas Asesoras del Departamento, de conformidad con los lineamientos establecidos por el DADEP.
10. Desempeñar las demás funciones relacionadas con la naturaleza del cargo y el área de desempeño.
</t>
  </si>
  <si>
    <t xml:space="preserve">PROFESIONAL ESPECIALIZADO Y PROFESIONALES DE PRESATCION DE SERVICIOS Y APOYO A LA GESTIÓN </t>
  </si>
  <si>
    <t>PISO 15 Y 16</t>
  </si>
  <si>
    <t xml:space="preserve"> Realizar acciones de carácter técnico y urbanístico relacionadas con los procesos de estudios técnicos que permitan el proceso de incorporación de predios en el Inventario General de Espacio Público y bienes fiscales, en el marco de las disposiciones legales vigentes, para el cumplimiento de la misión institucional con la oportunidad y eficacia requerida  Y las que se encuntran establecidas en las obligaciones contractuales de los contratistas </t>
  </si>
  <si>
    <t>PISO 15 Y 16 -CIUDAD</t>
  </si>
  <si>
    <t xml:space="preserve">PROFESIONAL ESPECIALIZADO DE DEFENSA Y PROFESIOANALES DE PRESTACION DE SERVICIOS Y DE APOYO A LA GESTIÓN </t>
  </si>
  <si>
    <t xml:space="preserve">
1. Brindar apoyo técnico/ jurídico de manera coordinada con las Alcaldías Locales, y  demás Entidades Distritales intervinientes, en las acciones necesarias para la defensa, control y restitución de bienes de uso público definidos en las metas de la entidad, de acuerdo a la normatividad vigente
2. Realizar el seguimiento a las políticas, planes y programas sobre control y defensa del espacio público se formulen, para el cumplimiento de las metas establecidas para el área.
3. Apoyar la programación, coordinación y liderazgo de los operativos o diligencias de restitución y recuperación de los espacios públicos para el cumplimiento de las metas de la entidad, de acuerdo a la normatividad vigente
4. Realizar seguimiento a la gestión relacionada con el trámite de las actuaciones administrativas que cursan en las Alcaldías Locales por RBUP y que comprende acciones encaminadas al inicio, aporte de pruebas, impulso procesal, recursos, materialización y otros que se surtan en dichos procesos, conforme a la normatividad vigente.
5. Proponer y diseñar mecanismos de seguimiento para notificación de los actos administrativos de primera y segunda instancia, y el registro de la información correspondiente al sistema de información de la entidad SIDEP, de acuerdo con la normatividad y procedimientos vigentes.
6. Realizar la notificación de los actos administrativos de segunda instancia en las actuaciones administrativas y policivas, y notificar a la Oficina Asesora Jurídica cuando dichos actos sean contrarios a los intereses del DADEP, de conformidad a las directrices impartidas por el Subdirector.
7. Realizar con la Oficina Asesora Jurídica las actuaciones correspondientes al trámite de las acciones populares, de tutela, de cumplimiento, derechos de petición y socializar la ocurrencia de hechos que atenten contra los bienes inmuebles que hacen parte del inventario general del espacio público y bienes nivel central, para que adelante las acciones judiciales necesarias para su defensa, conforme a la normatividad vigente.
8. Brindar acompañamiento en el proceso de estudios e investigaciones en materia de espacio público, que conlleven al cumplimiento eficaz de la misión institucional.
9. Orientar a los usuarios y suministrar información y documentos de conformidad con los procedimientos establecidos para el área.
10. Proyectar respuestas ante los requerimientos de los organismos de control, relacionados con la Defensa del espacio público, de manera veraz y oportuna.
11. Ejercer la supervisión de los contratos, convenios o actas de entrega, asignados por el jefe inmediato, de conformidad a los procedimientos del Departamento.
12. Desempeñar las demás funciones relacionadas con la naturaleza del cargo y el área de desempeño.
13. Las establecidas en las obligaciones contractuales </t>
  </si>
  <si>
    <t xml:space="preserve">PISO 15 Y 16 -CIUDAD </t>
  </si>
  <si>
    <t>Las desctitas en cada uno de los cargos de conformidad al manual de funciones y contratos de prestacion de servicios profesionales y de apoyo a la gestion</t>
  </si>
  <si>
    <t xml:space="preserve">PISO 15 Y 16 -BODEGA COLVATEL </t>
  </si>
  <si>
    <t xml:space="preserve">
1. Analizar y elaborar de acuerdo con el análisis técnico las actas (de recibo, toma de posesión, delimitación, corrección etc.), estudios de levantamientos topográficos, diagnósticos físicos y técnicos, conceptos, constancias, certificaciones e informes requeridos de los urbanismos debidamente aprobados.
2. Realizar  las visitas de Inspección técnico-administrativas en áreas de cesión de uso público y bienes fiscales requeridos y estudiar el resultado para el cumplimiento de las funciones del área.
3. Realizar el análisis previo determinando la viabilidad del proceso de toma de posesión de las zonas de uso público en las urbanizaciones, barrios o desarrollos y suscribir las correspondientes actas. 
4. Revisar la documentación necesaria, para la aprobación y suscripción de las solicitudes de cualquier clase de licencia según la normativa vigente, sometida a consideración de la Dirección del Departamento, con relación a la propiedad inmobiliaria Distrital. 
5. Asegurar la  actualización periódica del sistema de información de la entidad, para el manejo y control de los asuntos de competencia del área y remitir los archivos, documentos e información que permitan alimentar y actualizar el archivo de la propiedad inmobiliaria y el Sistema de Información de la Entidad.
6. Informar  a los grupos, áreas o Subdirecciones de la Entidad o en su defecto a las restantes entidades del Distrito Capital competentes, sobre  todo hecho o acto jurídico de que tenga conocimiento en el ejercicio de sus funciones que pueda afectar la tenencia, posesión o titularidad de la propiedad inmobiliaria del Distrito Capital.
7. Elaborar estudios técnico-jurídicos, proyectar y suscribir conceptos, constancias, informes y comunicaciones a otras entidades distritales y responder los conceptos, constancias, certificaciones, informes y en general, todo oficio o memorando expedido por causa y con ocasión del ejercicio de las funciones asignadas al área.
8. Realizar el estudio técnico y jurídico de las pólizas  que garanticen la  estabilidad de obras de las zonas de cesión. 
9. Adelantar los trámites de las solicitudes de avalúo comercial de los bienes fiscales propiedad del Distrito Capital.
10. Desempeñar las demás funciones relacionadas con la naturaleza del cargo y el área de desempeño.
</t>
  </si>
  <si>
    <t xml:space="preserve">PROFESIONAL UNIVERSITARIO Y PROFESIONALES DE PRESTACION DE SERVICIOS Y DE APOYO A GESTIÓN </t>
  </si>
  <si>
    <t xml:space="preserve"> Realizar los estudios técnicos y análisis necesarios que permitan actualizar,  recibir e incorporar  en el inventario general de bienes de uso público y bienes fiscales  del nivel central de Distrito Capital los predios, construcciones y zonas de cesión así como emitir las certificaciones o conceptos técnicos sobre el dominio, destino y uso  de la propiedad inmobiliaria Distrital, de conformidad a la normatividad vigente y las contempladas de acuerdo con las  obligaciones contractuales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</si>
  <si>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obligaciones contratuales de los contratistas </t>
  </si>
  <si>
    <t xml:space="preserve"> ARCHIVO FISICO ,  RECURSOS FISICOS  , PRESUPUESTO , CONTABILIDAD , CONTRATOS  Y PROFESIONALES DE PRESTACIÓN DE SERVICIOS Y DE APOYO A LA GESTIÓN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</si>
  <si>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las obligaciones contractuales </t>
  </si>
  <si>
    <t>Apoyar el desarrollo de los procesos misionales conforme a los procesos y procedimientos definidos para lograr los objetivos de las dependencias, aplicando los conocimientos técnicos en el marco de la normatividad vigente.</t>
  </si>
  <si>
    <t xml:space="preserve">1. Realizar los levantamientos topográficos necesarios para la determinación de las áreas de las urbanizaciones, predios o construcciones que deben ser incorporados o actualizados en el  Inventario General de Espacio Público y Bienes Fiscales y presentar los respectivos informes en donde se incluyan planos y carteras topográficas, de conformidad con los procesos establecidos en el Departamento.
2. Efectuar las visitas técnicas administrativas necesarias a los bienes del Inventario General de Espacio Público y Bienes Fiscales, entregando los respectivos informes, de conformidad con los procesos establecidos en el Departamento.
3. Realizar la incorporación o actualización de la información geográfica y alfanumérica de las urbanizaciones, predios y construcciones según corresponda de acuerdo a los niveles Censo, inventario o patrimonio del SIDEP, de conformidad con los procesos establecidos en el Departamento.
4. Revisar y recomendar la aprobación de los levantamientos topográficos presentados por contratistas externos, de conformidad con los procesos establecidos en el Departamento.
5. Elaborar los registros topográficos y mapas temáticos de  las urbanizaciones, predios o construcciones que deben ser incorporados o actualizados en el  Inventario General de Espacio Público y Bienes Fiscales, de conformidad con los procesos establecidos en el Departamento.
6. Adelantar las investigaciones de carácter predial y urbanístico ante entidades competentes del mismo nivel Distrital o Nacional, de conformidad con los procesos establecidos en el Departamento.
7. Realizar la depuración de las inconsistencias identificadas en el SIDEP, de conformidad con los procesos establecidos en el Departamento.
8. Brindar  apoyo técnico en las actividades que requiera la Subdirección de Registro Inmobiliario, de conformidad a las directrices del Subdirector.
9. Elaborar las certificaciones sobre el dominio, destino y uso de la propiedad inmobiliaria distrital para la firma del  líder de Grupo o el Subdirector, según el caso, con base en las normas del plan de ordenamiento territorial y en la información extractada de los procesos catastrales, urbanísticos, de notariado y registro, de conformidad con los procesos establecidos en el Departamento.
10. Desempeñar las demás funciones relacionadas con la naturaleza del cargo y el área de desempeño.
</t>
  </si>
  <si>
    <t xml:space="preserve">PISO 15 Y 16 - CIUDAD </t>
  </si>
  <si>
    <t xml:space="preserve">AUXILIAR DE SERVICIOS GENERALES </t>
  </si>
  <si>
    <t xml:space="preserve">1. Realizar el mantenimiento preventivo y correctivo, reubicación de elementos y mobiliario de la Entidad, conforme a los procedimientos establecidos.
2. Hacer seguimiento y control a las activadas correctivas realizadas, de manera oportuna y confiable, conforme a las directrices del jefe inmediato.
3. Tramitar la correspondencia y fotocopiar documentos de conformidad con los procedimientos establecidos.
4. Apoyar en la organización del archivo de gestión de la dependencia indicada y la depuración de los documentos que deban ir con destino al archivo central, de acuerdo con los procedimientos establecidos.
5. Realizar ante el banco correspondiente, el trámite de canje de cheques de caja menor del Departamento, de manera oportuna y confiable, bajo los principios de seguridad y eficacia.
6. Realizar el apoyo en las actividades logísticas y de entrega de correspondencia de carácter inmediato a la Alcaldía, Entidades Distritales, Entes de Control, y demás oficinas que se requieran por necesidades del servicio, conforme a las directrices impartidas por el Subdirector o jefe inmediato de la SAF.
7. Desempeñar las demás funciones relacionadas con la naturaleza del cargo y el área de desempeño.
</t>
  </si>
  <si>
    <t xml:space="preserve">DIFERENTES LUGARES DE LA CIUDAD </t>
  </si>
  <si>
    <t>Efectuar las labores operativas relacionadas con el servicio de manejo de vehículos a cargo del Departamento Administrativo de la Defensoría del Espacio Público, cumpliendo con las normas de tránsito y efectuar apoyo administrativo y logístico de conformidad con las necesidades de la entidad.</t>
  </si>
  <si>
    <t xml:space="preserve">1. Prestar el servicio de transporte de personal para el desarrollo de las actividades propias del DADEP, de acuerdo a las normas de tránsito de manera eficiente y oportuna y de acuerdo a órdenes del jefe inmediato.
2. Realizar el transporte de suministros, equipos y correspondencia, siguiendo instrucciones del jefe inmediato.
3. Responder por el aseo, mantenimiento y cuidado del vehículo asignado a su cargo, para garantizar el normal funcionamiento del mismo.
4. Llevar el vehículo a los lugares que le sea indicado, para la realización de las reparaciones menores y aquellas de mantenimiento preventivo y correctivo, para garantizar el buen funcionamiento del mismo y prestar un buen servicio.
5. Mantener en buen estado el equipo de carretera, herramientas y demás implementos de seguridad vial, para atender de manera oportuna las situaciones adversas que se presenten.
6. Informar de manera oportuna a la dependencia responsable, sobre el mal funcionamiento o daños que haya sufrido el vehículo, así como hacer la solicitud del suministro de gasolina y lubricantes, con el fin de prestar un servicio adecuado.
7. Mantener al día la documentación del vehículo, de acuerdo con lo que sea requerido por la autoridad competente, y evitar así inconvenientes en tal sentido.
8. Cumplir de manera estricta las restricciones de uso de los vehículos puestos a disposición del DADEP, siguiendo las instrucciones del Jefe Inmediato en cumplimiento de las funciones propias del servicio.
9. Apoyar en la ejecución de tareas administrativas y logísticas del proceso de gestión documental, previa orden del superior inmediato.
10. Desempeñar las demás funciones relacionadas con la naturaleza del cargo y el área de desempeño.
</t>
  </si>
  <si>
    <t xml:space="preserve">AUXILIAR SG-MANTENIMIENTO </t>
  </si>
  <si>
    <t xml:space="preserve">SOPORTE </t>
  </si>
  <si>
    <t xml:space="preserve">BODEGAS COLVATEL </t>
  </si>
  <si>
    <t xml:space="preserve">SI </t>
  </si>
  <si>
    <t xml:space="preserve">PÚBLICO </t>
  </si>
  <si>
    <t>TECNICOS EN TOPOGRAFIA / CONTRATISTA DE PRESTACIÓN DE SERVICIOS Y APOYO A LA GESTION</t>
  </si>
  <si>
    <t xml:space="preserve">TECNICO OPERATIVO  / CONTRATO DE PRESTACIÓN DE SERVICIOS Y APOYO A LA GESTIÓN </t>
  </si>
  <si>
    <t>DESPACHO Y SUBDIRECCIONES Y  OFICINAS</t>
  </si>
  <si>
    <t xml:space="preserve">1. Las establecidas en el manual de funciones y el proceso contractual propias de la misionalidad de la Entidad  en defensa y recuperación del Espacio Público </t>
  </si>
  <si>
    <t xml:space="preserve">1.CAPACITACION EN USO CORRECTO DE ELEMENTOS DE PROTECCION PERSONAL </t>
  </si>
  <si>
    <t xml:space="preserve">SEGURIDAD Y SALUD EN EL TRABAJO/SUPERVISOR </t>
  </si>
  <si>
    <t xml:space="preserve">1. CAPACITACIÓN EN HIGIENE POSTURAL
2. PAUSAS ACTIVAS
3. SOLICITAR A LA SUPERVISORA QUE LOS GUARDAS CUENTEN CON SUS RESPECTIVOS CONTROLES DE EXAMENES OCUPACIONALES  </t>
  </si>
  <si>
    <t xml:space="preserve">SEGURIDAD Y SALUD EN EL TRABAJO /SUPERVISORA </t>
  </si>
  <si>
    <t xml:space="preserve">SEGURIDAD Y SALUD EN EL TRABAJO/ SUPERVISORA </t>
  </si>
  <si>
    <t>TAPABOCAS / GUANTES DE LATEX</t>
  </si>
  <si>
    <t>AREAS COMUNES, PASILLOS, COMEDOR Y LIMPIEZA DE ESCRITORIOS PISO 15  Y 16 CL 120</t>
  </si>
  <si>
    <t xml:space="preserve">SEGURIDAD Y SALUD EN EL TRABAJO
PERSONAL DE ASESO Y CAFETERIA /SUPERVISORA </t>
  </si>
  <si>
    <t xml:space="preserve">1. SOLICITAR AL SUPERVISOR EL CUMPLIMIENTO DE LA NORMATIVIDAD VIGENTE 
2. DE SER POSIBLE INVOLUCRALOS EN LOS PROGRAMAS DE PROMOCIÓN Y PREVENCIÓN QUE TIENE EL DADEP </t>
  </si>
  <si>
    <t xml:space="preserve">SEGURIDAD Y SALUD EN EL TRABAJO /RECURSOS FISICOS </t>
  </si>
  <si>
    <t xml:space="preserve">FÍSICO </t>
  </si>
  <si>
    <t>FÍSICO</t>
  </si>
  <si>
    <t>BIOLÓGICO</t>
  </si>
  <si>
    <t>BIOMECÁNICO</t>
  </si>
  <si>
    <t>PROCESO: GESTIÓN DEL TALENTO HUMANO</t>
  </si>
  <si>
    <t>POSTURAS PROLONGADAS</t>
  </si>
  <si>
    <t>TRABAJO ADMINISTRATIVO, EN EL QUE PREDOMINA LA POSICIÓN SEDENTE.</t>
  </si>
  <si>
    <t xml:space="preserve"> TRABAJO ADMINISTRATIVO, QUE REQUIERE DIGITACIÓN PERMANENTE, PARA INTRODUCIR DATOS AL SISTEMA, ELABORAR INFORMES Y GENERAR COMUNICACIÓN VIRTUAL.</t>
  </si>
  <si>
    <t>MOVIMIENTOS CONTINUOS Y/O REPETITIVOS</t>
  </si>
  <si>
    <t>CERVICALGIA, DORSALGIA, LUMBALGIA, ESPASMOS MUSCULARES, EDEMA O ADORMECIMIENTO EN MIEMBROS INFERIORES</t>
  </si>
  <si>
    <t>FATIGA MUSCULAR, DOLOR, ADORMECIMIENTO, HORMIGUEO, EDEMA Y/O PERDIDA DE LA FUERZA EN LAS MANOS</t>
  </si>
  <si>
    <t>PEOR CONSECUENCIA</t>
  </si>
  <si>
    <t>DISCOPATIAS, HERNIAS DISCALES, ESCOLIOSIS, CIFOSIS, ALTERACIONES CIRCULATORIAS (VÁRICES, FLEBITIS)</t>
  </si>
  <si>
    <t>SINDROME DEL TUNEL CARPIANO. TENOSINOVITIS DE QUERVAIN. TENDINITIS. EPICONDILITIS</t>
  </si>
  <si>
    <t>PUESTOS DE TRABAJO ADECUADOS, CON ELEMENTOS ERGONÓMICOS, DE ACUERDO A LA NECESIDAD VALIDADA POR PROFESIONAL ESPECIALIZADO (SILLAS, SOPORTES PARA PANTALLA, APOYA PIES)</t>
  </si>
  <si>
    <t>INSPECCIONES A PUESTOS DE TRABAJO. ADECUACIÓN DE ÁREAS DE TRABAJO</t>
  </si>
  <si>
    <t>RUTINAS DE PAUSAS ACTIVAS. PERIODOS CORTOS DE DESCANSO PARA REALIZAR CAMBIOS POSTURALES. CAPACITACIONES EN HIGIENE POSTURAL. CAPACITACIONES EN ERGONOMÍA FRENTE AL COMPUTADOR. EXAMENES OCUPACIONALES.</t>
  </si>
  <si>
    <t>SUPERFICIES DE TRABAJO AMPLIAS, QUE PERMITEN EL APOYO DE ANTEBRAZOS.</t>
  </si>
  <si>
    <t>INSPECCIONES A PUESTOS DE TRABAJO.</t>
  </si>
  <si>
    <t>RUTINAS DE PAUSAS ACTIVAS. CAPACITACIONES EN HIGIENE POSTURAL. CAPACITACIONES EN ERGONOMÍA FRENTE AL COMPUTADOR. EXAMENES OCUPACIONALES.</t>
  </si>
  <si>
    <t>INSPECCIÓN DE PUESTO DE TRABAJO POR PROFESIONAL ESPECIALISTA, ADECUACIÓN DE PUESTO DE TRABAJO.</t>
  </si>
  <si>
    <t>FOMENTAR CULTURA DE AUTOCUIDADO, IMPLEMENTACIÓN DE ACTIVIDADES DE PREVENCIÓN DE LESIONES OSTEOMUSCULARES.</t>
  </si>
  <si>
    <t>ESTRÉS, ALTERACIONES GASTROINTESTINALES, MIGRAÑA, CEFALEA, IRRITABILIDAD, AGOTAMIENTO FÍSICO Y MENTAL.</t>
  </si>
  <si>
    <t>ACTIVIDADES DE BIENESTAR LABORAL, PROGRAMAS DE ESTILO DE VIDA SALUDABLES, DÍA DE LA FAMILIA, SEMANA DE LA SALUD, BENEFICIOS OTORGADOS POR PARTE DE LA EMPRESA</t>
  </si>
  <si>
    <t>COMITÉ DE CONVIVENCIA LABORAL, ENCUESTA DE CLIMA LABORAL</t>
  </si>
  <si>
    <t>ESTILO DE MANDO, CAMBIOS SOCIALES, CONTRATACIÓN,  RESPONSABILIDAD ANTE EL  BIENESTAR SOCIAL,  CONCEPTOS ANTE EVALUACIONES  DE  DESEMPEÑO, MANEJO DE CAMBIOS</t>
  </si>
  <si>
    <t xml:space="preserve">EJECUCIÓN DEL PROGRAMA DE PREVENCIÓN DE RIESGO PSICOSOCIAL
CAPACITACIONES EN RIESGO PSICOSOCIAL
ACTIVIDADES DE BIENESTAR ENCAMINADO AL ASPECTO FÍSICO, MENTAL Y SOCIAL, EN ESPECIAL, DESARROLLO DE ESPACIOS DEPORTIVOS Y CULTURALES DENTRO DE LA ENTIDAD  PARA FACILITAR LA INTEGRACIÓN Y MEJORAR LA SALUD. 
</t>
  </si>
  <si>
    <t xml:space="preserve"> CARGA  MENTAL, CONTENIDO DE LA TAREA, DEMANDAS EMOCIONALES, SISTEMAS DE CONTROL, DEFINICIÓN DE ROLES, MONOTONÍA, RESPONSABILIDADES DE CARGOS DE DIRECCIÓN, CONFIANZA Y MANEJO</t>
  </si>
  <si>
    <t>ALTERACIONES CARDIOVASCULARES</t>
  </si>
  <si>
    <t>EJECUTAR ACTIVIDADES CONTEMPLADAS EN EL PLAN DE BIENESTAR E INCENTIVOS DE ACUERDO A LA VIGENCIA . 
ACTIVIDADES CONTEMPLADAS EN EL PROGRAMA DE RIESGO PSICOSOCIAL 
CONTINUAR MEDICIÓN DE CLIMA LABORAL.
APLICACIÓN PRESENCIAL DE LA BATERÍA DE RIESGO PSICOSOCIAL CUANDO SEA SUPERADA LA EMERGENCIA SANITARIA POR EL COVID19, O CUANDO EL MINISTERIO DE TRABAJO DISEÑE Y SOCIALICE EL SOFTWARE PARA LA APLICACIÓN DE LA BATERÍA DE RIESGO PSICOSOCIAL DE FORMA VIRTUAL.</t>
  </si>
  <si>
    <t xml:space="preserve"> CARGA  MENTAL, CONTENIDO DE LA TAREA, DEMANDAS EMOCIONALES, MONOTONÍA, ETC.</t>
  </si>
  <si>
    <t xml:space="preserve">  TRABAJO NOCTURNO, ROTACIÓN, HORAS EXTRAS</t>
  </si>
  <si>
    <t>PERIODOS DE DESCANSO DENTRO DE LA JORNADA LABORAL PARA EJECUTAR PAUSAS ACTIVAS.</t>
  </si>
  <si>
    <t>EXPOSICIÓN A NIVELES INADECUADOS DE ILUMINACIÓN</t>
  </si>
  <si>
    <t>FATIGA VISUAL, CEFALEA, IRRITABILIDAD, DIFICULTAD DE ADAPTACION DELOJO POR DESLUMBRAMIENTO</t>
  </si>
  <si>
    <t>ASTENOPÍA (FATIGA VISUAL)</t>
  </si>
  <si>
    <t>USO DE GAFAS A NECESIDAD, CAPACITACIÓN EN FATIGA VISUAL</t>
  </si>
  <si>
    <t>PAUSAS ACTIVAS VISUALES, EXAMENES VISUALES Y SUS RESPECTIVOS CONTROLES</t>
  </si>
  <si>
    <t>CAPACITACIONES EN IDENTIFICACIÓN DE RIESGOS
PAUSAS ACTVAS VISUALES.</t>
  </si>
  <si>
    <t>USO DE COMPUTADOR</t>
  </si>
  <si>
    <t>IRRITACIÓN, LAGRIMEO, SEQUEDAD OCULAR</t>
  </si>
  <si>
    <t>MONITORES CON FILTRO DE PROTECCIÓN</t>
  </si>
  <si>
    <t xml:space="preserve">MANTENIMIENTO PREVENTIVO Y CORRECTIVO PARA LUMINARIAS </t>
  </si>
  <si>
    <t xml:space="preserve">MANTENIMIENTO PREVENTIVO Y CORRECTIVO PARA COMPUTADORES, REGULACIÓN DE BRILLO EN PANTALLAS </t>
  </si>
  <si>
    <t xml:space="preserve">RADIACIONES SOLARES DURANTE LA VISITA A ESPACIOS AL AIRE LIBRE O ACOMPAÑAMIENTO A OPERATIVOS </t>
  </si>
  <si>
    <t xml:space="preserve">QUEMADURAS DE PRIMER GRADO, CÁNCER DE PIEL </t>
  </si>
  <si>
    <t>IRRITACIÓN CUTÁNEA, ERITEMA, INFLAMACIÓN DE LA ZONA EXPUESTA</t>
  </si>
  <si>
    <t>ENTREGA DE EPP</t>
  </si>
  <si>
    <t>RUIDO INTERMITENTE- CONTAMINACIÓN SONORA - SOCIOACUSIA</t>
  </si>
  <si>
    <t>EXPOSICIÓN A RUIDO INTERMITENTE GENERADO POR DIALOGO DE PERSONAS EN  LOS DIFERENTES MODULOS DE TRABAJO</t>
  </si>
  <si>
    <t>ACUFENOS, CEFALEA, INSOMNIO, ESTRÉS, IRRITABILIDAD, VÉRTIGO, ANSIEDAD, PROBLEMAS DIGESTIVOS, ALTERACIÓN DE LA CONCENTRACIÓN</t>
  </si>
  <si>
    <t xml:space="preserve"> HIPOACUSIA</t>
  </si>
  <si>
    <t xml:space="preserve">ESTRATEGIAS DE CONSERVACIÓN AUDITIVA
</t>
  </si>
  <si>
    <t>EXAMENES MÉDICO OCUPACIONALES - AUDIOMETRIAS</t>
  </si>
  <si>
    <t>RESOLUCIÓN 8121 DE 1983.
RESOLUCIÓN 1792 DE 1990.
NTC 3520.
NTC 3522.
GATISO GATI-HNIR</t>
  </si>
  <si>
    <t xml:space="preserve">CAMPAÑA  CONTRA EL RUIDO.
FOMENTAR EL AUTOCUIDADO.
</t>
  </si>
  <si>
    <t>TEMPERATURA AMBIENTAL BAJA</t>
  </si>
  <si>
    <t xml:space="preserve">CONDICIONES CLIMATICAS - BAJAS TEMPERATURAS EN HORAS DE LA MADRUGADA </t>
  </si>
  <si>
    <t>CONFUSIÓN, SOMNOLENCIA, DEBILIDAD, PÉRDIDA DE COORDINACIÓN.</t>
  </si>
  <si>
    <t>PUNTOS DE SUMINISTRO DE BEBIDAS CALIENTES</t>
  </si>
  <si>
    <t>CAPACITACIÓN EN IDENTIFICACIÓN DE RIESGOS</t>
  </si>
  <si>
    <t>PROGRAMACIÓN DE ACTIVIDADES
RECOMENDACIONES PARA EL USO DE PRENDAS QUE CONTROLEN EL FRIO</t>
  </si>
  <si>
    <t xml:space="preserve">CONDICIONES CLIMÁTICAS - TEMPERATURAS BAJAS EN LA ZONA DE UBICACIÓN DE LA BODEGA </t>
  </si>
  <si>
    <t xml:space="preserve">CONDICIONES CLIMÁTICAS - TEMPERATURAS BAJAS EN LA ZONA DE UBICACIÓN DE LA OFICINA </t>
  </si>
  <si>
    <t>DISCOFORT TERMICO</t>
  </si>
  <si>
    <t>EXPOSICIÓN A CONTAMINACIÓN SONORA - RUIDO AMBIENTAL DEL TRÁFICO AL CONDUCIR</t>
  </si>
  <si>
    <t>MANTENIMIENTO PREVENTIVO Y CORRECTIVO A VEHÍCULOS</t>
  </si>
  <si>
    <t>CAMPAÑA  CONTRA EL RUIDO.
FOMENTAR EL AUTOCUIDADO.
RECOMENDACIONES PARA MINIMIZAR EL RUIDO AMBIENTAL DE TRÁFICO, CERRANDO VENTANAS</t>
  </si>
  <si>
    <t xml:space="preserve">EXPOSICIÓN A RUIDO INTERMITENTE CON NIVELES VARIADOS DE ACUERDO A LA TAREA, AL AMBIENTE Y A LOS EQUIPOS UTILIZADOS </t>
  </si>
  <si>
    <t>PROTECTORES AUDITIVOS 
CAPACITACIONES EN EL BUEN USO DE EPP</t>
  </si>
  <si>
    <t xml:space="preserve">SOLICITAR AL SUPERVISOR EL CUMPLIMIENTO DE LA NORMATIVIDAD VIGENTE </t>
  </si>
  <si>
    <t>SISMOS, TERREMOTOS, INUNDACIÓN, PRECIPITACIONES, DESLIZAMIENTOS</t>
  </si>
  <si>
    <t>AMENAZAS NATURALES DE ACUERDO A LA UBICACIÓN GEOGRÁFICA</t>
  </si>
  <si>
    <t>GOLPES, TRAUMAS, ESGUINCES, HERIDAS.</t>
  </si>
  <si>
    <t>FRACTURAS, TRAUMAS CRANEOENCEFÁLICOS, TRAUMAS MEDULARES,  MUERTE</t>
  </si>
  <si>
    <t>ESTRUCTURA SISMORESISTENTE, MANTENIMIENTO PREVENTIVO Y CORRECTIVO DE LAS INSTALACIONES</t>
  </si>
  <si>
    <t>EXTINTORES, EQUIPO DE EMERGENCIAS, SEÑALIZACIÓN DE SEGURIDAD, PLANES DE AYUDA  MUTUA.</t>
  </si>
  <si>
    <t xml:space="preserve">
CAPACITACIÓN EN SISTEMA COMANDO DE INCIDENTES 
BRIGADA DE EMERGENCIAS CAPACITADA Y DOTADA, SOCIALIZACION E IMPLEMENTACIÓN DEL PLAN DE EMERGENCIAS </t>
  </si>
  <si>
    <t xml:space="preserve">
LESIONES PERSONALES POR ARMAS, GOLPES, HERIDAS, TRAUMA PSICOLÓGICO.   </t>
  </si>
  <si>
    <t>LESIONES CORPORALES SEVERAS, DAÑO DE TEJIDOS Y ÓRGANOS VITALES, MUERTE</t>
  </si>
  <si>
    <t>ACTIVIDADES DESPLAZANDOSE EN LA VÍA PÚBLICA CON EXPOSICIÓN A: ROBOS, ATRACOS, ATENTADOS, ALTERACIÓN DEL ORDEN PÚBLICO.</t>
  </si>
  <si>
    <t>SISTEMAS DE COMUNICACIÓN INTERNA Y EXTERNA</t>
  </si>
  <si>
    <t>ACCIDENTES DE TRÁNSITO DURANTE EL TRASLADO EN VEHICULOS A DIFERENTES PARTES DE LA CIUDAD</t>
  </si>
  <si>
    <t>HERIDAS PROFUNDAS, TRAUMAS DE PIEL, TEJIDOS BLANDOS Y ESTRUCTURA ÓSEA</t>
  </si>
  <si>
    <t>NORMAS DE SEGURIDAD SOCIALIZADAS Y PUBLICADAS, SEÑALIZACIÓN PREVENTIVA, INSPECCIÓN DE PUESTOS DE TRABAJO Y ÁREAS.</t>
  </si>
  <si>
    <t>MANTENIMIENTO PREVENTIVO Y CORRECTIVO A MÁQUINAS, EQUIPOS Y HERRAMIENTAS</t>
  </si>
  <si>
    <t>CAPACITACIÓN EN AUTOCUIDADO 
SOCIALIZACIÓN DE PROCEDIMIENTO DE BUEN USO DE MÁQUINAS, EQUIPOS Y HERRAMIENTAS</t>
  </si>
  <si>
    <t>USO DE ASCENSORES</t>
  </si>
  <si>
    <t>FRACTURAS, DAÑO DE TEJIDOS Y ÓRGANOS VITALES, TRAUMA CRANEOENCEFÁLICO, TRAUMA MEDULAR, MUERTE</t>
  </si>
  <si>
    <t>MANEJO DE ,  EQUIPOS Y HERRAMIENTAS DE OFICINA</t>
  </si>
  <si>
    <t>MANTENIMIENTO PREVENTIVO Y CORRECTIVO</t>
  </si>
  <si>
    <t xml:space="preserve">MANTENIMIENTO PREVENTIVO Y CORRECTIVO A LOS ASCENSORES </t>
  </si>
  <si>
    <t xml:space="preserve">TIPS O CAMPAÑA DE BUEN USO DE LOS ASCENSORES </t>
  </si>
  <si>
    <t>DESPLAZAMIENTOS EN  ÁREAS COMUNES, ESCALERAS, TERRENOS IRREGULARES AL REALIZAR ACOMPAÑAMIENTOS O OPERATIVOS DE RESTITUCIÓN</t>
  </si>
  <si>
    <t>FRACTURAS, TRAUMA A ORGANOS INTERNOS, TRAUMA CRANEOENCEFÁLICO, TRAUMA MEDULAR</t>
  </si>
  <si>
    <t xml:space="preserve">DESPLAZAMIENTOS EN  ÁREAS COMUNES, ESCALERAS, TERRENOS IRREGULARES </t>
  </si>
  <si>
    <t xml:space="preserve">DESPLAZAMIENTOS  POR ÁREAS O ESPACIOS A DESALOJAR O RECORRIDOS POR LA CIUDAD  </t>
  </si>
  <si>
    <t xml:space="preserve">DESPLAZAMIENTOS POR LA VÍA PÚBLICA, VISITANDO DIFERENTES ZONAS DE LA CIUDAD </t>
  </si>
  <si>
    <t>ELÉCTRICO</t>
  </si>
  <si>
    <t>INSPECCIONES A PUESTOS DE TRABAJO. 
ADECUACIÓN DE ÁREAS DE TRABAJO</t>
  </si>
  <si>
    <t>PROCEDIMIENTO DE ACTOS Y CONDICIONES INSEGURAS</t>
  </si>
  <si>
    <t>PESV</t>
  </si>
  <si>
    <t xml:space="preserve">ACTIVIDADES DESPLAZANDOSE EN LA VÍA PÚBLICA CON EXPOSICIÓN A: ROBOS, ATRACOS, ATENTADOS, ALTERACIÓN DEL ORDEN PÚBLICO. </t>
  </si>
  <si>
    <t>CAPACITACIONES EN ESTILOS DE VIDA SALUDABLE, DIFUSIÓN EN EL MANEJO DE ESTRÉS</t>
  </si>
  <si>
    <t>REFUERZO DE ACTOS Y CONDICIONES INSEGURAS</t>
  </si>
  <si>
    <t xml:space="preserve"> ACTIVIDADES ENFOCADAS AL AUTOCUIDADO</t>
  </si>
  <si>
    <t xml:space="preserve">CAPACITACIÓN EN IDENTIFICACIÓN DE RIESGOS </t>
  </si>
  <si>
    <t>DIFUSIÓN EN MANEJO DE HERRAMIENTAS DE ESCRITORIO, REFUERZO DE ACTOS Y CONDICIONES INSEGURAS</t>
  </si>
  <si>
    <t>DIFUSIÓN DE MEDIDAS PREVENTIVAS EN SEGURIDAD VIAL</t>
  </si>
  <si>
    <t>GPS PARA 2 CONDUCTORES</t>
  </si>
  <si>
    <t>SOCIALIZACIÓN DE LÍNEAS DE EMERGENCIA</t>
  </si>
  <si>
    <t>CAPACITACIONES EN AUTOCUIDADO
DIFUSIÓN DEL RIESGO PÚBLICO</t>
  </si>
  <si>
    <t>MECÁNICO</t>
  </si>
  <si>
    <t xml:space="preserve">USO DE AYUDAS MECÁNICAS PARA EL IZAJE, LEVANTAMIENTO Y TRANSPORTE DE CARGAS </t>
  </si>
  <si>
    <t>FRACTURAS, DAÑO DE TEJIDOS Y ORGANOS VITALES, TRAUMA CRANEOENCEFÁLICO.</t>
  </si>
  <si>
    <t xml:space="preserve"> ACTIVIDADES ENFOCADAS AL AUTOCUIDADO, USO DE EPP, PROCEDIMIENTOS ADECUADOS.</t>
  </si>
  <si>
    <t>CAIDAS, ATRAPAMIENTOS, GOLPES, HERIDAS, TRAUMAS, ESGUINCES</t>
  </si>
  <si>
    <t>PROCEDIMIENTO DE ACTOS Y CONDICIONES INSEGURAS, SEÑALIZACIÓN, NORMAS DE SEGURIDAD PUBLICADAS.</t>
  </si>
  <si>
    <t>CAPACITACIÓN EN IDENTIFICACIÓN DE RIESGOS 
RETROALIMENTACIÓN EN ADHERENCIA A PROTOCOLOS</t>
  </si>
  <si>
    <t>INDUCCIÓN DE SEGURIDAD, PREPARACIÓN Y PARTICIPACIÓN EN LOS SIMULACROS, CAPACITACIÓN EN IDENTIFICACIÓN DE PELIGROS. DIFUSIÓN DE MATRIZ DE RIESGOS</t>
  </si>
  <si>
    <t>FALLAS MECÁNICAS EN LA CONDUCCIÓN DE LOS VEHICULOS</t>
  </si>
  <si>
    <t>GOLPES, TRAUMAS, HERIDAS</t>
  </si>
  <si>
    <t>POLITRAUMATISMOS, QUEMADURAS,  FRACTURAS, DAÑO DE TEJIDOS Y ÓRGANOS VITALES, TRAUMA CRANEOENCEFÁLICO, TRAUMA MEDULAR, MUERTE</t>
  </si>
  <si>
    <t>COMPETENCIAS CERTIFICADAS PARA CONDUCTORES</t>
  </si>
  <si>
    <t>CURSO DE MANEJO DEFENSIVO</t>
  </si>
  <si>
    <t>MANIPULACIÓN DE MÁQUINAS, EQUIPOS Y ELEMENTOS DE COCINA CORTOPUNZANTES</t>
  </si>
  <si>
    <t>HERIDAS, GOLPES , TRAUMAS</t>
  </si>
  <si>
    <t>NORMAS DE SEGURIDAD SOCIALIZADAS , INSPECCIÓN DE PUESTOS DE TRABAJO Y ÁREAS.</t>
  </si>
  <si>
    <t>PROCEDIMIENTOS PARA EL BUEN USO DE MÁQUINAS, EQUIPOS Y ELEMENTOS DE COCINA, REFUERZO DE ACTOS Y CONDICIONES INSEGURAS</t>
  </si>
  <si>
    <t>MANTENIMIENTO PREVENTIVO Y CORRECTIVO A MÁQUINAS, EQUIPOS Y ELEMENTOS DE COCINA</t>
  </si>
  <si>
    <t xml:space="preserve">CAPACITACIÓN EN AUTOCUIDADO  E IDENTIFICACIÓN DE RIESGOS
</t>
  </si>
  <si>
    <t>CONTACTO TÉRMICO</t>
  </si>
  <si>
    <t>QUEMADURAS DE PRIMER GRADO</t>
  </si>
  <si>
    <t>QUEMADURAS DE SEGUNDO Y TERCER GRADO</t>
  </si>
  <si>
    <t>FIBRILACIÓN VENTRICULAR, MUERTE</t>
  </si>
  <si>
    <t xml:space="preserve">CONTACTO CON SUPERFICIES CALIENTES,  CONTENIDO DE RECIPIENTES, HORNILLAS Y QUEMADORES
</t>
  </si>
  <si>
    <t>DISPOSICIÓN DE EXTINTORES</t>
  </si>
  <si>
    <t>NORMAS DE SEGURIDAD SOCIALIZADAS, PROCEDIMIENTOS ESTABLECIDOS, SEÑALIZACIÓN</t>
  </si>
  <si>
    <t xml:space="preserve">1. BRINDARLES TIPS DEL  PROGRAMA DE MANTENIMIENTO PREVENTIVO Y CORRECTIVO </t>
  </si>
  <si>
    <t>USO DE EPP ADECUADOS, BUENAS PRÁCTICAS DE MANEJO</t>
  </si>
  <si>
    <t>ESTRÉSS TÉRMICO</t>
  </si>
  <si>
    <t>EXPOSICIÓN A TEMPERATURAS EXTREMAS</t>
  </si>
  <si>
    <t>ALTERNANCIA DE TAREAS, USO DE EPP ADECUADOS</t>
  </si>
  <si>
    <t>CAMPANAS EXTRACTORAS</t>
  </si>
  <si>
    <t>PUNTOS DE HIDRATACIÓN</t>
  </si>
  <si>
    <t>DEBILIDAD Y FATIGA EXTREMAS, NÁUSEAS, MALESTAR, MAREOS, TAQUICARDIA, DOLOR DE CABEZA</t>
  </si>
  <si>
    <t>PÉRDIDA DE CONCIENCIA SIN OBNUBILACIÓN</t>
  </si>
  <si>
    <t>TÉTANOS, FIEBRE TIFOIDEA, RABIA</t>
  </si>
  <si>
    <t xml:space="preserve">MORDEDURAS DE PERROS, PICADURAS DE INSECTOS Y ZANCUDOS, DURANTE LOS DESPLAZAMIENTOS POR LA CIUDAD  </t>
  </si>
  <si>
    <t xml:space="preserve">HERIDAS, INFECCIONES, REACCIONES ALÉRGICAS, </t>
  </si>
  <si>
    <t>USO DE EPP, DIFUSIÓN DE MEDIDAS DE AUTOCUIDADO</t>
  </si>
  <si>
    <t xml:space="preserve">CERRAMIENTOS EN LAS OBRAS,
CAMPAÑAS DE FUMIGACIÓN </t>
  </si>
  <si>
    <t xml:space="preserve">CAPACITACIÓN EN USO CORRECTO DE ELEMENTOS DE PROTECCIÓN PERSONAL 
CAPACITACIÓN EN AUTOCUIDADO </t>
  </si>
  <si>
    <t xml:space="preserve">EXPOSICIÓN A CONTACTO CON VIRUS, BACTERIAS MORDEDURAS, PICADURAS, PARÁSITOS, RICKETSIAS. </t>
  </si>
  <si>
    <t>EXPOSICIÓN A CONTACTO CON VIRUS, BACTERIAS, HONGOS, MORDEDURAS, PICADURAS, PARÁSITOS, RICKETSIAS, FLUIDOS CORPORALES, EXCREMENTOS.</t>
  </si>
  <si>
    <t>DERMATOSIS, REACCIONES ALÉRGICAS, ENFERMEDADES INFECTOCONTAGIOSAS, ALTERACIONES EN LOS DIFERENTES  SISTEMAS.</t>
  </si>
  <si>
    <t>EXPOSICIÓN A VIRUS, BACTERIAS, PARÁSITOS Y HONGOS, PRESENTES EN EL AMBIENTE EN LAS LABORES DE LIMPIEZA, ASEO Y RECOLECCIÓN DE RESIDUOS</t>
  </si>
  <si>
    <t>INFECCIONES VIRALES Y BACTERIANAS.</t>
  </si>
  <si>
    <t xml:space="preserve">LIMPIEZA  Y DESINFECCIÓN DE ÁREAS DE TRABAJO </t>
  </si>
  <si>
    <t>ACTIVIDADES ENFOCADAS AL AUTOCUIDADO, USO DE EPP, DIFUSIÓN IDENTIFICACIÓN DE RIESGOS.</t>
  </si>
  <si>
    <t>SOCIALIZACIÓN DE NORMAS DE SEGURIDAD.</t>
  </si>
  <si>
    <t xml:space="preserve">GUANTES, TAPABOCAS, PETO
</t>
  </si>
  <si>
    <t>POSTURAS PROLONGADAS EN BÍPEDA DINÁMICA.</t>
  </si>
  <si>
    <t>POSTURAS PROLONGADAS EN BÍPEDA DINÁMICA: DESPLAZANDOSE POR PERIODOS DE TIEMPO PROLONGADO, GENERALMENTE CON HABITOS POSTURALES INCORRECTOS AL MANTENER LA MISMA POSTURA GENERANDO DESEQUILIBRIOS ESTRUCTURALES.</t>
  </si>
  <si>
    <t>FATIGA MUSCULAR, DORSALGIAS, LUMBALGIAS, LUMBOCIATIALGIA, ESCOLIOSIS, AUMENTO DE LA TENSIÓN LUMBAR</t>
  </si>
  <si>
    <t>DISCOPATIAS, HERNIAS DISCALES, ESCOLIOSIS</t>
  </si>
  <si>
    <t>POSIBILIDAD DE GENERAR ALTERNANCIA DE PESOS EN POSICIÓN BÍPEDA Y POSTURAS DE BÍPEDA A SEDENTE.</t>
  </si>
  <si>
    <t>RECOMENDACIÓN DE DESPLAZAMIENTOS POR TERRENOS REGULARES, POSIBILIDAD DE CONTROLAR EL ENTORNO DE TRABAJO.</t>
  </si>
  <si>
    <t>RUTINAS DE PAUSAS ACTIVAS. PERIODOS CORTOS DE DESCANSO PARA REALIZAR CAMBIOS POSTURALES. CAPACITACIONES EN HIGIENE POSTURAL. EXAMENES OCUPACIONALES.</t>
  </si>
  <si>
    <t>CAPACITACIÓN EN HIGIENE POSTURAL, PAUSAS ACTIVAS, FOMENTAR CULTURA DE AUTOCUIDADO, CONTINUAR CON LA EJECUCIÓN DE ACTIVIDADES DE PREVENCIÓN DE LESIONES OSTEOMUSCULARES.</t>
  </si>
  <si>
    <t>POSICIÓN SEDENTE FRENTE AL COMPUTADOR .</t>
  </si>
  <si>
    <t xml:space="preserve"> TRABAJO ADMINISTRATIVO, QUE REQUIERE DIGITACIÓN PARA INTRODUCIR DATOS AL SISTEMA Y ELABORAR INFORMES.</t>
  </si>
  <si>
    <t>PESV, REVISIÓN TECNOMECÁNICA ACTUALIZADA</t>
  </si>
  <si>
    <t>MANIPULACIÓN MANUAL DE CARGAS</t>
  </si>
  <si>
    <t>FATIGA MUSCULAR, CERVICALGIAS, DORSALGIAS, LUMBALGIAS, ESPASMOS MUSCULARES.</t>
  </si>
  <si>
    <t>MANIPULACIÓN MANUAL DE CARGAS AL MOVILIZAR EQUIPOS DE COMPUTO E INSUMOS DE MANTENIMIENTO</t>
  </si>
  <si>
    <t>DISTRIBUCIÓN DE LAS CARGAS A MANIPULAR, RESPETANDO LOS PESOS MÁXIMOS. PAUTAS DE TRABAJO SEGURO</t>
  </si>
  <si>
    <t>USO DE AYUDAS MECÁNICAS PARA TRANSPORTE DE CARGAS SI POR SU VOLUMEN Y PESO NO SON MANIPULABLES.</t>
  </si>
  <si>
    <t>RUTINAS DE PAUSAS ACTIVAS Y PERIODOS DE DESCANSO DURANTE LA JORNADA LABORAL, QUE PERMITEN DISMINUIR LA SOBRECARGA MUSCULAR Y DISMINUIR TENSIONES - DIFUSIÓN DE MÉTODOS ADECUADOS DE LEVANTAMIENTO Y TRANSPORTE DE CARGAS, HIGIENE POSTURAL Y CUIDADOS DE COLUMNA. - POSIBILIDAD DE SOLICITAR AYUDA A OTROS COMPAÑEROS SI EL PESO DE LA CARGA ES EXCESIVO - USO DE EPP REQUERIDOS PARA LA ACTIVIDAD.- EXAMENES OCUPACIONALES.</t>
  </si>
  <si>
    <t>CAPACITACIÓN EN HIGIENE POSTURAL, PAUSAS ACTIVAS, FOMENTAR CULTURA DE AUTOCUIDADO, CONTINUAR CON LA EJECUCIÓN DE ACTIVIDADES DE PREVENCIÓN DE RIESGO BIOMECÁNICO.</t>
  </si>
  <si>
    <t>MANIPULACIÓN MANUAL DE CARGAS AL MOVILIZAR EQUIPOS DE COCINA E INSUMOS</t>
  </si>
  <si>
    <t>MANIPULACIÓN MANUAL DE CARGAS AL MOVILIZAR CAJAS, EQUIPOS, INSUMOS</t>
  </si>
  <si>
    <t>MANIPULACIÓN MANUAL DE CARGAS AL MOVILIZAR CAJAS, CARPETAS, DOCUMENTOS Y PAPELERIA</t>
  </si>
  <si>
    <t>SOBRECARGAS Y POSTURAS FORZADAS AL MANIPULAR INSUMOS Y EQUIPOS</t>
  </si>
  <si>
    <t>SÍNDROME DOLOROSO DORSO LUMBAR, SÍNTOMAS NEUROLÓGICOS Y ALGIAS DE ESFUERZO</t>
  </si>
  <si>
    <t>POSTURAS FORZADAS EN TRONCO AL REALIZAR ACTIVIDADES DE LIMPIEZA Y ASEO</t>
  </si>
  <si>
    <t>DISCOPATÍAS, HERNIAS DISCALES, ESCOLIOSIS</t>
  </si>
  <si>
    <t>ESTABLECER PROCEDIMIENTOS PARA LIMPIEZA Y ASEO</t>
  </si>
  <si>
    <t>RUTINAS DE PAUSAS ACTIVAS. PERIODOS CORTOS DE DESCANSO PARA REALIZAR CAMBIOS POSTURALES. CAPACITACIONES EN HIGIENE POSTURAL, CUIDADO DE COLUMNA Y PREVENCIÓN DE ALTERACIONES OSTEOMUSCULARES. EXÁMENES OCUPACIONALES.</t>
  </si>
  <si>
    <t xml:space="preserve"> PROCEDIMIENTOS PARA LA CORRECTA EJECUCIÓN DE LAS TAREAS</t>
  </si>
  <si>
    <t>CAPACITACIÓN EN HIGIENE POSTURAL, PAUSAS ACTIVAS, FOMENTAR CULTURA DE AUTOCUIDADO, IMPLEMENTACIÓN DE ACTIVIDADES DE PREVENCIÓN DE RIESGO BIOMECÁNICO.</t>
  </si>
  <si>
    <t>ALMACENAMIENTO EN PLANOS</t>
  </si>
  <si>
    <t>SOBRECARGAS Y POSTURAS FORZADAS AL REALIZAR ACTIVIDADES DE MANTENIMIENTO EN PLANOS POR FUERA DE LA ZONA DE CONFORT</t>
  </si>
  <si>
    <t>SÍNDROME DOLOROSO LUMBAR, SÍNTOMAS NEUROLÓGICOS Y ALGIAS DE ESFUERZO</t>
  </si>
  <si>
    <t>IMPLEMENTACIÓN DE ESCALERAS DE UNO, DOS Y TRES PASOS SEGÚN SE REQUIERA.</t>
  </si>
  <si>
    <t>ADECUADAS TÉCNICAS DE ALMACENAMIENTO EN PLANOS</t>
  </si>
  <si>
    <t>RUTINAS DE PAUSAS ACTIVAS. PERIODOS CORTOS DE DESCANSO PARA REALIZAR CAMBIOS POSTURALES. CAPACITACIONES EN HIGIENE POSTURAL, CUIDADO DE COLUMNA Y PREVENCIÓN DE ALTERACIONES OSTEOMUSCULARES. EXAMENES OCUPACIONALES.</t>
  </si>
  <si>
    <t xml:space="preserve">REVISION DE DOCUMENTACION, FOLEO DE CARPETAS Y ESCRITURA EN PAPELERIA REVISIÓN  Y ARCHIVO DE DOCUMENTOS </t>
  </si>
  <si>
    <t>CONDUCCIÓN DE VEHICULOS</t>
  </si>
  <si>
    <t>CERVICALGIAS, DORSALGIAS, LUMBALGIAS, ESPASMOS MUSCULARES,  EDEMA O ADORMECIMIENTO EN MIEMBROS INFERIORES</t>
  </si>
  <si>
    <t>REVISIONES PERIÓDICAS AL VEHÍCULO, GARANTIZANDO LA BUENA CONDICIÓN DE ESTOS PARA REALIZAR AJUSTES DE POSTURA.</t>
  </si>
  <si>
    <t xml:space="preserve"> RUTINAS DE PAUSAS ACTIVAS. PERIODOS CORTOS DE DESCANSO PARA REALIZAR CAMBIOS POSTURALES. CAPACITACIONES EN HIGIENE POSTURAL Y ERGONOMÍA AL CONDUCIR. EXAMENES OCUPACIONALES. </t>
  </si>
  <si>
    <t>POSTURA MANTENIDA</t>
  </si>
  <si>
    <t>MOVIMIENTOS CONTINUOS Y /O REPETITIVOS</t>
  </si>
  <si>
    <t>MOVIMIENTOS CONTINUOS Y/O REPETITIVOSAL REALIZAR MANIPULACIONES VARIADAS EN ACTIVIDADES DE ASEO, LIMPIEZA Y DESINFECCIÓN</t>
  </si>
  <si>
    <t>RUTINAS DE PAUSAS ACTIVAS. CAPACITACIONES EN HIGIENE POSTURAL Y CUIDADO DE MIEMBROS SUPERIORES,  EXAMENES OCUPACIONALES.</t>
  </si>
  <si>
    <t>ESTABLECER PROGRAMAS DE VIGILANCIA MÉDICA. VERIFICAR EL USO CORRECTO Y ESTADO DE LOS ELEMENTOS DE PROTECCIÓN PERSONAL. IMPLEMENTACIÓN DE PROGRAMA PARA EL MANEJO SEGURO DE PRODUCTOS QUÍMICOS.</t>
  </si>
  <si>
    <t xml:space="preserve">
REVISIÓN DE FICHAS TOXICOLÓGICAS Y HOJAS DE SEGURIDAD DE LAS SUSTANCIAS QUÍMICAS.                                                                                                            ACTUALIZACIÓN DE MATRIZ DE EPP.
</t>
  </si>
  <si>
    <t>LESIÓN DEL SISTEMA NERVIOSO CENTRAL</t>
  </si>
  <si>
    <t>FICHA DE SEGURIDAD DE PRODUCTOS VISIBLE, SOCIALIZADA</t>
  </si>
  <si>
    <t>DOTACIÓN Y CAPACITACIÓN EN USO DE EPP ADECUADOS.</t>
  </si>
  <si>
    <t>SÓLIDOS, LÍQUIDOS, GASES Y VAPORES</t>
  </si>
  <si>
    <t xml:space="preserve">
EXPOSICIÓN Y/O CONTACTO CON SUSTANCIAS QUÍMICAS</t>
  </si>
  <si>
    <t>INTOXICACIÓN</t>
  </si>
  <si>
    <t xml:space="preserve">NEUMOCONIOSIS,  ASMA PROFESIONAL, EPOC. </t>
  </si>
  <si>
    <t>RINITIS, TOS, ALERGIAS</t>
  </si>
  <si>
    <t>LIMPIEZA Y DESINFECCIÓN DE SUPERFICIES</t>
  </si>
  <si>
    <t>DIFUSIÓN EN IDENTIFICACIÓN DE RIESGOS, USO DE EPP</t>
  </si>
  <si>
    <t>EXPOSICIÓN A SUSTANCIAS QUÍMICAS</t>
  </si>
  <si>
    <t xml:space="preserve">USO DE SUSTANCIAS QUÍMICAS PARA REALIZAR LIMPIEZA DE TECLADOS, VIDEO TERMINALES Y CPU </t>
  </si>
  <si>
    <t>RESEQUEDAD EN LA PIEL</t>
  </si>
  <si>
    <t>DISFONIAS, AFONIAS</t>
  </si>
  <si>
    <t>GASTRITIS, IRRITACIONES FARINGEAS</t>
  </si>
  <si>
    <t>PERIODOS DE DESCANSO DURANTE LA JORNADA LABORAL, PROMOCIÓN DE LA EJECUCIÓN DE EJERCICIOS RESPIRATORIOS E HIGIENE VOCAL</t>
  </si>
  <si>
    <t xml:space="preserve">AUTOREGULACIÓN DE LAS ACTIVIDADES </t>
  </si>
  <si>
    <t>EXPOSICIÓN A RUIDO INTERMITENTE GENERADO POR DIALOGO DE PERSONAS EN  LOS DIFERENTES MÓDULOS DE TRABAJO</t>
  </si>
  <si>
    <t>PAUSAS ACTIVAS VISUALES, EXÁMENES VISUALES Y SUS RESPECTIVOS CONTROLES</t>
  </si>
  <si>
    <t>CORTINAS, PERSIANAS O SISTEMAS BLACK OUT, DIFUSORES EN VENTANAS.</t>
  </si>
  <si>
    <t>MONITORES CON FILTRO DE PROTECCIÓN, POSIBILIDAD DE GRADUAR EL BRILLO DE LAS PANTALLAS</t>
  </si>
  <si>
    <t xml:space="preserve">ESTRATEGICO </t>
  </si>
  <si>
    <t>RIESGOS DERIVADOS DE LAS RELACIONES ENTRE COLABORADORES</t>
  </si>
  <si>
    <t>PROBLEMAS DE COMUNICACION, POSICIONES PERSONALES Y LABORALES DIVERGENTES</t>
  </si>
  <si>
    <t>MATERIALIZACIÓN DE SITUACIONES DE ACOSO LABORAL, FATIGA, ESTRÉS, ANSIEDAD Y/O DEPRESIÓN, TRASTORNOS DEL APARATO DIGESTIVO Y/O SISTEMA NERVIOSO</t>
  </si>
  <si>
    <t>ENFERMEDAD FÍSICA O MENTAL DISCAPACITANTE, DAÑO FÍSICO POR SITUACIONES DE VIOLENCIA</t>
  </si>
  <si>
    <t>ACTIVIDADES PREVENTIVAS DE PROMOCIÓN DEL CLIMA LABORAL, ESTRATEGIAS DE COMUNICACIÓN ASERTIVA.</t>
  </si>
  <si>
    <t>POLÍTICA DE DESCONEXIÓN EN ESPACIOS NO LABORALES,  RUTINAS DE PAUSAS ACTIVAS, ESTRATEGIAS DE FOMENTO DE ADAPTACIÓN AL CAMBIO Y A LA DIVERSIDAD</t>
  </si>
  <si>
    <t>SEGURIDAD Y SALUD EN EL TRABAJO.
COMITÉ DE CONVIVENCIA LABORAL
COLABORADOR</t>
  </si>
  <si>
    <t>MANEJO DE PERSONAL EXTERNO CON EXPOSICIÓN A SITUACIONES DE AGRESIÓN FÍSICA, ROBOS, ATRACOS, ATENTADOS</t>
  </si>
  <si>
    <t>LEY  400 DE 1997 NSR - 10
RESOLUCIÓN 3316 DE 2019
RESOLUCIÓN 0312 DE 2019
DECRETO 2157 DE 2017
LEY 1831 DE 2017
DECRETO 1076 DE 2015
DECRETO 1072 DE 2015
RESOLUCIÓN 221 DE 2014
RESOLUCIÓN 92 DE 2014
DECRETO 1974 DE 2013
LEY 1575 DE 2012
LEY 1523 DE 2012
DECRETO 663 DE 2011
DECRETO 3888 DE 2007
RESOLUCIÓN 705 DE 2007
DECRETO 451 DE 2005
RESOLUCIÓN 2400 DE 1979</t>
  </si>
  <si>
    <t>SEGURIDAD Y SALUD EN EL TRABAJO
BRIGADA DE EMERGENCIAS</t>
  </si>
  <si>
    <t>CARACTERISTICAS DE LA ORGANIZACIÓN DEL TRABAJO</t>
  </si>
  <si>
    <t>COMUNICACIÓN, TECNOLOGÍA, ORGANIZACIÓN DEL TRABAJO, DEMANDAS CUALITATIVAS Y CUANTITATIVAS DE LA LABOR</t>
  </si>
  <si>
    <t>RELACIONES, COHESIÓN, CALIDAD DE INTERACCIONES, TRABAJO EN EQUIPO</t>
  </si>
  <si>
    <t>ADECUACIÓN DE CARGA Y RITMO DE TRABAJO
CANALES DE COMUNICACIÓN ADECUADOS</t>
  </si>
  <si>
    <t>ESTRATEGIAS PARA FOMENTAR EL TRATO EQUITATIVO Y COOPERACIÓN ENTRE EQUIPOS DE TRABAJO</t>
  </si>
  <si>
    <t>ESTRATEGIAS PARA FOMENTAR LA ADECUADA ORGANIZACIÓN DE TRABAJO</t>
  </si>
  <si>
    <t>RUIDO</t>
  </si>
  <si>
    <t xml:space="preserve">RUIDO AMBIENTAL INTERMITENTE GENERADO POR LA INTERACCIÓN CON PUBLICO, CONVERSACIONES. </t>
  </si>
  <si>
    <t xml:space="preserve">EXAMENES MÉDICO OCUPACIONALES </t>
  </si>
  <si>
    <r>
      <t>NORMAS DE SEGURIDAD SOCIALIZADAS Y PUBLICADAS, SEÑALIZACIÓN PREVENTIVA,</t>
    </r>
    <r>
      <rPr>
        <sz val="8"/>
        <color theme="9" tint="-0.249977111117893"/>
        <rFont val="Calibri"/>
        <family val="2"/>
        <scheme val="minor"/>
      </rPr>
      <t xml:space="preserve"> </t>
    </r>
    <r>
      <rPr>
        <sz val="8"/>
        <rFont val="Calibri"/>
        <family val="2"/>
        <scheme val="minor"/>
      </rPr>
      <t>INSPECCIONES DE SEGURIDAD</t>
    </r>
  </si>
  <si>
    <t xml:space="preserve">MANTENIMIENTO A  LA INFRAESTRUCTURA Y A LAS INSTALACIONES </t>
  </si>
  <si>
    <t xml:space="preserve">REALIZAR MANTENIMIENTO PREVENTIVO Y CORRECTIVO A ASCENSORES DE ACUERDO  CON LAS NORMAS TECNICAS COLOMBIANAS </t>
  </si>
  <si>
    <t>SE CUENTA CON PERSONAL DE SEGURIDAD CAPACITADO</t>
  </si>
  <si>
    <t>GARANTIZAR ADECUADA VENTILACIÓN EN ÁREAS COMUNES</t>
  </si>
  <si>
    <t xml:space="preserve">TIPS SOBRE AUTOCUIDADO </t>
  </si>
  <si>
    <t xml:space="preserve">TIPS SOBRE EL USO ADECUADO DE LOS ASCENSORES </t>
  </si>
  <si>
    <t xml:space="preserve">TIPS DE AUTOCUIDADO </t>
  </si>
  <si>
    <t xml:space="preserve">CAMPAÑA PARA REDUCCIÓN DEL RUIDO.
</t>
  </si>
  <si>
    <t>CASA DEL ESPACIO PÚBLICO</t>
  </si>
  <si>
    <t>FOMENTAR CULTURA DE AUTOCUIDADO Y TRABAJO SEGURO, CAPACITACIÓN PREVENCIÓN DE RIESGO ELÉCTRICO.</t>
  </si>
  <si>
    <t>QUEMADURAS POR CHOQUE O ARCO ELÉCTRICO
CAIDAS O GOLPES COMO CONSECUENCIA DEL IMPACTO POR CHOQUE O ARCO ELÉCTRICO.
INCENDIOS
EXPLOSIONES ORIGINADAS POR FALLAS EN  LA  ELECTRICIDAD</t>
  </si>
  <si>
    <t>CAPACITACIÓN EN PREVENCIÓN DEL RIESGO ELÉCTRICO, CAPACITACIONES EN PRIMEROS AUXILIOS</t>
  </si>
  <si>
    <t xml:space="preserve">COMITÉ DE CONVIVENCIA LABORAL,  APLICACIÓN DE BATERÍA DE RIESGO PSICOSOCIAL  Y MEDIDAS DE INTERVENCIÓN A FACTORES CON RIESGO ALTO. </t>
  </si>
  <si>
    <t xml:space="preserve">CARACTERÍSTICAS DEL GRUPO SOCIAL DEL TRABAJO
</t>
  </si>
  <si>
    <t>FORTALECER ESTRATEGIAS DE COMUNICACIÓN ENTRE LOS DISTINTOS NIVELES, 
MEJORA DE LA CALIDAD DE LAS RELACIONES LABORALES. MEDIDAS DE PREVENCIÓN DEL ACOSO LABORAL</t>
  </si>
  <si>
    <t xml:space="preserve">EJECUCIÓN DEL PROGRAMA DE PREVENCIÓN DE RIESGO PSICOSOCIAL
CAPACITACIONES Y
ACTIVIDADES DE BIENESTAR QUE PERMITAN EL SANO EQUILIBRIO FÍSICO, MENTAL Y SOCIAL, DESARROLLO DE ESPACIOS DEPORTIVOS Y CULTURALES DENTRO DE LA ENTIDAD  PARA FACILITAR LA INTEGRACIÓN Y MEJORAR LA SALUD. 
</t>
  </si>
  <si>
    <t xml:space="preserve">GESTIÓN ORGANIZACIONAL 
</t>
  </si>
  <si>
    <t>SEGURIDAD Y SALUD EN EL TRABAJO.
COMITÉ DE CONVIVENCIA LABORAL
COLABORADOR</t>
  </si>
  <si>
    <t>XPOSICIÓN A CONTACTO CON VIRUS, BACTERIAS MORDEDURAS, PICADURAS, PARÁSITOS, RICKETSIAS.</t>
  </si>
  <si>
    <t>CAPACITACIÓN Y ENTRENAMIENTO EN SEGURIDAD VIAL DE ACUERDO AL ROL DE CADA ACTOR EN LA VÍA</t>
  </si>
  <si>
    <t xml:space="preserve">ACCIDENTES DE TRÁNSITO.
</t>
  </si>
  <si>
    <t>SEGURIDAD Y SALUD EN EL TRABAJO
COLABORADOR</t>
  </si>
  <si>
    <t>CIRCULAR 20211300000035 DE 2021
CIRCULAR 20211300000075 DE 2021
DECRETO 1589 DE 2021
DECRETO 26 DE 2017 
DECRETO 18 DE 2015
DECRETO 738 DE 2013</t>
  </si>
  <si>
    <t>GATISST (DESORDEN MÚSCULO ESQUELÉTICO DE MIEMBRO SUPERIOR - DOLOR LUMBAR INESPECÍFICO Y ENFERMEDAD DISCAL DE ORIGEN OCUPACIONAL - HOMBRO DOLOROSO)
DECRETO 1072 DE 2015
Decreto 1443 de 2014
DECRETO 2771 DE 2008 
Decreto ley 1295 de 1996
GTC 290
LEY 1355 DE 2009 
Resolución 2400
RESOLUCIÓN 2844 DE 2007</t>
  </si>
  <si>
    <t>GASES, VAPORES</t>
  </si>
  <si>
    <t>PRODUCTOS DE LIMPIEZA Y DESINFECCIÓN</t>
  </si>
  <si>
    <t xml:space="preserve">NORMAS DE MANIPULACIÓN Y ALMACENAMIENTO DE PRODUCTOS
</t>
  </si>
  <si>
    <t>SISTEMA DE VENTILACIÓN ADECUADOS EXTRACCION DE OLORES  Y PARTICULAS</t>
  </si>
  <si>
    <t>FICHAS DE SEGURIDAD DE PRODUCTOS
IDENTIFICACIÓN Y ETIQUETADO DE PRODUCTOS</t>
  </si>
  <si>
    <t>IRRITACIÓN DE OJOS, NARIZ Y GARGANTA, DOLOR DE CABEZA, MAREO LEVE, NÁUSEA, DIARREA, SARPULLIDO EN LA PIEL</t>
  </si>
  <si>
    <t xml:space="preserve">REACCIONES ALÉRGICAS
NEUMOCONIOSIS,  ASMA PROFESIONAL, EPOC. </t>
  </si>
  <si>
    <t xml:space="preserve">SEGURIDAD Y SALUD EN EL TRABAJO
MANTENIMIENTO
</t>
  </si>
  <si>
    <t>RUIDO INTERMITENTE</t>
  </si>
  <si>
    <t>RUIDO GENERADO POR MAQUINARIAS Y/O EQUIPOS</t>
  </si>
  <si>
    <t>MANTENIMIENTO PREVENTIVO Y CORRECTIVO A MAQUINARIA Y EQUIPOS</t>
  </si>
  <si>
    <t xml:space="preserve">MOVIMIENTOS CONTINUOS Y/O REPETITIVOSAL REALIZAR MANIPULACIONES VARIADAS </t>
  </si>
  <si>
    <t xml:space="preserve"> ACTIVIDADES DE ASEO, LIMPIEZA Y DESINFECCIÓN</t>
  </si>
  <si>
    <t xml:space="preserve">POSTURAS FORZADAS EN TRONCO  </t>
  </si>
  <si>
    <t>ACTIVIDADES DE LIMPIEZA EN DIFERENTES PLANOS POR FUERA DE ÁNGULOS DE CONFORT</t>
  </si>
  <si>
    <t>SÍNDROME DOLOROSO DORSO LUMBAR, TENDINITIS, HOMBRO DOLOROSO  Y ALGIAS DE ESFUERZO</t>
  </si>
  <si>
    <t>DISCOPATIAS, HERNIAS DISCALES, ESCOLIOSIS, SINDROME DE MANUITO ROTADOR</t>
  </si>
  <si>
    <t xml:space="preserve">AJUSTES A LAS CONDICIONES ERGONÓMICAS DEL PUESTO DE TRABAJO </t>
  </si>
  <si>
    <t>MANIPULACIÓN MANUAL DE CARGAS AL REALIZAR MANEJO DE  MÁQUINAS E INSUMOS DE ASEO</t>
  </si>
  <si>
    <t>USO DE AYUDAS MECÁNICAS PARA TRANSPORTE DE CARGAS SI POR SU VOLUMEN Y PESO NO SON MANIPULABLE.</t>
  </si>
  <si>
    <t>RUTINAS DE PAUSAS ACTIVAS Y PERIODOS DE DESCANSO DURANTE LA JORNADA LABORAL, QUE PERMITEN RECUPERAR TENSIONES Y DESCANSAR - CAPACITACIONES EN MÉTODOS ADECUADOS DE LEVANTAMIENTO Y TRANSPORTE DE CARGAS, HIGIENE POSTURAL Y CUIDADOS DE COLUMNA. - POSIBILIDAD DE SOLICITAR AYUDA A OTROS COMPAÑEROS SI EL PESO DE LA CARGA ES EXCESIVO - USO DE EPP REQUERIDOS PARA LA ACTIVIDAD.- EXAMENES OCUPACIONALES.</t>
  </si>
  <si>
    <t>MANIPULACIÓN MANUAL DE CARGAS AL REALIZAR MANEJO DE  MÁQUINAS Y EQUIPOS</t>
  </si>
  <si>
    <t>ACTIVIDADES DE MANTENIMIENTO EN DIFERENTES PLANOS POR FUERA DE ÁNGULOS DE CONFORT</t>
  </si>
  <si>
    <t xml:space="preserve"> ACTIVIDADES DE MANTENIMIENTO</t>
  </si>
  <si>
    <t>ESTABLECER PROCEDIMIENTOS PARA LAS ACTIVIDADES DE MANTENIMIENTO</t>
  </si>
  <si>
    <t>SINDROME DEL TUNEL CARPIANO, TENOSINOVITIS DE QUERVAIN, TENDINITIS, EPICONDILITIS</t>
  </si>
  <si>
    <t>MANIPULACIÓN DE  EQUIPOS DE CONTROL DE ACCESO Y DETECTOR DE METALES</t>
  </si>
  <si>
    <t>ATENCIÓN A PÚBLICO CON EXPOSICIÓN A: ROBOS, ATRACOS, ATENTADOS, ALTERACIÓN DEL ORDEN PÚBLICO.</t>
  </si>
  <si>
    <t>LEY 1523 DE 2012
LEY 1562 DE 2012
RESOLUCIÓN 0312 DE 2019
RESOLUCIÓN 957 DE 2005</t>
  </si>
  <si>
    <t>EXPOSICIÓN A CONTACTO CON VIRUS, BACTERIAS, HONGOS, MORDEDURAS, PICADURAS, PARÁSITOS, RICKETSIAS.</t>
  </si>
  <si>
    <t>SELLAMIENTO DE ABERTURAS EN INFRAESTRUCTURA</t>
  </si>
  <si>
    <t>JORNADAS DE FUMIGACIÓN
MEDIDAS DE LIMPIEZA, ORDEN Y ASEO ADECUADAS</t>
  </si>
  <si>
    <t>PRESENCIA DE PLAGAS, INSECTOS Y ROEDORES POR CARACTERÍSTICAS DEL ENTORNO, INFRAESTRUCTURA Y UBICACIÓN DE LA SEDE</t>
  </si>
  <si>
    <t>DIFUSIÓN DE MEDIDAS DE AUTOCUIDADO</t>
  </si>
  <si>
    <t>JEFE DE OFICINA ASESORA DE COMUNICACIONES</t>
  </si>
  <si>
    <t>SUBDIRECTOR  DE REGISTRO INMOBILIARIO</t>
  </si>
  <si>
    <t>SUBDIRECTOR  DE  GESTIÓN INMOBILIARIA Y DEL  ESPACIO PUBLICO</t>
  </si>
  <si>
    <t xml:space="preserve">1.Planear, dirigir y organizar la verificación y evaluación del sistema de control interno y del sistema de gestión de acuerdo con la normatividad vigente.
2.Verificar que el sistema de control interno esté formalmente establecido dentro de la organización y que su ejercicio sea intrínseco al desarrollo de las funciones de todos los cargos, y en particular, de aquellos que tengan responsabilidad de mando de acuerdo con la normativa vigente.
3.Evaluar los procesos misionales y de apoyo, adoptados y utilizados por la entidad con el fin de determinar su coherencia con los objetivos y resultados comunes e inherentes a la misión institucional. 
4.Verificar que los controles definidos para los procesos y actividades de la
organización se cumplan por los responsables de su ejecución, de acuerdo con la
normativa vigente.
5.Verificar que los controles asociados con todas y cada una de las actividades de la Entidad estén adecuadamente definidos, sean apropiados y se mejoren
permanentemente de acuerdo con la evolución del Departamento.
6, Velar por el cumplimiento de las leyes, normas, políticas, procedimientos, planes, programas, proyectos y metas de la organización y recomendar los ajustes necesarios de acuerdo con la normatividad vigente.
7. Expedir las respuestas y/o conceptos relacionados con temas de su competencia, de conformidad a la normatividad vigente en materia.
8. Asesorar a los directivos en el proceso de toma de decisiones, a fin de que se obtengan los resultados esperados, de manera oportuna responsable y eficaz.
9. Verificar los procesos relacionados con el manejo de los recursos, bienes y los
sistemas de información de la entidad y recomendar los correctivos que sean
necesarios de conformidad con los lineamientos establecidos.
10. Evaluar y verificar la aplicación de los mecanismos de participación ciudadana que en desarrollo del mandato constitucional y legal diseñe la entidad conforme con la normativa vigente.
11. Mantener permanentemente informados a los directivos acerca del estado del control interno dentro de la entidad, dando cuenta de las debilidades detectadas y de las fallas en su cumplimiento, de conformidad con los lineamientos establecidos.
12. Verificar que se implementen las medidas respectivas recomendadas de acuerdo con los lineamientos establecidos.
13.Mantener debidamente alimentado y actualizado el sistema de información que adopte la entidad, para el manejo y control de los asuntos de competencia de la dependencia.
14.Fomentar en el DADEP la cultura de autocontrol y cumplimiento de las disposiciones del Sistema de Gestión.
15. Las demás funciones relacionadas con los asuntos de control interno de acuerdo con la normativa vigente. </t>
  </si>
  <si>
    <t xml:space="preserve">1.Adelantar la etapa de instrucción hasta la notificación del pliego de cargos de los
procesos disciplinarios contra los/as servidores/as y ex servidores/as del DADEP, de conformidad con el Código General Disciplinario o aquella norma que lo modifique o sustituya y las demás disposiciones vigentes sobre la materia.
2.Mantener actualizada la información de los procesos disciplinarios del DADEP, en el Sistema de Información Disciplinaria Distrital o el que haga sus veces, y fijar
procedimientos operativos disciplinarios acorde con las pautas señaladas por la
Dirección Distrital de Asuntos Disciplinarios de la Secretaría Jurídica Distrital.
3.Efectuar el seguimiento a la ejecución de las sanciones que se impongan a los
servidores y ex servidores públicos del DADEP, de manera oportuna y eficaz.
4.Surtir el proceso de notificación y/o comunicación, en los términos y forma
establecida en la normatividad disciplinaria vigente.
5.Atender las peticiones y requerimientos relacionados con asuntos de su competencia, de manera oportuna y eficaz.
6.Emitir pronunciamientos y/o conceptos relacionados con temas de asuntos
disciplinarios del DADEP, de conformidad a la normatividad vigente en materia
disciplinaria.
7.Orientar y capacitar a los servidores (as) públicos (as) del organismo en la prevención de acciones disciplinarias en aplicación de las políticas que en materia disciplinaria se expidan por parte de la Secretaría Jurídica Distrital
8.Desarrollar y orientar en las acciones preventivas que permitan garantizar el
cumplimiento de los deberes y obligaciones de los servidores del Departamento en procura de salvaguardar el patrimonio institucional.
9.Definir la política para la creación de estrategias que fomenten la conducta ática en la adecuada prestación del servicio por parte de los servidores públicos de la Entidad, y coordinar el diseño de programas para la prevención y represión de las faltas disciplinarias.
10.Recibir directamente quejas disciplinarias que presenten los ciudadanos y remitirlas al funcionario instructor para su trámite respectivo.
11. Ejercer vigilancia disciplinaria sobre la conducta oficial de los servidores de la
Entidad y solicitar se adelanten las actuaciones disciplinarias a que haya lugar, en
concordancia con las disposiciones legales vigentes sobre la materia.
12.Llevar y custodiar los archivos y registros de los procesos disciplinarios activos
adelantados contra los servidores y ex servidores públicos de competencia de la
Oficina de Control Disciplinario Interno.
13.Informar a la Dirección del DADEP y a los organismos de vigilancia y control, la
comisión de hechos presuntamente irregulares que surjan del proceso disciplinario.
14.Informar oportunamente a la Procuraduría General de la Nación y a la Personería Distrital sobre la imposición de sanciones a los servidores y ex servidores públicos del DADEP.
15.Asesorar a la Dirección del DADEP en el diseño, formulación y desarrollo de
políticas y estrategias para la prevención de las conductas disciplinables, para el
fortalecimiento institucional y la lucha contra la corrupción.
16.Rendir informes sobre el estado de los procesos disciplinarios a las autoridades
competentes cuando así lo requieran.
17.Fomentar en el DADEP la cultura de autocontrol y cumplimiento de las disposiciones del Sistema de Gestión.
18.Las demás funciones relacionadas con los asuntos de control interno de acuerdo con la normativa vigente. </t>
  </si>
  <si>
    <t xml:space="preserve">1.Diseñar, formular y ejecutar la gestión de las TICS a través de la implementación,
ejecución, seguimiento y divulgación del Plan Estratégico de Tecnologías de
Información y Comunicaciones (PETI), conforme con los lineamientos de la
estrategia institucional.
2.Establecer y socializar el portafolio de servicios de tecnología y sistemas de
información que presta la defensoría del espacio público y establecer los acuerdos de niveles de servicio (ANS) con los diferentes tipos de usuario externos e internos.
3.Desarrollar las políticas, metodologías y procedimientos que garanticen la buena
administración y uso de los recursos informáticos, conforme con la normatividad
vigente en materia.
4.Implementar las metodologías y procedimientos necesarios para el desarrollo,
instalación, administración, seguridad y uso de la infraestructura tecnológica de la
entidad tanto en hardware como en software, conforme con la normatividad vigente en la materia.
5.Gestionar y controlar que el software utilizado por las diferentes dependencias del Departamento esté debidamente instalado bajo parámetros y procedimientos legales de adquisición en cuanto a licencias, permisos y patentes.
6.Administrar las bases de datos del DADEP y coordinar el mantenimiento y
optimizacián de estas.
7.Administrar los servicios de red, datos, aplicación y tecnologías existentes en el
DADEP, de acuerdo con los programas y normas técnicas existentes.
8.Planear, y controlar los mantenimientos, reparaciones e instalaciones de la
infraestructura tecnológica de Departamento de acuerdo con los programas y normas técnicas existentes.
9.Coordinar la implementación, actualización, socialización y sostcnibilidad del
Sistema de Gestión de Seguridad de la Información de la entidad, de acuerdo con los lineamientos de MinTIC y el marco del Modelo Integrado de Planeación y Gestión MTPG. Propender por las condiciones óptimas de prevención de riesgos de seguridad.
10.Desarrollar estrategias para garantizar la integridad, confidencialidad y
disponibilidad de la información con el fin de lograr un flujo eficiente de información disponible para los usuarios y la toma de decisiones en la entidad.
11. Gestionar los portales web, garantizando el cumplimiento de los lineamientos de gobierno digital y la ley de transparencia.
12.Administrar en el DADEP el inventario de los equipos de computación existentes, programas, licencias y aplicaciones en uso y su respectiva actualización, de manera eficiente y confiable.
13.Realizar la identificación, levantamiento y análisis necesarios sobre los
requerimientos tendientes a determinar la factibilidad de desarrollar e implantar
nuevas aplicaciones de gestión de la información técnica y administrativa de la
entidad.
14.Controlar los desarrollos realizados al interior de la entidad, validando que se cumpla con las mejores prácticas de desarrollo de las TICS, de acuerdo con la normatividad vigente.
15.Liderar técnicamente los procesos de adquisición de bienes y servicios de tecnología, mediante la definición de criterios de optimización y modernización que orienten objetivamente la toma de decisiones de inversión en TICS.
16.Elaborar los instructivos y manuales de procedimiento y manejo de los programas y aplicaciones de acuerdo con los sistemas desarrollados.
17.Expedir las respuestas y/o conceptos relacionados con temas de su competencia, de conformidad a la normatividad vigente en materia.
18.Fomentar en los funcionarios del Departamento, el uso y apropiación de la tecnología.
19.Fomentar en los funcionarios cultura de autocontrol y cumplimiento de las
disposiciones del Sistema de Gestión. </t>
  </si>
  <si>
    <t xml:space="preserve">1.Asesorar a la Dirección y demás dependencias del DADEP en la formulación,
seguimiento y evaluación de políticas, estrategias, planes, programas y proyectos,
orientados al cumplimiento de los objetivos institucionales articulados con el Plan
Distrital de Desarrollo, conforme con los lineamientos del Departamento y la
normatividad vigente.
2.Asesorar a las dependencias de la entidad en la preparación y consolidación del
anteproyecto de presupuesto de inversión en todas sus etapas y su presentación ante las entidades competentes, así como la viabilidad de las modificaciones
presupuestales de los proyectos de inversión a las que haya lugar.
3.Asesorar a las dependencias del DADEP en la formulación de los proyectos de
inversión, de conformidad con los lineamientos del Plan Distrital de Desarrollo y
gestionar su inclusión en los bancos de proyectos del orden nacional y distrital,
conforme con los lineamientos del Departamento.
4.Coordinar y asesorar a las demás dependencias en el diseño, elaboración,
actualización y seguimiento de los indicadores de gestión, procedimientos y
documentos asociados a los procesos, así como en la identificación y monitoreo de
los riesgos institucionales y en el diseño de controles y planes de mitigación de
manera oportuna.
5.Apoyar la realización de los estudios que se dirijan a actualizar o adecuar la estructura organizacional del Departamento.
6.Asesorar y coordinar la implernentación, sostcnibilidad y mejora continua de los
sistemas de gestión y desempeño institucional en la entidad, aplicando herramientas de gestión existentes de acuerdo con la nomiatividad vigente.
7.Expedir las respuestas y/o conceptos y/o informes relacionados con temas de su
competencia, de conformidad con la normatividad vigente en la materia. 
8.Realizar seguimiento al cumplimiento de objetivos y metas definidos en los planes, programas y proyectos, proponiendo las recomendaciones que permitan mejorar la eficacia de la entidad.
9.Diseñar conjuntamente con las dependencias competentes, el plan anticorrupción y de atención al ciudadano de la entidad, realizando su seguimiento de manera oportuna y confiable de acuerdo con la normativa vigente.
10.Fomentar en los funcionarios cultura de autocontrol y cumplimiento de las
disposiciones del Sistema de Gestión.
11. Las demás funciones que le sean asignadas y correspondan a la naturaleza de la
dependencia. </t>
  </si>
  <si>
    <t xml:space="preserve">1.Asesorar a la Dirección en el diseño de estrategias y campañas de comunicación del Departamento Administrativo de la Defensoría del Espacio Público en atención al cumplimento de su misionalidad y el desarrollo de los compromisos institucionales definidos en el Plan Distrital de Desarrollo.
2.Asesorar y coordinar con las dependencias del DADEP el manejo efectivo de la
información destinada a los medios de comunicación y a la opinión pública, y
elaborar los textos y demás documentos requeridos para este fin, de manera oportuna y confiable.
3.Asesorar el desarrollo de piezas, acciones de comunicación, difusión efectiva de
información y en el uso adecuado de la imagen de la entidad, de acuerdo con la
realidad institucional y los lineamientos impartidos por la administración distrital.
4.Coordinar la comunicación al interior del Departamento, mediante la difusión
permanente, oportuna y clara de información de interés institucional, y el desarrollo de estrategias de comunicación que permitan posicionar temas esenciales relacionados con los objetivos de la Entidad.
5.Asesorar a las dependencias del Departamento Administrativo de la Defensoría del Espacio Público en materia de comunicaciones y difusión de su gestión, la ejecución de eventos programados, la coordinación de medios de comunicación y el cubrimiento de actividades programadas.
6.Coordinar los medios de comunicación orientados a público externo, en particular a la ciudadanía, de conformidad a los lineamientos definidos por el DADEP.
7.Diseñar las herramientas necesarias para promover el adecuado uso y aplicación del logotipo e imagen institucional del Departamento, en busca de la unidad institucional.
8.Orientar lo relacionado a la preparación y publicación de la información generada por las distintas dependencias, en los medios de comunicación escrita y audiovisual del DADEP.
9.Asesorar técnicamente a las dependencias del DADEP, en la elaboración de estudios y documentos previos y pliegos de condiciones o sus equivalentes para la contratación de campañas publicitarias, publicación de avisos y demás necesidades en materia de comunicación, derivadas del cumplimiento de sus funciones.
10.Asesorar el diseño de campañas, programas y proyectos de cultura ciudadana y la promoción de los instrumentos de administración y sostenibilidad del espacio
público, de confonnidad con la normativa vigente y los lineamientos de la entidad.
11. Fomentar en el DADEP la cultura de autocontrol y cumplimiento de las disposiciones del Sistema de Gestión.
12. Las demás funciones relacionadas con los asuntos de control interno de acuerdo con la normativa vigente, </t>
  </si>
  <si>
    <t xml:space="preserve">1.Diseñar, formular y ejecutar políticas, planes, programas y proyectos relacionados con la gestión de los bienes fiscales y de uso público, para la administración, defensa, recuperación y sostenibilidad del patrimonio inmobiliario distrital, de acuerdo con los lineamientos de la entidad y la normatividad vigente.
2.Asesorar en el diseño e írnplementación de campañas, programas y proyectos de
cultura ciudadana y la promoción de los instrumentos de administración y
sostenibilidad del espacio público, de conformidad con la normativa vigente y los
lineamientos de la entidad.
3.Orientar a la ciudadanía en asuntos relacionados con la gestión del espacio público, con los parámetros técnicos y normativos requeridos.
4.Gestionar las acciones necesarias para administrar los bienes fiscales y de uso público de propiedad del Distrito a cargo de la entidad, directamente o a través de terceros, de acuerdo con los lineamientos estipulados por el DADEP y con la normatividad vigente.
5.Asesorar a las autoridades locales en la recuperación defensa y sostenibilidad del espacio público, de acuerdo con la norma vigente y los lineamientos impartidos por el DADEP.
6.Coordinar la defensa y recuperación del espacio público, mediante acciones
preventivas y persuasivas, conforme con la norniatividad vigente.
7.Participar en las actuaciones administrativas y policivas a que haya lugar, con el fin de lograr la recuperación del espacio público, conf'orme con la norma vigente.
8.Ejercer las acciones y diligencias relacionadas con los procesos de restitución que se adelantan mediante querellas policivas y que resultcn necesarias para la debida representación de la entidad en dichos procesos administrativos, conforme con la norma y lineamientos vigentes.
9.Identificar los inmuebles de uso público que son utilizados por la comunidad y que se encuentran dentro del dominio privado, reportando a las dependencias competentes en el DADEP, para la incorporación del inventario de patrimonio inmobiliario y proceder con las acciones judiciales de ser necesario, de acuerdo con los lineamientos de la entidad.
10. Tramitar y promover las iniciativas públicas o privadas para la administración del espacio público a partir de la retribución gencrada por el aprovechamiento económico de los bienes del distrito a cargo del DADEP, en virtud de las competencias y funciones establecidas de conformidad a la norma vigente y los lineamientos de la entidad.
11. Gestionar las acciones necesarias para el pago de los impuestos y servicios públicos de los inmuebles del sector central del Distrito Capital a cargo de la administración directa del DADEP.
12.Gestionar ante las dependencias competentes del DADEP, las situaciones que atenten contra los bienes inmuebles de propiedad del Distrito Capital y todos aquellos bienes identificados como bienes de uso público para que se adelanten las acciones judiciales y extrajudiciales necesarias, de acuerdo con los lineamientos de la entidad y la norma vigente.
13.Definir, gestionar y autorizar los instrumentos de administración y aprovechamiento económico del espacio público, de conformidad a los lineamientos de la entidad.
14.Dirigir, gestionar y efectuar el seguimiento y supervisión a la ejecución y
cumplimiento de los convenios, contratos, asociaciones público privadas y todo
instrumento suscrito por el DADEP con terceros para la administración de los bienes inmuebles a cargo del DADEP, de conformidad a la norma vigente.
15.Tramitar las respuestas, conceptos, informes y demás documentos relacionados con temas de su competencia, de manera oportuna y confiable.
16. Realizar las acciones de seguimiento y control administrativo a los bienes fiscales y de uso público administrados por el DADEP, de acuerdo con los lineamientos de la entidad y la normativa vigente.
17. Gestionar y mantener actualizado el inventario de los espacios públicos recuperados, de conformidad con los lineamientos establecidos por el DADEP.
18. Tramitar la proyección y/o acompañamiento en la contratación de bienes y servicios necesarios para la administración directa de los bienes de uso público y fiscales a cargo de la entidad, conforme con los lineamientos establecidos en el DADEP.
19. Gestionar las acciones necesarias para que la información del software que adopte la entidad, para el manejo y control de los asuntos de competencia de la dependencia, se encuentren debidamente actualizados de acuerdo con los lineamientos establecidos en el DADEP.
20.Fomentar en los funcionarios la cultura de autocontrol y cumplimiento de las
disposiciones del Sistema de Gestión.
21.Las demás funciones que le sean asignadas y correspondan a la naturaleza de la
dependencia. </t>
  </si>
  <si>
    <t xml:space="preserve">1.Asesorar a la Dirección en la formulación de las políticas, planes y programas
relacionados con el saneamiento, titulación, infoniación y certificación de la
propiedad inmobiliaria distrital, de conformidad con la normatividad vigente.
2.Implementar las políticas, programas y normativas relacionadas con la recepción,
incorporación, saneamiento, titulación, certificación, análisis, estudio, divulgación, e información del inventario general del espacio público y bienes fiscales del Distrito Capital.
3.Administrar, gestionar y actualizar la plataforma de inventario general del espacio público y bienes fiscales del Distrito Capital, de conformidad a los lineamientos del DADEP y la normatividad vigente en la materia.
4.Adelantar y gestionar el proceso continuo de saneamiento del patrimonio inmobiliario Distrital del nivel central.
5.Adelantar y gestionar el proceso continuo para la transferencia y titulación de las
zonas de cesión y de los bienes destinados o con vocación pública a favor del Distrito Capital.
6.Conceptuar desde el componente técnico y jurídico frente a los inmuebles que son ofrecidos en los procesos de dación en pago adelantados por la Secretaría Distrital de Hacienda y de aquellos que sean ofrecidos a título de donación al Distrito Capital nivel central.
7.Adelantar los procesos de transferencia de dominio de los bienes a favor de terceros (particulares y/o entidades públicas) cuando sean objeto de enajenación a cualquier título, o por cambio de naturaleza jurídica en procesos de compensación y/o sustitución.
8.Adelantar los estudios técnicos y jurídicos de predios que puedan contar con la
vocación de bienes baldíos y adelantar las actuaciones tendientes a la declaración de los bienes baldíos identificados y su titulación a favor del Distrito Capital.
9.Atcndcr los trámites generados a través de la Ventanilla Unica de la construcciónVUC, de manera oportuna y confiable.
10.Adelantar y gestionar el proceso de recepción predial de conformidad con la
reglamentación y normativa vigente para tal fin.
11. Realizar acompañamiento previo a los formuladores de los diferentes instrumentos de planeamiento cuando en ellos se encuentren inmersos bienes públicos del Distrito, al igual que adelantar las actuaciones técnicas y/o jurídicas de los predios que serán objeto de modificación, reconfiguración, cesión o la figura que aplique de acuerdo con la propuesta del instrumento de planeamiento, conforme con la normatividad vigente.
12. Infomar y dar traslado a las demás dependencias del DADEP sobre todo hecho o acto jurídico del que tenga conocimiento en el ejercicio de sus funciones y que pueda afectar la tenencia, posesión o titularidad de la propiedad inmobiliaria Distrital, de manera oportuna y eficaz.
13.Realizar los registros, actualizaciones y gestión del Sistema de información
alfanumérico, cartográfico y documental que da soporte a la plataforma para la
gestión del espacio público, de manera oportuna y confiable.
14.Tramitar la generación de las certificaciones de los predios del inventario general del espacio público y bienes fiscales del Distrito Capital, oportunamente.
15.Administrar y coordinar el Observatorio y la Política Distrital del Espacio Público de Bogotá, como parte de la estrategia de administración de la plataforma para la gestión del espacio público.
16.Tramitar y generar la respuesta a solicitudes y peticiones de competencia de
conformidad a los lineamientos establecidos por el DADEP.
17, Generar la información financiera de los predios y edificaciones que conforman el inventario general del espacio público y bienes fiscales, de conformidad con el marco normativo contable.
18.Realizar los avalúos de los bienes fiscales del inventario general del sector central del Distrito Capital y definir el precio mínimo de venta al igual que su viabilidad de negocio jurídico para la enajenación, de conformidad a los lineamientos de la entidad.
19.Incluir dentro del inventario del patrimonio inmobiliario del Distrito Capital los
inmuebles de uso público que vienen siendo utilizados por la comunidad y que se
encuentran dentro del dominio privado.
20.Tramitar y dar respuesta a los requerimientos de los entes de control y peticiones de la ciudadanía en general en asuntos de su competencia de manera oportuna y conforme con la normativa vigente.
21.Mantener debidamente alimentados y actualizados los sistemas de información que adopte la entidad, para el manejo y control de los asuntos de competencia de la dependencia.
22.Revisar y tramitar las actuaciones relacionadas con el Patrimonio Inmobiliario
Distrital del nivel central, de manera oportuna.
23.Fomentar en los funcionarios cultura de autocontrol y cumplimiento de las
disposiciones del Sistema de Gestión.
24.Las demás funciones que le sean asignadas y correspondan a la naturaleza de la
dependencia. </t>
  </si>
  <si>
    <t xml:space="preserve">1.Dirigir la acción del Departamento para asesorar al Gobierno Distrital en la
formulación de las políticas, planes y programas relacionados con la defensa,
inspección, vigilancia, regulación y control de los bienes fiscales y de uso público del Distrito Capital, de conformidad con la normativa vigente.
2.Ejercer la representación legal del Departamento.
3.Establecer lineamientos para formular las políticas, planes, programas y proyectos para la administración y aprovechamiento de las zonas de cesión y de los bienes inmuebles del sector central del Distrito y dirigir las acciones para su cumplimiento y aplicación, conforme con la normativa vigente.
4.Coordinar con las instancias competentes la vigilancia en el cumplimiento de las
normas sobre espacio público del Distrito Capital y la aplicación de las medidas
correctivas correspondientes.
5.Establecer lineamientos para formular e implementar campafias, incentivos y
programas de cultura ciudadana y de promoción de los instrumentos de
administración y sostenibilidad en el espacio público del Distrito Capital, de
conformidad con la normativa vigente.
6.Formular mecanismos de integración con las autoridades locales en el ejercicio de funciones relacionadas con la protección, defensa y sostenihilidad del espacio público de acuerdo con la normativa vigente.
7.Coordinar con las autoridades distritales competentes el ejercicio de las acciones judiciales y administrativas necesarias para la defensa de los bienes inmuebles sobre los que el Distrito Capital tenga algún derecho de acuerdo con la normativa vigente.
8. Establecer lineamientos para la ejecución de los planes, programas y proyectos
relacionados con la titulación y saneamiento de los bienes inmuebles del Distrito
Capital.
9.Establecer lineamientos para tornar las acciones necesarias para la implantación y funcionamiento del registro único del patrimonio inmobiliario Distrital, conforme a la normatividad vigente.
10. Dirigir las accioncs necesarias para la implantación y funcionamiento del inventario general del patrimonio inmobiliario Distrital, al igual que el uso de la información contenida en el mismo, de conformidad a la normatividad vigente.
11.Emitir las directrices para la elaboración de los proyectos de acuerdo y decretos en los asuntos de competencia del Departamento, conforme con los lineamientos
expedidos por las entidades competentes.
12.Establecer lineamientos que permitan verificar y controlar la atención oportuna de las solicitudes formuladas por la ciudadanía y funcionarios de la entidad.
13.Establecer los lineamientos relacionados con la gestión integral de la administración de los recursos humanos, fisicos, financieros y de gestión documental, sistemas de información del Departamento, de acuerdo con la normatividad vigente.
14.Conocer y fallar en segunda instancia los recursos de apelación de las decisiones proferidas en los procesos disciplinarios que se adelanten contra los/las servidores/as y los/las ex servidores/as del DADEP conforme a la normatividad vigente.
15.Dirigir y promover estudios técnicos e investigaciones para facilitar la formulación, implementación y evaluación de las políticas, planes y programas dirigidos al cumplimiento del objeto misional del Departamento.
16.Implementar y dirigir el sistema de gestión y el sistema de control interno en el
Departamento conforme con la normativa vigente.
17.Fomentar la aplicación de indicadores de gestión, estándares de desempeño y
mecanismos de evaluación y control.
18.Conocer y decidir los recursos de apelación de las decisiones que profieran los
Inspectores y Corregidores Distritales de Policía, respecto de los comportamientos
contrarios al cuidado e integridad del espacio público, de acuerdo con la normativa vigente.
19.Conocer y decidir los recursos de apelación de las decisiones que profieran los
Inspectores y Corregidores Distritales de Policía, respecto de los comportamientos
contrarios a la integridad urbanística en lo referente al parcelamiento, urbanización, demolición, intervención o construcción en bienes de uso público y terrenos afectados al espacio público de acuerdo con la normativa vigente. 
20.Establecer los planes, programas y proyectos institucionales del Departamento.
21.Establecer al interior del Departamento las políticas de planeación institucional, los modelos de gestión operacional en concordancia con los programas y proyectos de la administración central.
22.Nombrar y remover el personal del Departamento, así como expedir los actos
administrativos relacionados con su administración.
23.Ordenar y/o delegar la ejecución de los gastos y suscribir los actos y contratos para el cumplimiento de los objetivos y funciones del Departamento.
24.Adoptar el plan estratégico de tecnología y sistemas de información del
Departamento.
25.Expedir los actos administrativos y celebrar de acuerdo con su competencia, los
contratos que sean necesarios para el cabal cumplimiento de las funciones del
Departamento.
26.Establecer los lineamientos para el diseño de estrategias y campañas de comunicación del Departamento en atención al cumplimento de su misionalidad y el desarrollo de los compromisos institucionales definidos en el Plan Distrital de Desarrollo.
27.Las demás funciones que le sean asignadas o delegadas por el alcalde mayor y que correspondan a la naturaleza de la entidad. </t>
  </si>
  <si>
    <t>TELETRABAJO</t>
  </si>
  <si>
    <t xml:space="preserve">
DECRETO 1072 DE 2015
Decreto 1443 de 2014
DECRETO 2771 DE 2008 
Decreto ley 1295 de 1996
GTC 290
LEY 1355 DE 2009 
Resolución 2400
RESOLUCIÓN 2844 DE 2007</t>
  </si>
  <si>
    <t>CASA - VIVIENDA</t>
  </si>
  <si>
    <t>Labores acordadas con la entidad, acordes a su perfil de cargo
que pueden realizar desde casa</t>
  </si>
  <si>
    <t xml:space="preserve">CONTROL DEL EXCESO O DEFICIENCIAS EN LA ILUMINACIÓN DEL PUESTO DE TRABAJO </t>
  </si>
  <si>
    <t xml:space="preserve">SEGURIDAD Y SALUD EN EL TRABAJO
COLABORADOR
</t>
  </si>
  <si>
    <t xml:space="preserve">GRADUACIÓN DEL BRILLO DE LAS PANTALLAS, USO DE MONITORES CON FILTRO DE PROTECCIÓN SI HAY NECESIDAD. </t>
  </si>
  <si>
    <t xml:space="preserve">ADECUADO MANTENIMIENTO A SU EQUIPO DE CÓMPUTO , REGULACIÓN DE BRILLO EN PANTALLAS </t>
  </si>
  <si>
    <t>TRABAJO FRENTE AL COMPUTADOR, EN EL QUE PREDOMINA LA POSICIÓN SEDENTE.</t>
  </si>
  <si>
    <t>INSPECCIONES VIRTUALES A PUESTOS DE TRABAJO EN CASA</t>
  </si>
  <si>
    <t>SUGERENCIAS PARA ADECUACIÓN DEL PUESTO DE TRABAJO, ACORDE A INDICACIONES DEL LIBRO BLANCO.</t>
  </si>
  <si>
    <t>INSPECCIÓN DE PUESTO DE TRABAJO POR PROFESIONAL ESPECIALISTA, SUGERENCIAS PARA ADECUACIÓN DE LA ERGONOMÍA E HIGIENE POSTURAL EN PUESTOS DE TRABAJO.</t>
  </si>
  <si>
    <t xml:space="preserve"> TRABAJO EN COMPUTADOR QUE REQUIERE DIGITACIÓN PERMANENTE, PARA INTRODUCIR DATOS AL SISTEMA, ELABORAR INFORMES Y GENERAR COMUNICACIÓN VIRTUAL.</t>
  </si>
  <si>
    <t>CONSERVACIÓN AUDITIVA Y DE VOZ</t>
  </si>
  <si>
    <t>USO DE DIADEMA PARA COMUNICARSE EN LA ASISTENCIA A REUNIONES, CAPACITACIONES Y DEMÁS.</t>
  </si>
  <si>
    <t xml:space="preserve">GASTRITIS, IRRITACIONES FARINGEAS, </t>
  </si>
  <si>
    <t>CAPACITACIÓN EN EL USO ADECUADO DE DIADEMAS,
MANEJO DEL VOLUMEN, PERIODOS DE DESCANSO DURANTE LA JORNADA LABORAL, PROMOCIÓN DE LA EJECUCIÓN DE EJERCICIOS RESPIRATORIOS E HIGIENE VOCAL
CUIDADOS AUDITIVOS, USO DE PROTECCIÓN AUDITIVA SI HAY EXPOSICIÓN A RUIDO PERMANENTE</t>
  </si>
  <si>
    <t xml:space="preserve">
LEY 1221 DE 2008
DECRETO 884 DE 2012
DECRETO 1072 DE 2015
LEY 2088 DE 2021
LEY 2121 DE 2021
LEY 2191 DE 2022
DECRETO 649 DE 2022
DECRETO 555 DE 2022
</t>
  </si>
  <si>
    <t>FOMENTAR CULTURA DE AUTOCUIDADO</t>
  </si>
  <si>
    <t>MANEJO INADECUADO DEL TIEMPO, INADECUADA SEPARACIÓN DE LA VIDA LABORAL DE LA VIDA PERSONAL</t>
  </si>
  <si>
    <t>DESMOTIVACIÓN, IRRITABILIDAD, DEPRESIÓN, ALTERACIONES GASTRICAS Y CARDIOVASCULARES, TRASTORNOS MUSCULOESQUELÉTICOS</t>
  </si>
  <si>
    <t xml:space="preserve">TRASTORNOS DEL SUEÑO, 
ESTADOS DE ANSIEDAD, 
DEPRESIÓN, 
ESTRÉS.
</t>
  </si>
  <si>
    <t>POLÍTICA DE DESCONEXIÓN LABORAL,
CUMPLIMIENTO DE JORNADA LABORAL</t>
  </si>
  <si>
    <t>PAUSAS ACTIVAS FÍSICAS Y MENTALES</t>
  </si>
  <si>
    <t xml:space="preserve">EJECUCIÓN DEL PROGRAMA DE PREVENCIÓN DE RIESGO PSICOSOCIAL
CAPACITACIONES EN RIESGO PSICOSOCIAL
ACTIVIDADES DE BIENESTAR ENCAMINADO AL ASPECTO FÍSICO, MENTAL Y SOCIAL
</t>
  </si>
  <si>
    <t xml:space="preserve"> LOCATIVO</t>
  </si>
  <si>
    <t>ORDEN Y ASEO,
ESCALERAS Y/O RAMPAS,
CONDICIONES DE ALMACENAMIENTO,
ESTADO DE LA INFRAESTRUCTURA DE CASA O VIVIENDA.</t>
  </si>
  <si>
    <t>GOLPES, TRAUMAS, LESIÓN DE MÚSCULOS, LIGAMENTOS Y/O TENDONES, HERIDAS.</t>
  </si>
  <si>
    <t>CAPACITACIÓN EN IDENTIFICACIÓN DE RIESGOS EN MODALIDAD DE TELETRABAJO/TRABAJO EN CASA</t>
  </si>
  <si>
    <t>USO DE EQUIPOS DE CÓMPUTO, CONECTADOS A CORRIENTE ELÉCTRICA</t>
  </si>
  <si>
    <t>MANTENIMIENTO A EQUIPOS DE CÓMPUTO.</t>
  </si>
  <si>
    <t>VERIFICACIÓN DE CONEXIONES ELÉCTRICAS, POLO A TIERRA, USO DE REGULADORES DE VOLTAJE, ORGANIZACIÓN DE CABLEADO, EVITAR SOBRECARGA DE TOMACORRIENTES, SUMINISTRO DE EXTINTORES</t>
  </si>
  <si>
    <t>AMENAZAS NATURALES DE ACUERDO A LA UBICACIÓN GEOGRÁFICA DE LA CASA O VIVIENDA</t>
  </si>
  <si>
    <t>UBICACIÓN DE PUNTOS SEGUROS, RUTAS DE EVACUACIÓN.
PUNTOS DE REUNIÓN</t>
  </si>
  <si>
    <t>SIMULACROS DE EVACUACIÓN.
BOTIQUINES, MALETINES DE EMERGENCIA EN VIVIENDA.
SISTEMAS DE COMUNICACIÓN DE EMERGENCIAS</t>
  </si>
  <si>
    <t>SOCIALIZACIÓN DE MEDIDAS DE PREVENCIÓN Y SEGURIDAD</t>
  </si>
  <si>
    <t>TOPÓGRAFO</t>
  </si>
  <si>
    <t xml:space="preserve">Evaluación y Control </t>
  </si>
  <si>
    <t>Piso 15 -16</t>
  </si>
  <si>
    <t>JEFE DE OFICINA DE CONTROL INTERNO</t>
  </si>
  <si>
    <t>Planear, dirigir y organizar la verificación y evaluación del sistema de control interno
y del sistema de gestión de acuerdo con la normatividad vigente.
Verificar que el sistema de control interno esté formalmente establecido dentro de la
organización y que su ejercicio sea intrínseco al desarrollo de las funciones de todos
los cargos, y en particular, de aquellos que tengan responsabilidad de mando de
acuerdo con la normativa vigente.
Evaluar los procesos misionales y de apoyo, adoptados y utilizados por la entidad con
el fin de determinar su coherencia con los objetivos y resultados comunes e inherentes
a la misión institucional. 
Verificar que los controles definidos para los procesos y actividades de la
organización se cumplan por los responsables de su ejecución, de acuerdo con la
normativa vigente.
Verificar que los controles asociados con todas y cada una de las actividades de la
Entidad estén adecuadamente definidos, sean apropiados y se mejoren
permanentemente de acuerdo con la evolución del Departamento.
6, Velar por el cumplimiento de las leyes, normas, políticas, procedimientos, planes,
programas, proyectos y metas de la organización y recomendar los ajustes necesarios
de acuerdo con la normatividad vigente.
7. Expedir las respuestas y/o conceptos relacionados con temas de su competencia, de
conformidad a la normatividad vigente en materia.
S. Asesorar a los directivos en el proceso de toma de decisiones, a fin de que se obtengan
los resultados esperados, de manera oportuna responsable y eficaz.
9. Verificar los procesos relacionados con el manejo de los recursos, bienes y los
sistemas de información de la entidad y recomendar los correctivos que sean
necesarios de conformidad con los lineamientos establecidos.
io. Evaluar y verificar la aplicación de los mecanismos de participación ciudadana que
en desarrollo del mandato constitucional y legal diseñe la entidad conforme con la
normativa vigente.
II. Mantener permanentemente informados a los directivos acerca del estado del control
interno dentro de la entidad, dando cuenta de las debilidades detectadas y de las fallas
en su cumplimiento, de conformidad con los lineamientos establecidos.
Verificar que se implementen las medidas respectivas recomendadas de acuerdo con
los lineamientos establecidos.
Mantener debidamente alimentado y actualizado el sistema de información que
adopte la entidad, para el manejo y control de los asuntos de competencia de la
dependencia.
Fomentar en el DADEP la cultura de autocontrol y cumplimiento de las disposiciones
del Sistema de Gestión.
Las demás funciones relacionadas con los asuntos de control interno de acuerdo con
la normativa vigente.</t>
  </si>
  <si>
    <t>JEFE DE OFICINA DE CONTROL DISCIPLINARIO INTERNO</t>
  </si>
  <si>
    <t xml:space="preserve">Adelantar la etapa de instrucción hasta la notificación del pliego de cargos de los
procesos disciplinarios contra los/as servidores/as y ex servidores/as del DADEP, de
conformidad con el Código General Disciplinario o aquella norma que lo modifique
o sustituya y las demás disposiciones vigentes sobre la materia.
Mantener actualizada la información de los procesos disciplinarios del DADEP, en el
Sistema de Información Disciplinaria Distrital o el que haga sus veces, y fijar
procedimientos operativos disciplinarios acorde con las pautas señaladas por la
Dirección Distrital de Asuntos Disciplinarios de la Secretaría Jurídica Distrital.
Efectuar el seguimiento a la ejecución de las sanciones que se impongan a los
servidores y ex servidores públicos del DADEP, de manera oportuna y eficaz.
Surtir el proceso de notificación y/o comunicación, en los términos y forma
establecida en la normatividad disciplinaria vigente.
Atender las peticiones y requerimientos relacionados con asuntos de su competencia,
de manera oportuna y eficaz.
Emitir pronunciamientos y/o conceptos relacionados con temas de asuntos
disciplinarios del DADEP, de conformidad a la normatividad vigente en materia
disciplinaria.
Orientar y capacitar a los servidores (as) públicos (as) del organismo en la prevención
de acciones disciplinarias en aplicación de las políticas que en materia disciplinaria
se expidan por parte de la Secretaría Jurídica Distrital
Desarrollar y orientar en las acciones preventivas que permitan garantizar el
cumplimiento de los deberes y obligaciones de los servidores del Departamento en
procura de salvaguardar el patrimonio institucional.
Definir la política para la creación de estrategias que fomenten la conducta ática en
la adecuada prestación del servicio por parte de los servidores públicos de la Entidad,
y coordinar el diseño de programas para la prevención y represión de las faltas
disciplinarias.
Recibir directamente quejas disciplinarias que presenten los ciudadanos y remitirlas
al funcionario instructor para su trámite respectivo.ect (Manual actual). </t>
  </si>
  <si>
    <t>JEFE DE OFICINA JURÍDICA</t>
  </si>
  <si>
    <t xml:space="preserve">Dirigir la defensajudicial y extrajudicial del DADEP y representar a la entidad en los
procesos administrativos, judiciales, arbitrales, acciones constitucionales y litigios
que se adelanten en su contra; o en los que este intervenga como demandante o como
tercero interviniente, coadyuvante o víctima, en coordinación con las dependencias
internas y/o las entidades de la administración distrital, cuando corresponda, de
conformidad con la normativa vigente.
Definir y dirigir el plan de acción, los programas, y las estrategias de la dependencia
que se adecúen con las políticas y misión del DADEP. ect Ver Manual Actual </t>
  </si>
  <si>
    <t>JEFE DE OFICINA DE TECNOLOGÍAS DE LA INFORMACIÓN Y LAS COMUNICACIONES</t>
  </si>
  <si>
    <t xml:space="preserve">Diseñar, formular y ejecutar la gestión de las TICS a través de la implementación,
ejecución, seguimiento y divulgación del Plan Estratégico de Tecnologías de
Información y Comunicaciones (PETI), conforme con los lineamientos de la
estrategia institucional.
Establecer y socializar el portafolio de servicios de tecnología y sistemas de
información que presta la defensoría del espacio público y establecer los acuerdos de
niveles de servicio (ANS) con los diferentes tipos de usuario externos e internos.
Desarrollar las políticas, metodologías y procedimientos que garanticen la buena
administración y uso de los recursos informáticos, conforme con la normatividad
vigente en materia.
Implementar las metodologías y procedimientos necesarios para el desarrollo,
instalación, administración, seguridad y uso de la infraestructura tecnológica de la
entidad tanto en hardware como en software, conforme con la normatividad vigente
en la materia.
Gestionar y controlar que el software utilizado por las diferentes dependencias del
Departamento esté debidamente instalado bajo parámetros y procedimientos legales
de adquisición en cuanto a licencias, permisos y patentes.
Administrar las bases de datos del DADEP y coordinar el mantenimiento y optimizacián de estas.
Administrar los servicios de red, datos, aplicación y tecnologías existentes en el DADEP, de acuerdo con los programas y normas técnicas existentes. ect  ( Manual actual ) </t>
  </si>
  <si>
    <t>JEFE OFICINA ASESORA DE PLANEACIÓN</t>
  </si>
  <si>
    <t xml:space="preserve">Verificación y mejoramiento continuo </t>
  </si>
  <si>
    <t>Asesorar a la Dirección y demás dependencias del DADEP en la formulación,
seguimiento y evaluación de políticas, estrategias, planes, programas y proyectos,
orientados al cumplimiento de los objetivos institucionales articulados con el Plan
Distrital de Desarrollo, conforme con los lineamientos del Departamento y la
normatividad vigente.
Asesorar a las dependencias de la entidad en la preparación y consolidación del
anteproyecto de presupuesto de inversión en todas sus etapas y su presentación ante
las entidades competentes, así como la viabilidad de las modificaciones
presupuestales de los proyectos de inversión a las que haya lugar.
Asesorar a las dependencias del DADEP en la formulación de los proyectos de
inversión, de conformidad con los lineamientos del Plan Distrital de Desarrollo y
gestionar su inclusión en los bancos de proyectos del orden nacional y distrital,
conforme con los lineamientos del Departamento.
Coordinar y asesorar a las demás dependencias en el diseño, elaboración,
actualización y seguimiento de los indicadores de gestión, procedimientos y
documentos asociados a los procesos, así como en la identificación y monitoreo de
los riesgos institucionales y en el diseño de controles y planes de mitigación de
manera oportuna.
Apoyar la realización de los estudios que se dirijan a actualizar o adecuar la estructura
organizacional del Departamento.
Asesorar y coordinar la implementación, sostenibilidad y mejora continua de los
sistemas de gestión y desempeño institucional en la entidad, aplicando herramientas
de gestión existentes de acuerdo con la normatividad vigente.
Expedir las respuestas y/o conceptos y/o informes relacionados con temas de su
competencia, de conformidad con la normatividad vigente en la materia. etc</t>
  </si>
  <si>
    <t xml:space="preserve">Direccionamiento estratégico </t>
  </si>
  <si>
    <t xml:space="preserve">Asesorar a la Dirección en el diseño de estrategias y campañas de comunicación del
Departamento Administrativo de la Defensoría del Espacio Público en atención al
cumplimento de su misionalidad y el desarrollo de los compromisos institucionales
definidos en el Plan Distrital de Desarrollo.
Asesorar y coordinar con las dependencias del DADEP el manejo efectivo de la
información destinada a los medios de comunicación y a la opinión pública, y
elaborar los textos y demás documentos requeridos para este fin, de manera oportuna
y confiable.
Asesorar el desarrollo de piezas, acciones de comunicación, difusión efectiva de
información y en el uso adecuado de la imagen de la entidad, de acuerdo con la
realidad institucional y los lineamientos impartidos por la administración distrital.
Coordinar la comunicación al interior del Departamento, mediante la difusión
permanente, oportuna y clara de información de interés institucional, y el desarrollo
de estrategias de comunicación que permitan posicionar temas esenciales
relacionados con los objetivos de la Entidad.
Asesorar a las dependencias del Departamento Administrativo de la Defensoría del
Espacio Público en materia de comunicaciones y difusión de su gestión, la ejecución ect ( Manual de funciones actual  ) </t>
  </si>
  <si>
    <t xml:space="preserve">Diseñar, formular y ejecutar políticas, planes, programas y proyectos relacionados
con la gestión de los bienes fiscales y de uso público, para la administración, defensa,
recuperación y sostenibilidad del patrimonio inmobiliario distrital, de acuerdo con los
lineamientos de la entidad y la normatividad vigente.
Asesorar en el diseño e implementación de campañas, programas y proyectos de
cultura ciudadana y la promoción de los instrumentos de administración y
sostenibilidad del espacio público, de conformidad con la normativa vigente y los
lineamientos de la entidad.
Orientar a la ciudadanía en asuntos relacionados con la gestión del espacio público,
con los parámetros técnicos y normativos requeridos.
Gestionar las acciones necesarias para administrar los bienes fiscales y de uso público
de propiedad del Distrito a cargo de la entidad, directamente o a través de terceros,
de acuerdo con los lineamientos estipulados por el DADEP y con la normatividad
vigente.
Asesorar a las autoridades locales en la recuperación defensa y sostenibilidad del
espacio público, de acuerdo con la norma vigente y los lineamientos impartidos por
el DADEP.
Coordinar la defensa y recuperación del espacio público, mediante acciones
preventivas y persuasivas, conforme con la normatividad vigente.
Participar en las actuaciones administrativas y policivas a que haya lugar, con el fin
de lograr la recuperación del espacio público, conforme con la norma vigente.
Ejercer las acciones y diligencias relacionadas con los procesos de restitución que se
adelantan mediante querellas policivas y que resulten necesarias para la debida
representación de la entidad en dichos procesos administrativos, conforme con la
norma y lineamientos vigentes. </t>
  </si>
  <si>
    <t>Diseñar, fomular y ejecutar planes, programas y proyectos para la gestión integral
de la administración de los recursos humanos, fisicos, financieros y de gestión
documental del Departamento, de acuerdo con los lineamientos de la entidad y la
normativa vigente.
Orientar, dirigir, y controlar las políticas y programas de administración de personal,
entre ellos los relacionados con el bienestar de los funcionarios públicos del DADEP,
la gestión de los procesos de selección de personal, registro en carrera administrativa,
capacitación, incentivos y desarrollo del talento humano en la entidad, conforme con
la norma vigente en la materia.
Dirigir y controlar la administración de los recursos financieros de acuerdo con los
lineamientos expedidos por la Secretaría de Hacienda Distrital, con el fin de atender
las necesidades y obligaciones económicas del Departamento, para su óptimo
funcionamiento,
Coordinar la elaboración y consolidación del anteproyecto de presupuesto de
funcionamiento de la entidad, las solicitudes de adición y traslado presupuestal y el
Programa Anual de Caja -PAC-, con oportunidad y calidad.
Dirigir y hacer seguimiento del proceso contable del Departamento, conforme con la
normativa vigente.</t>
  </si>
  <si>
    <t>Inventario General de Espacio Público y Bienes Fiscales</t>
  </si>
  <si>
    <t xml:space="preserve">Asesorar a la Dirección en la formulación de las políticas, planes y programas
relacionados con el saneamiento, titulación, infoniación y certificación de la
propiedad inmobiliaria distrital, de conformidad con la normatividad vigente.
Implementar las políticas, programas y normativas relacionadas con la recepción,
incorporación, saneamiento, titulación, certificación, análisis, estudio, divulgación, e
información del inventario general del espacio público y bienes fiscales del Distrito
Capital. ect ( Manual de Funciones) </t>
  </si>
  <si>
    <t>SUBDIRECCION DE GESTIÓN  INMOBILIARIA Y DEL ESPACIO PUBLICO</t>
  </si>
  <si>
    <t xml:space="preserve">SUBDIRECCION DE GESTIÓN CORPORATIVA </t>
  </si>
  <si>
    <t xml:space="preserve">OFICINA DE TECNOLOGIAS DE LA INFORMACIÓN Y LAS COMUNICACIONES </t>
  </si>
  <si>
    <t xml:space="preserve">OFICINA DE CONTROL INTERNO </t>
  </si>
  <si>
    <t>DESPACHO</t>
  </si>
  <si>
    <t xml:space="preserve">OFICINA ASESORA DE PLANEACION </t>
  </si>
  <si>
    <t xml:space="preserve">OFICINA DE CONTROL DISCIPLINARIO INTERNO </t>
  </si>
  <si>
    <t xml:space="preserve">OFICINA ASESORA DE COMUNICACIONES </t>
  </si>
  <si>
    <t>DEPENDENCIAS PISO 15 -16</t>
  </si>
  <si>
    <t xml:space="preserve">ASESOR ( A ) </t>
  </si>
  <si>
    <t xml:space="preserve">PROFESIONAL UNIVERSITARIO TALENTO HUMANO, ATENCION AL CUIDADANO, RECURSOS FISICOS, CONTABILIDAD, PRESUPUESTO, GESTION DOCUMENTAL, CONTROL INTERNO DISCIPLINARIO, PROCESOS JUDICIALES, CONTRATACION, PLANEACION, CONTROL INTERNO ,REGISTRO INMOBILIARIO  SISTEMAS Y PROFESIONALES DE PRESTACION DE SERVICIOS Y DE APOYO A LA GESTIÓN </t>
  </si>
  <si>
    <t>OFICINA DE TECNOLOGÍAS DE LA INFORMACIÓN Y LAS COMUNICACIONES</t>
  </si>
  <si>
    <t>PROCESO DE ATENCION A LA CIUDADANIA CAD VENTANILLA DADEP</t>
  </si>
  <si>
    <t xml:space="preserve">INSTALACIONES DEL DADEP PISO 15, 16 Y VENTANILLA DADEP CAD PISO 1 /CASA DEL ESPACIO PÚBLICO </t>
  </si>
  <si>
    <t>INSTALACIONES DEL DADEP PISO 15, 16 Y, VENTANILLA DADEP CAD PISO 1 Y CASA DEL ESPACIO PÚBLICO</t>
  </si>
  <si>
    <t>Organizar y mantener el invetario actualizado de archivo de patrimonio inmobiliario Distrital y Archivo central de la Entidad conforme a la normatividad vigente e instrumentos archivisticos.</t>
  </si>
  <si>
    <t xml:space="preserve">1. Recibir, organizar, controlar,  custodiar y consultar  los documentos e información que permita mantener actualizado el archivo del patrimonio Inmobiliario Distrital y Archivo Central  de la Entidad
2. Aplicar los mecanismos para el manejo de la consulta del archivo por parte de los usuarios internos y externos.
</t>
  </si>
  <si>
    <t>EXPOSICIÓN A CONTACTO CON VIRUS, BACTERIAS, HONGOS,  PICADURAS, FLUIDOS CORPORALES, EXCREMENTOS.</t>
  </si>
  <si>
    <t xml:space="preserve">PISO 15 -16 </t>
  </si>
  <si>
    <t xml:space="preserve">CONTRATO DE PRESTACIÓN DE SERVICIOS Y APOYO A LA GESTIÓN </t>
  </si>
  <si>
    <t>OFICINA JURIDICA</t>
  </si>
  <si>
    <t>DEFENSORES SGIEP</t>
  </si>
  <si>
    <t>CIUDAD</t>
  </si>
  <si>
    <t xml:space="preserve">CONTRATISTAS DE PRESTACIÓN DE SERVICIOS Y APOYO A LA GESTIÓN </t>
  </si>
  <si>
    <t>PROFESIONAL ESPECIALIZADO DEFENSA SGIEP</t>
  </si>
  <si>
    <t>Piso 15 -16 -CIUDAD</t>
  </si>
  <si>
    <t>Soporte</t>
  </si>
  <si>
    <t xml:space="preserve">Piso 15 -16 - CAD 1 Piso Ventanilla </t>
  </si>
  <si>
    <t>SUBDIRECTOR ( A)  DE  GESTIÓN CORPORATIVA</t>
  </si>
  <si>
    <t xml:space="preserve">Verificación y Mejora </t>
  </si>
  <si>
    <t xml:space="preserve">PROFESIONAL  ESPECIALIZADO DEFENSA </t>
  </si>
  <si>
    <t xml:space="preserve">Trabajo en casa, perfil teletrabajable, aplica manual de funciones 
propias de su cargo, que pueden ser realizadas en modalidad de Teletrabajo, utilizando tecnologías de la información como Internet.
</t>
  </si>
  <si>
    <t xml:space="preserve">PROFESIONAL  ESPECIALIZADO SEGUNDA INSTANCIA </t>
  </si>
  <si>
    <t>PROFESIONAL UNIVERSITARIO DE RECURSOS FISICOS, PROCESOS JUDICIALES, PRESUPUESTO,   SANEAMIENTO</t>
  </si>
  <si>
    <t xml:space="preserve">TRABAJO EN CASA O TELETRABAJO </t>
  </si>
  <si>
    <t>ATENCION VENTANILLA RADICACIÓN -MODULO DE ATENCIÓN A LA CIUDADANIA DADEP PISO 1 -CAD</t>
  </si>
  <si>
    <t xml:space="preserve">1. Recepcionar quejas, reclamos, sugerencias y solicitudes de información, por cualquiera de los canales de recepción.
2. Realizar seguimiento, control y llevar registro de las quejas, denuncias y reclamos que le formulen al Departamento, realizando los requerimientos que sean necesarios para garantizar el cumplimiento de las normas que regulan la materia y el respeto de los derechos que sobre el particular le asiste a los ciudadanos.
3. Brindar atención óptima al ciudadano proporcionando información oportuna, dentro de los términos de amabilidad, confiabilidad y respeto, a través de las oficinas ya constituidas en las diversas entidades del distrito, como de recepción de quejas y reclamos.
4. Recepción virtual y presencial de comunicaciones oficiales.
</t>
  </si>
  <si>
    <t xml:space="preserve">1. Apoyar en el seguimiento operativo de las actividades que contribuyan al control del trámite del sistema de soluciones de quejas y reclamos de los derechos de petición, acciones judiciales y demás documentos radicados en la entidad que requieran un trámite y respuesta al interesado.
</t>
  </si>
  <si>
    <t xml:space="preserve">Actividades de almacén, actividades de atención al ciudadano y otros de acuerdo con el manual de funciones y las obligaciones contractuales </t>
  </si>
  <si>
    <t>DIRECCION DE LA ENTIDAD /CIUDAD</t>
  </si>
  <si>
    <t>LABORES ADMINISTRATIVAS -CAMPO EN LA AV  CL 32 16-07</t>
  </si>
  <si>
    <t>Las  establecidas en los contratos de prestacion de servicios profesionales y apoyo a la gestion de cada uno de los contratitas y se aplica el manual de funciones para el servidor público.</t>
  </si>
  <si>
    <t>PROFESIONAL ESPECIALIZADO RECEPCION DE PREDIOS SRI</t>
  </si>
  <si>
    <t>1.Diseñar, fomular y ejecutar planes, programas y proyectos para la gestión integral de la administración de los recursos humanos, fisicos, financieros y de gestión documental del Departamento, de acuerdo con los lineamientos de la entidad y la normativa vigente.
2.Orientar, dirigir, y controlar las políticas y programas de administración de personal, entre ellos los relacionados con el bienestar de los funcionarios públicos del DADEP, la gestión de los procesos de selección de personal, registro en carrera administrativa, capacitación, incentivos y desarrollo del talento humano en la entidad, conforme con la norma vigente en la materia.
3.Dirigir y controlar la administración de los recursos financieros de acuerdo con los lineamientos expedidos por la Secretaría de Hacienda Distrital, con el fin de atender las necesidades y obligaciones económicas del Departamento, para su óptimo funcionamiento,
4.Coordinar la elaboración y consolidación del anteproyecto de presupuesto de
funcionamiento de la entidad, las solicitudes de adición y traslado presupuestal y el Programa Anual de Caja -PAC-, con oportunidad y calidad.
5.Dirigir y hacer seguimiento del proceso contable del Departamento, conforme con la normativa vigente.
6.Orientar, dirigir, y controlar las políticas y programas de administración de recursos físicos, entre ellos los relacionados con seguros que amparan los bienes muebles del Departamento, la adquisición, conservación, mantenimiento y dotación de la infraestructura fisica de la entidad; la prestación oportuna de los servicios de vigilancia y scguridad, asco y cafetería, el mantenimiento locativo, servicios públicos, parque automotor, inventarios de bienes muebles, los elementos de consumo y demás que se requieran para el adecuado funcionamiento de la entidad, conforme con la norma vigente en la materia.
7. Administrar y vigilar la recepción, trámite y resolución oportuna de las peticiones, quejas, reclamos, sugerencias y soluciones que los ciudadanos y funcionarios formulen en relación con el cumplimiento de la misión de la entidad, en los términos que la ley señale.
8. Orientar, dirigir, y controlar las políticas y programas de administración del archivo de gestión documental y correspondencia del Departamento, con la oportunidad y confiabilidad requerida, conforme con la normativa vigente.
9. Participar en la elaboración del plan de compras de la entidad y contratación de su competencia y verificar la ejecución de las áreas responsables.
10. Dirigir y controlar los procesos de elaboración y pago de nómina general y órdenes de pago de funcionarios y contratistas del Departamento, con el fin de realizar el pago de salarios, prestaciones sociales parafiscales y honorarios con la oportunidad requerida,
11. Diseñar, implementar y sostener el subsistema de gestión ambiental de conformidad
con los lineamientos establecidos por el Departamento y las entidades que regulan la materia.
12. Expedir las respuestas y/o conceptos relacionados con temas de su competencia de conformidad con la normativa vigente.
13. Fomentar en los funcionarios la cultura de autocontrol y cumplimiento de las
disposiciones del Sistema de Gestión.
14. Las demás funciones que le sean asignadas y correspondan a la naturaleza de la
dependencia.</t>
  </si>
  <si>
    <t>1.Dirigir la defensa judicial y extrajudicial del DADEP y representar a la entidad en los procesos administrativos, judiciales, arbitrales, acciones constitucionales y litigios que se adelanten en su contra; o en los que este intervenga como demandante o como tercero interviniente, coadyuvante o víctima, en coordinación con las dependencias internas y/o las entidades de la administración distrital, cuando corresponda, de conformidad con la normativa vigente.
2.Definir y dirigir el plan de acción, los programas, y las estrategias de la dependencia que se adecúen con las políticas y misión del DADEP. 
3.Asesorar a la Dirección y demás dependencias en la aplicación de normas e
instrumentos jurídicos necesarios para el cabal desempeño de las funciones de la
entidad.
4.Generar las herramientas necesarias, tales como proformas, formatos, manuales o instructivos relacionados con los temas de su competencia, para garantizar que las dependencias actúen confonTie con la normativa vigente.
5.Dirigir la elaboración, revisión y/o aprobación jurídica de los proyectos de acuerdos, directivas, circulares, decretos, y demás actos jurídicos que deba expedir, celebrar, proponer el DADEP y que sean sometidos a su consideración, conforme con la normatividad vigente.
6.Emitir, implementar y verificar el cumplimiento de las directrices unificadoras de doctrina institucional conforme con los lineamientos establecidos en el DADEP.
7.Tramitar y dar respuesta a los requerimientos de los entes de control y peticiones de la ciudadanía en general en asuntos de su competencia y que de acuerdo con las funciones de la entidad se deba intervenir en las mismas de manera oportuna y conforme con la normativa vigente.
8. Dirigir el proceso de las notificaciones, publicaciones y comunicaciones de los actos administrativos que profiera la entidad, según las competencias y conforme con la normativa vigente.
9.Dirigir, coordinar y participar en las investigaciones y estudios jurídicos asignados a la Dirección.
10.Coordinar el desarrollo de sus actividades con la Secretaría General de la Alcaldía Mayor de Bogotá, la Secretaría Jurídica Distrital y las oficinas jurídicas de las entidades distritales, sobre la base del principio de la unidad de criterio de la
administración pública y la seguridad jurídica.
11. Dirigir, coordinar, controlar y evaluar el proceso de contratación del DADEP en todas sus etapas, según lo establecido por la ley y demás normas concordantes.
12.Proyectar, elaborar, revisar y aprobar los actos administrativos, contractuales,
modificaciones y/o liquidaciones de contrato que se generen dentro de las etapas
precontractual, contractual y pos contractual, de conformidad con los insumos
suministrados por las áreas ejecutoras, de acuerdo con la normatividad vigente.
13.Instruir el proceso administrativo de incumplimiento contractual y proferir los actos administrativos que decidan dichos procesos, conforme con la normatividad vigente. 
14.Instruir el proceso administrativo de declaratoria de siniestros y afectación de pólizas y proferir los actos administrativos que decidan dichos procesos conforme con la normativa vigente.
15.Revisar y aprobar las garantías constituidas para amparar los riesgos de los contratos suscritos por la entidad, confonrie con la normativa vigente.
16. Dirigir en coordinación con las demás oficinas la elaboración del Plan Anual de
Adquisiciones de la entidad.
17.Mantener debidamente alimentados y actualizados los sistemas de información que adopte la entidad y los dispuestos por el gobierno distrital y nacional, para el manejo y control de los asuntos de competencia de la Oficina.
18.Adelantar la etapa de juzgamiento en primera instancia de los procesos disciplinarios contra los/las servidores/as y ex servidores/as del DADEP, de conformidad con el Código General Disciplinario o aquella norma que lo modifique o sustituya y las demás disposiciones vigentes sobre la materia.
19.Surtir el proceso de notificación y/o comunicación y organización documental de los expedientes disciplinarios en la etapa de juzgamiento en los términos y forma establecida en la normatividad disciplinaria vigente.
20.Mantener actualizada la información de los procesos disciplinarios del DADEP, en el Sistema de Información Disciplinaria Distrital o el que haga sus veces con las pautas señaladas por la Dirección Distrital de Asuntos Disciplinarios de la Secretaría Jurídica Distrital.
21.Sustanciar los fallos de segunda instancia interpuestos contra los procesos policivos, respecto de los comportamientos contrarios al cuidado e integridad del espacio público, de conformidad con la normativa vigente.
22.Sustanciar los fallos de segunda instancia interpuestos contra los procesos policivos, respecto de los comportamientos contrarios a la integridad urbanística en lo referente al parcelamiento, urbanización, demolición, intervención o construcción en bienes de uso público y terrenos afectados al espacio público de conformidad con la normativa vigente.
23.Expedir conceptos y absolver consultas en materia jurídica que le formulen las
distintas dependencias del DADEP, entes de control y la ciudadanía en general, que tengan relación con los asuntos de competencia de la oficina, de manera oportuna y confiable.</t>
  </si>
  <si>
    <r>
      <rPr>
        <sz val="11"/>
        <rFont val="Trebuchet MS"/>
        <family val="2"/>
      </rPr>
      <t>PROCESO</t>
    </r>
    <r>
      <rPr>
        <b/>
        <sz val="11"/>
        <rFont val="Trebuchet MS"/>
        <family val="2"/>
      </rPr>
      <t>: GESTIÓN DEL TALENTO HUMANO</t>
    </r>
  </si>
  <si>
    <r>
      <rPr>
        <sz val="11"/>
        <rFont val="Trebuchet MS"/>
        <family val="2"/>
      </rPr>
      <t>PROCEDIMIENTO Y/O DOCUMENTO</t>
    </r>
    <r>
      <rPr>
        <b/>
        <sz val="11"/>
        <rFont val="Trebuchet MS"/>
        <family val="2"/>
      </rPr>
      <t>: MATRIZ DE IDENTIFICACION DE PELIGROS, EVALUACION, VALORACION DE RIESGOS Y DETERMINACION DE CONTROLES</t>
    </r>
  </si>
  <si>
    <t>PROCEDIMIENTO Y/O DOCUMENTO : MATRIZ DE IDENTIFICACION DE PELIGROS, EVALUACION, VALORACION DE RIESGOS Y DETERMINACION DE CONTROLES</t>
  </si>
  <si>
    <t>PROCEDIMIENTO Y/O DOCUMENTO: MATRIZ DE IDENTIFICACION DE PELIGROS, EVALUACION, VALORACION DE RIESGOS Y DETERMINACION DE CONTROLES</t>
  </si>
  <si>
    <r>
      <rPr>
        <sz val="11"/>
        <rFont val="Trebuchet MS"/>
        <family val="2"/>
      </rPr>
      <t>PROCEDIMIENTO Y/O DOCUMENTO</t>
    </r>
    <r>
      <rPr>
        <b/>
        <sz val="11"/>
        <rFont val="Trebuchet MS"/>
        <family val="2"/>
      </rPr>
      <t xml:space="preserve">  : MATRIZ DE IDENTIFICACION DE PELIGROS, EVALUACION, VALORACION DE RIESGOS Y DETERMINACION DE CONTROLES</t>
    </r>
  </si>
  <si>
    <r>
      <rPr>
        <sz val="11"/>
        <rFont val="Museo Sans Condensed"/>
      </rPr>
      <t>PROCESO</t>
    </r>
    <r>
      <rPr>
        <b/>
        <sz val="11"/>
        <rFont val="Museo Sans Condensed"/>
      </rPr>
      <t>: GESTIÓN DEL TALENTO HUMANO</t>
    </r>
  </si>
  <si>
    <r>
      <rPr>
        <sz val="11"/>
        <rFont val="Museo Sans Condensed"/>
      </rPr>
      <t>PROCEDIMIENTO Y/O DOCUMENTO</t>
    </r>
    <r>
      <rPr>
        <b/>
        <sz val="11"/>
        <rFont val="Museo Sans Condensed"/>
      </rPr>
      <t>: MATRIZ DE IDENTIFICACION DE PELIGROS, EVALUACION, VALORACION DE RIESGOS Y DETERMINACION DE CONTROLES</t>
    </r>
  </si>
  <si>
    <r>
      <rPr>
        <sz val="9"/>
        <rFont val="Museo Sans Condensed"/>
      </rPr>
      <t>PROCESO</t>
    </r>
    <r>
      <rPr>
        <b/>
        <sz val="9"/>
        <rFont val="Museo Sans Condensed"/>
      </rPr>
      <t>: GESTIÓN DEL TALENTO HUMANO</t>
    </r>
  </si>
  <si>
    <r>
      <rPr>
        <sz val="9"/>
        <rFont val="Museo Sans Condensed"/>
      </rPr>
      <t>PROCEDIMIENTO Y/O DOCUMENTO</t>
    </r>
    <r>
      <rPr>
        <b/>
        <sz val="9"/>
        <rFont val="Museo Sans Condensed"/>
      </rPr>
      <t>: MATRIZ DE IDENTIFICACION DE PELIGROS, EVALUACION, VALORACION DE RIESGOS Y DETERMINACION DE CONTROLES</t>
    </r>
  </si>
  <si>
    <r>
      <rPr>
        <sz val="12"/>
        <rFont val="Museo Sans Condensed"/>
      </rPr>
      <t>PROCESO</t>
    </r>
    <r>
      <rPr>
        <b/>
        <sz val="12"/>
        <rFont val="Museo Sans Condensed"/>
      </rPr>
      <t>: GESTIÓN DEL TALENTO HUMANO</t>
    </r>
  </si>
  <si>
    <r>
      <rPr>
        <sz val="12"/>
        <rFont val="Museo Sans Condensed"/>
      </rPr>
      <t>PROCEDIMIENTO Y/O DOCUMENTO</t>
    </r>
    <r>
      <rPr>
        <b/>
        <sz val="12"/>
        <rFont val="Museo Sans Condensed"/>
      </rPr>
      <t>: MATRIZ DE IDENTIFICACION DE PELIGROS, EVALUACION, VALORACION DE RIESGOS Y DETERMINACION DE CONTROLES</t>
    </r>
  </si>
  <si>
    <r>
      <rPr>
        <sz val="11"/>
        <rFont val="Museo Sans Condensed"/>
      </rPr>
      <t>PROCEDIMIENTO Y/O DOCUMENTO</t>
    </r>
    <r>
      <rPr>
        <b/>
        <sz val="11"/>
        <rFont val="Museo Sans Condensed"/>
      </rPr>
      <t>:: MATRIZ DE IDENTIFICACION DE PELIGROS, EVALUACION, VALORACION DE RIESGOS Y DETERMINACION DE CONTROLES</t>
    </r>
  </si>
  <si>
    <r>
      <rPr>
        <sz val="11"/>
        <rFont val="Museo Sans Condensed"/>
      </rPr>
      <t xml:space="preserve">PROCEDIMIENTO Y/O DOCUMENTO: </t>
    </r>
    <r>
      <rPr>
        <b/>
        <sz val="11"/>
        <rFont val="Museo Sans Condensed"/>
      </rPr>
      <t>MATRIZ DE IDENTIFICACION DE PELIGROS, EVALUACION, VALORACION DE RIESGOS Y DETERMINACION DE CONTROLES</t>
    </r>
  </si>
  <si>
    <r>
      <rPr>
        <sz val="11"/>
        <rFont val="Museo Sans Condensed"/>
      </rPr>
      <t xml:space="preserve">PROCEDIMIENTO Y/O DOCUMENTO </t>
    </r>
    <r>
      <rPr>
        <b/>
        <sz val="11"/>
        <rFont val="Museo Sans Condensed"/>
      </rPr>
      <t>: MATRIZ DE IDENTIFICACION DE PELIGROS, EVALUACION, VALORACION DE RIESGOS Y DETERMINACION DE CONTROLES</t>
    </r>
  </si>
  <si>
    <r>
      <rPr>
        <sz val="11"/>
        <rFont val="Museo Sans Condensed"/>
      </rPr>
      <t xml:space="preserve">PROCEDIMIENTO Y/O DOCUMENTO </t>
    </r>
    <r>
      <rPr>
        <b/>
        <sz val="11"/>
        <rFont val="Museo Sans Condensed"/>
      </rPr>
      <t xml:space="preserve"> : MATRIZ DE IDENTIFICACION DE PELIGROS, EVALUACION, VALORACION DE RIESGOS Y DETERMINACION DE CONTROLES</t>
    </r>
  </si>
  <si>
    <t xml:space="preserve">BIOLÓGICO
</t>
  </si>
  <si>
    <t xml:space="preserve">MONITORES CON FILTRO DE PROTECCIÓN, POSIBILIDAD DE GRADUAR EL BRILLO DE LAS PANTALLAS
</t>
  </si>
  <si>
    <t>CONDICIONES CLIMATOLÓGICAS DESFAVORABLES AL TRABAJAR A LA INTEMPERIE</t>
  </si>
  <si>
    <t xml:space="preserve">TORMENTA, GRANIZO, LLUVIA O VIENTOS FUERTES, EXPOSICIÓN A RAYOS, </t>
  </si>
  <si>
    <t>PERDIDA DE CONOCIMIENTO, CANCER DE PIEL.</t>
  </si>
  <si>
    <t xml:space="preserve">EXPOSICIÓN A CONTACTO CON VIRUS, BACTERIAS PARÁSITOS, RICKETSIAS. 
</t>
  </si>
  <si>
    <t xml:space="preserve">MORDEDURAS DE PERROS, PICADURAS DE INSECTOS, DURANTE LOS DESPLAZAMIENTOS POR LA CIUDAD
</t>
  </si>
  <si>
    <t>MANIPULACIÓN DE CARGAS</t>
  </si>
  <si>
    <t>MAREO, CONFUSIÓN, CEFALEA, QUEMADURAS CUTÁNEAS, SARPULLIDO, DESHIDRATACIÓN, ESTRÉS TÉRMICO Y AGOTAMIENTO POR CALOR.</t>
  </si>
  <si>
    <t xml:space="preserve">EXPOSICIÓN A RADIACIÓN SOLAR,  DURANTE  EL ACOMPAÑAMIENTO A DESALOJOS DEL ESPACIO PÚBLICO </t>
  </si>
  <si>
    <t xml:space="preserve"> SE DESARROLLAN JORNADAS DE  TRABAJO NOCTURNO Y ROTACIONES LOS FINES DE SEMANA </t>
  </si>
  <si>
    <t xml:space="preserve">BIOMECANICO
</t>
  </si>
  <si>
    <t>DESPLAZAMIENTOS PROLONGADOS, POR TERRENOS NO CONTROLADOS.</t>
  </si>
  <si>
    <t>RUIDO INTERMITENTE- SOCIOACUSIA</t>
  </si>
  <si>
    <t xml:space="preserve">CONDICIONES DE SEGURIDAD
</t>
  </si>
  <si>
    <t xml:space="preserve">TIEMPO DE EXPOSICION
</t>
  </si>
  <si>
    <t xml:space="preserve">CAPACITACIONES EN IDENTIFICACIÓN DE RIESGOS
</t>
  </si>
  <si>
    <t xml:space="preserve">ESTRATEGIAS DE PROTECCIÓNAUDITIVA
</t>
  </si>
  <si>
    <t>EXPOSICIÓN AL RUIDO AMBIENTAL, HABITUAL DE LAS CIUDADES  (TRÁFICO E INDUSTRIA)</t>
  </si>
  <si>
    <t xml:space="preserve">USO DE COMPUTADOR  
</t>
  </si>
  <si>
    <t>BLOQUEADOR SOLAR,  GORRA, GAFAS CON FILTRO UV.</t>
  </si>
  <si>
    <t>BLOQUEADOR SOLAR,  GORRA, GAFAS CON FILTRO UV.
CAPACITACIONES EN AUTOCUIDADO</t>
  </si>
  <si>
    <t xml:space="preserve">ALTAS TEMPERATURAS </t>
  </si>
  <si>
    <t>GENERADAS POR LA EXPOSICIÓN A LUZ SOLAR Y CAMBIOS CLIMÁTICOS</t>
  </si>
  <si>
    <t xml:space="preserve">BAJAS TEMPERATURAS </t>
  </si>
  <si>
    <t>INDUMENTARIA
 (TRAJES PARA TRABAJO EN TEMPERATURAS BAJAS O MADRUGADAS) CAPACITACIONES EN AUTOCUIDADO</t>
  </si>
  <si>
    <t xml:space="preserve">TRAJES PARA TRABAJO EN TEMPERATURAS BAJAS </t>
  </si>
  <si>
    <t>PROGRAMACIÓN DE HORARIOS DE ACTIVIDADES
O</t>
  </si>
  <si>
    <t xml:space="preserve">
GARANTIZAR EL DERECHO A LA DESCONEXIÓN LABORAL DIGITAL.
PROMOCIÓN DE LAS PAUSAS ACTIVAS COMO ESTRATEGIA DE AUTOCUIDADO.
ACTIVIDADES QUE PROMUEVAN EL BUEN USO DEL TIEMPO LIBRE .
</t>
  </si>
  <si>
    <t xml:space="preserve">EJECUTAR ACTIVIDADES CONTEMPLADAS EN EL PLAN DE BIENESTAR E INCENTIVOS DE ACUERDO A LA VIGENCIA . 
ACTIVIDADES CONTEMPLADAS EN EL PROGRAMA DE  PREVENCIÓN DE RIESGO PSICOSOCIAL .
</t>
  </si>
  <si>
    <t xml:space="preserve">EJECUCIÓN DEL PROGRAMA DE PREVENCIÓN DE RIESGO PSICOSOCIAL.
ACTIVIDADES DE BIENESTAR. DESARROLLO DE ESPACIOS DEPORTIVOS Y CULTURALES DENTRO DE LA ENTIDAD  PARA FACILITAR LA INTEGRACIÓN Y MEJORAR LA SALUD. 
</t>
  </si>
  <si>
    <t>LUMBALGIA, ESPASMOS MUSCULARES.</t>
  </si>
  <si>
    <t>FATIGA MUSCULAR, DORSALGIAS, LUMBALGIAS.</t>
  </si>
  <si>
    <t>CAPACITACIONES EN LEVANTAMIENTO Y TRANSPORTE DE CARGAS. EXAMENES OCUPACIONALES CON ÉNFASIS OSTEOMUSCULAR</t>
  </si>
  <si>
    <t>RUTINAS DE PAUSAS ACTIVAS. PERIODOS CORTOS DE DESCANSO PARA REALIZAR CAMBIOS POSTURALES. CAPACITACIONES EN HIGIENE POSTURAL. EXAMENES OCUPACIONALES CON ÉNFASIS OSTEOMUSCULAR</t>
  </si>
  <si>
    <t>ACTIVIDADES DE PREVENCIÓN DE LESIONES OSTEOMUSCULARES.</t>
  </si>
  <si>
    <t xml:space="preserve">CASCO DE SEGURIDAD
BOTAS DE SEGURIDAD
MONOGAFAS DE SEGURIDAD, GUANTES.  
</t>
  </si>
  <si>
    <t>TÉTANOS, FIEBRE TIFOIDEA, RABIA, DENGUE</t>
  </si>
  <si>
    <t>HERIDAS, INFECCIONES, REACCIONES ALÉRGICAS.</t>
  </si>
  <si>
    <t xml:space="preserve"> DOTACIÓN DE GEL ANTIBACTERIAL, ALCOHOL</t>
  </si>
  <si>
    <t>USO DE EPP(GUANTES DE LATEX Y DE CARNAZA, BOTAS INDUSTRIALES Y COFIAS), , DIFUSIÓN DE MEDIDAS DE AUTOCUIDADO, CAPACITACIÓN EN PRIMEROS AUXILIOS.</t>
  </si>
  <si>
    <t xml:space="preserve">GUANTES DE LATEX Y DE CARNAZA, BOTAS INDUSTRIALES Y COFIAS 
</t>
  </si>
  <si>
    <t>USO DE EPP (BOTAS DE SEGURIDAD)</t>
  </si>
  <si>
    <t>BOTAS DE SEGURIDAD</t>
  </si>
  <si>
    <t>CAPACITACIÓN EN MANEJO DE EQUIPOS, REFUERZO DE ACTOS Y CONDICIONES INSEGURAS</t>
  </si>
  <si>
    <t>CAPACITACIÓN EN AUTOCUIDADO, 
SOCIALIZACIÓN DE PROCEDIMIENTO DE BUEN USO DE MÁQUINAS, EQUIPOS Y HERRAMIENTAS</t>
  </si>
  <si>
    <t>CAPACITACIÓN EN AUTOCUIDADO, CAPACITACIÓN EN PRIMEROS AUXILIOS</t>
  </si>
  <si>
    <t>ELECTRICO</t>
  </si>
  <si>
    <t>EXPOSICIÓN A SOBRECARGA DE MULTITOMAS, CONTACTO INDIRECTO CON EQUIPOS ELÉCTRICOS.</t>
  </si>
  <si>
    <t>USO DE CANALETAS PARA EVITAR CONTACTO CON CABLES ELÉCTRICOS, INSPECCIONES LOCATIVAS, SEÑALIZACIÓN DE RIESGO ELÉCTRICO.</t>
  </si>
  <si>
    <t xml:space="preserve">CAPACITACIÓN DE CULTURA DE AUTOCUIDADO, SENSIBILIZACIÓN DEL USO ADECUADO DE INSTALACIONES ELÉCTRICAS Y REPORTE DE CONDICIONES INSEGURAS. </t>
  </si>
  <si>
    <t xml:space="preserve">CANALIZACIÓN DE REDES ELÉCTRICAS Y LOCATIVAS.
MANTENIMIENTO PREVENTIVO A REDES ELÉCTRICAS.
</t>
  </si>
  <si>
    <t>BUEN ESTADO DE TOMAS ELÉCTRICAS, USO DE CANALETAS PARA REDES ELÉCTRICAS.</t>
  </si>
  <si>
    <t>INSPECCIONES LOCATIVAS, SEGUIMIENTO A REPORTES DE CONDICIONES INSEGURAS</t>
  </si>
  <si>
    <t>INSPECCIÓN PREVIA A LA TAREA DE  LOS SISTEMAS DE  ACCESO.</t>
  </si>
  <si>
    <t xml:space="preserve"> CONTACTO INDIRECTO CON SUPERFICIES CONTAMINADAS, RECOLECCIÓN DE RESIDUOS CONTAMINANTES EN LOS RECORRIDOS DE HUMEDALES Y CANALES Y LA  LIMPIEZA EN PREDIOS FISCALES.</t>
  </si>
  <si>
    <t>AFECTACIONES RESPIRATORIAS, DOLOR DE CABEZA, MALESTAR GENERAL, FIEBRE, SECRECIÓN NASAL, DERMATOSIS, ENFERMEDADES INFECTOCONTAGIOSAS</t>
  </si>
  <si>
    <t>RESOLUCIÓN 8321 DE 1983
RESOLUCIÓN  284 DE 20074
RESOLUCIÓN 627 DE 2006
RESOLUCIÓN 1792 DE 1990
NTC 3520.
NTC 3522.
GATISO GATI-HNIR
DECRETO 1072 DE 2015
RESOLUCIÓN 0312 DE 2019
LEY 1562 DE 2012</t>
  </si>
  <si>
    <t>RESOLUCIÓN 2400 DE 1979 -TITULO II CAPITULO I ,ARTICULO VII 
,TITULO III  CAPITULO III ARTICULOS 79, 80, 81, 84 Y 86
DECRETO 1072 DE 2015
RESOLUCIÓN 0312 DE 2019
LEY 1562 DE 2012</t>
  </si>
  <si>
    <t>RESOLUCIÓN 2400 DE 1979 - TITULO III  CAPITULO VI, ARTICULOS 112 A 116.
TITULO IV , CAPITULO I, ARTICULOS DEL 170 AL 175.
CÓDIGO SUSTANTIVO DEL TRABAJO, ARTÍCULOS 230 Y 233
DECRETO 1072 DE 2015
RESOLUCIÓN 0312 DE 2019
LEY 1562 DE 2012</t>
  </si>
  <si>
    <t>RESOLUCIÓN 2400  DE 1979 - TITULO III, CAPÍTULO I , ARTICULOS DEL 63 AL 69.
 LEY 1931 DE 2018  DEL CONGRESO DE COLOMBIA
CODIGO SUSTANTIVO DEL TRABAJO, ARTÍCULOS 230 Y 233
RESOLUCIÓN 2400 DE 1979 - .
TITULO IV , CAPITULO I, ARTICULOS DEL 170 AL 175.
DECRETO 1072 DE 2015
RESOLUCIÓN 0312 DE 2019
LEY 1562 DE 2012</t>
  </si>
  <si>
    <t>RESOLUCION 2400 DE 1979
LEY 9 DE 1979 CÓDIGO SANITARIO NACIONAL
DECRETO 1072 DE 2015
RESOLUCIÓN 0312 DE 2019
LEY 1562 DE 2012</t>
  </si>
  <si>
    <t>RESOLUCIÓN 2400 DE 1979
DECRETO 1072 DE 2015
RESOLUCIÓN 0312 DE 2019
LEY 1562 DE 2012</t>
  </si>
  <si>
    <t>GATISST (DESORDEN MÚSCULO ESQUELÉTICO DE MIEMBRO SUPERIOR - DOLOR LUMBAR INESPECÍFICO Y ENFERMEDAD DISCAL DE ORIGEN OCUPACIONAL - HOMBRO DOLOROSO)
GTC 290
LEY 1355 DE 2009 
RESOLUCIÓN 2400  DE 1979 - TITULO X, CAPÍTULO I , ARTICULO 388
RESOLUCIÓN 2844 DE 2007
DECRETO 1072 DE 2015
RESOLUCIÓN 0312 DE 2019
LEY 1562 DE 2012</t>
  </si>
  <si>
    <t>RESOLUCION 2400 DE 1979
RESOLUCIÓN 2468 DE 2022
LEY 9 DE 1979 CÓDIGO SANITARIO NACIONAL
DECRETO 1072 DE 2015
RESOLUCIÓN 0312 DE 2019
LEY 1562 DE 2012</t>
  </si>
  <si>
    <t>RESOLUCIÓN 2400 DE 1979 - TITULO IX, CAPITULO I, ARTICULOS 355 Y 356
DECRETO 1072 DE 2015
RESOLUCIÓN 0312 DE 2019
LEY 1562 DE 2012</t>
  </si>
  <si>
    <r>
      <t xml:space="preserve">
CIRCULAR 026 DE 2023
CIRCULAR 069 DE 2022
DECRETO 1072 DE 2015
LEY 1010 DE 2006
LEY 1562 DE 2012
LEY 1616 DE 2013
LEY 2191 DE 2022
LEY 2209 DE 2022
RESOLUCIÓN 1356 DE 2012.
RESOLUCIÓN 2646 DEL 2008.
RESOLUCIÓN 2764 DE 2022
RESOLUCIÓN 652 DE 2012.
RESOLUCIÓN 0312 DE 2019
SL 3212 DE 2022</t>
    </r>
    <r>
      <rPr>
        <sz val="8"/>
        <color theme="7" tint="-0.249977111117893"/>
        <rFont val="Calibri"/>
        <family val="2"/>
      </rPr>
      <t xml:space="preserve">
</t>
    </r>
  </si>
  <si>
    <r>
      <rPr>
        <sz val="8"/>
        <color rgb="FFFF0000"/>
        <rFont val="Calibri"/>
        <family val="2"/>
        <scheme val="minor"/>
      </rPr>
      <t xml:space="preserve">
</t>
    </r>
    <r>
      <rPr>
        <sz val="8"/>
        <rFont val="Calibri"/>
        <family val="2"/>
        <scheme val="minor"/>
      </rPr>
      <t>LEY 2251 DE 2022
LEY 9 DE 1979
DECRETO 478 DE 2021
DECRETO 1252 DE 2021
LEY 2294 DE 2023
LEY 2251 DE 2022
LEY 1503 DE 2011
LEY 769 DE 2002
RESOLUCIÓN 40595 DE 2022
RESOLUCIÓN 1565 DE 2014
RESOLUCIÓN 1282 DE 2012
RESOLUCIÓN 19200 DE 2002
DECRETO 1072 DE 2015
RESOLUCIÓN 0312 DE 2019
LEY 1562 DE 2012</t>
    </r>
  </si>
  <si>
    <t>RESOLUCIÓN 3031 DE 2023
CIRCULAR 069 DE 2023
LEY 2191 DE 2022
CÓDIGO SUSTANTIVO DEL TRABAJO  - ARTICULO  160, 165 Y 167A
DECRETO 1072 DE 2015
RESOLUCIÓN 0312 DE 2019
LEY 1562 DE 2012</t>
  </si>
  <si>
    <t xml:space="preserve">
DECRETO 2157 DE 2017
DECRETO 3222 DE 2002
DECRETO 2355 DE 2006
RESOLUCIÓN 3077 DE 2022
PROTOCOLO PARA EL MANEJO DEL RIESGO PUBLICO MININTERIOR 2022
DECRETO 1072 DE 2015
RESOLUCIÓN 0312 DE 2019
LEY 1562 DE 2012</t>
  </si>
  <si>
    <t>DECRETO 0037 DE 2024
DECRETO 2157 DE 2017
DECRETO 1974 DE 2013
DECRETO 451 DE 2005
RESOLUCIÓN 221 DE 2014
RESOLUCIÓN 092 DE 2014
RESOLUCIÓN 2400 DE 1979
LEY 1575 DE 2012
LEY 1523 DE 2012
LEY 9 DE 1979
CODIGO SUSTANTIVO DEL TRABAJO ARTICULO 205
DECRETO 1072 DE 2015
RESOLUCIÓN 0312 DE 2019
LEY 1562 DE 2012</t>
  </si>
  <si>
    <t>CIRCULAR 012 DE 2024
RESOLUCIÓN 2400 DE 1979
LEY 9 DE 1979
CODIGO SUSTANTIVO DEL TRABAJO ARTICULO 313 - ARTICULO 205
DECRETO 1072 DE 2015
RESOLUCIÓN 0312 DE 2019
LEY 1562 DE 2012</t>
  </si>
  <si>
    <t>SEGURIDAD Y SALUD EN EL TRABAJO
SUPERVISOR</t>
  </si>
  <si>
    <t>SEGURIDAD Y SALUD EN EL TRABAJO
BRIGADA DE EMERGENCIAS</t>
  </si>
  <si>
    <t xml:space="preserve">PROGRAMACIÓN DE HORARIOS DE ACTIVIDADES
</t>
  </si>
  <si>
    <t xml:space="preserve">COMITÉ DE CONVIVENCIA LABORAL,  APLICACIÓN DE BATERÍA DE RIESGO PSICOSOCIAL  Y MEDIDAS DE INTERVENCIÓN. </t>
  </si>
  <si>
    <t>ALTERACIONES CARDIOVASCULARES, ALTERACIONES DE ESFERA MENTAL</t>
  </si>
  <si>
    <t>ANSIEDAD, ,  FATIGA, NEURALGIAS</t>
  </si>
  <si>
    <t>IRRITABILIDAD, FALTA DE ENERGÍA, CEFALEAS, MAREOS, INSOMNIOS, PROBLEMAS DIGESTIVOS</t>
  </si>
  <si>
    <t xml:space="preserve"> FATIGA, ESTRÉS, TRASTORNOS DEL APARATO DIGESTIVO Y/O SISTEMA NERVIOSO</t>
  </si>
  <si>
    <t xml:space="preserve">
CIRCULAR 026 DE 2023
CIRCULAR 069 DE 2022
DECRETO 1072 DE 2015
LEY 1010 DE 2006
LEY 1562 DE 2012
LEY 1616 DE 2013
LEY 2191 DE 2022
LEY 2209 DE 2022
RESOLUCIÓN 1356 DE 2012.
RESOLUCIÓN 2646 DEL 2008.
RESOLUCIÓN 2764 DE 2022
RESOLUCIÓN 652 DE 2012.
RESOLUCIÓN 0312 DE 2019
SL 3212 DE 2022
</t>
  </si>
  <si>
    <t xml:space="preserve">GATISST (DESORDEN MÚSCULO ESQUELÉTICO DE MIEMBRO SUPERIOR - DOLOR LUMBAR INESPECÍFICO Y ENFERMEDAD DISCAL DE ORIGEN OCUPACIONAL - HOMBRO DOLOROSO)
GTC 290
LEY 1355 DE 2009 
RESOLUCIÓN 2400  DE 1979 - TITULO X, CAPÍTULO I , ARTICULO 388
RESOLUCIÓN 2844 DE 2007
DECRETO 1072 DE 2015
RESOLUCIÓN 0312 DE 2019
LEY 1562 DE 2012
</t>
  </si>
  <si>
    <t xml:space="preserve">
BOTAS DE SEGURIDAD
</t>
  </si>
  <si>
    <t>LOCATIVO</t>
  </si>
  <si>
    <t xml:space="preserve">ACUERDO 470 DE 2011
DECRETO 663 DE 2011
RESOLUCIÓN 092 DE 2014
NTC 5926-1 
NTC 5926-2
NTC 2503
</t>
  </si>
  <si>
    <t xml:space="preserve"> ACTIVIDADES ENFOCADAS AL AUTOCUIDADO.
SOCIALIZAXCIÓN DE NORMAS DE SEGURIDAD EN EL USO DE ESCALERAS</t>
  </si>
  <si>
    <t>RESOLUCIÓN 14861 DE 1985
RESOLUCIÓN 2400 DE 1979
NTC 4201</t>
  </si>
  <si>
    <t>MANTENIMIENTO A  LA S INSTALACIONES
INSPECCIONES LOCATIVAS</t>
  </si>
  <si>
    <t>RESOLUCIÓN 2400 DE 1979 TITULO III, CAPITULO III, ARTICULOS 79 A 87
RETILAP 
UNE-EN 12665:2012</t>
  </si>
  <si>
    <t xml:space="preserve">QUEMADURAS POR CHOQUE O ARCO ELÉCTRICO
CAIDAS O GOLPES COMO CONSECUENCIA DEL IMPACTO POR CHOQUE O ARCO ELÉCTRICO.
INCENDIOS
EXPLOSIONES ORIGINADAS POR FALLAS EN  LA  ELECTRICIDADO
</t>
  </si>
  <si>
    <t xml:space="preserve">RESOLUCIÓN 181294 
RESOLUCIÓN 180498 
RESOLUCIÓN 200498
RESOLUCIÓN 2550 DE 2020
RESOLUCIÓN 40031 DE 2021
RESOLUCIÓN 5018 DE 2019
RESOLUCIÓN 90708 DE 2013
DECRETO 1073 DE 2015
ANEXO GENERAL DEL RETIE 2013
MANUAL DEL CONTRATISTA PERMISOS DE TRABAJO ELECTRICOS 
</t>
  </si>
  <si>
    <t xml:space="preserve">ESTABLECER DESCANSOS EN LA JORNADA LABORAL 
PAUSAS ACTIVAS </t>
  </si>
  <si>
    <t xml:space="preserve">
CIRCULAR 026 DE 2023
CIRCULAR 069 DE 2022
DECRETO 1072 DE 2015
LEY 1010 DE 2006
LEY 1562 DE 2012
LEY 1616 DE 2013
LEY 2191 DE 2022
LEY 2209 DE 2022
RESOLUCIÓN 1356 DE 2012.
RESOLUCIÓN 2646 DEL 2008.
RESOLUCIÓN 2764 DE 2022
RESOLUCIÓN 652 DE 2012.
RESOLUCIÓN 0312 DE 2019
SL 3212 DE 2022</t>
  </si>
  <si>
    <t xml:space="preserve">CIRCULAR 026 DE 2023
CIRCULAR 069 DE 2022
DECRETO 1072 DE 2015
LEY 1010 DE 2006
LEY 1562 DE 2012
LEY 1616 DE 2013
LEY 2191 DE 2022
LEY 2209 DE 2022
RESOLUCIÓN 1356 DE 2012.
RESOLUCIÓN 2646 DEL 2008.
RESOLUCIÓN 2764 DE 2022
RESOLUCIÓN 652 DE 2012.
RESOLUCIÓN 0312 DE 2019
SL 3212 DE 2022
</t>
  </si>
  <si>
    <r>
      <rPr>
        <sz val="8"/>
        <color rgb="FFFF0000"/>
        <rFont val="Calibri"/>
        <family val="2"/>
        <scheme val="minor"/>
      </rPr>
      <t xml:space="preserve">
</t>
    </r>
    <r>
      <rPr>
        <sz val="8"/>
        <rFont val="Calibri"/>
        <family val="2"/>
        <scheme val="minor"/>
      </rPr>
      <t>LEY 2251 DE 2022
LEY 9 DE 1979
DECRETO 478 DE 2021
DECRETO 1252 DE 2021
LEY 2294 DE 2023
LEY 2251 DE 2022
LEY 1503 DE 2011
LEY 1383 DE 2010
LEY 769 DE 2002
RESOLUCIÓN 40595 DE 2022
RESOLUCIÓN 1565 DE 2014
RESOLUCIÓN 1282 DE 2012
RESOLUCIÓN 19200 DE 2002
DECRETO 1072 DE 2015
RESOLUCIÓN 0312 DE 2019
LEY 1562 DE 2012</t>
    </r>
  </si>
  <si>
    <t>LEVANTAMIENTO DE ESTRUCTURAS NO CONVENCIONALES, CIRCUNSTANCIALES Y RECOLECCIÓN DE RESIDUOS VOLUMINOSOS,
TRANSPORTE DE EQUIPOS E INSUMOS REQUERIDOS EN LOS OPERATIVOS</t>
  </si>
  <si>
    <t xml:space="preserve">
CAPACITACIÓN EN SISTEMA COMANDO DE INCIDENTES 
BRIGADA DE EMERGENCIAS CAPACITADA Y DOTADA, SOCIALIZACION E IMPLEMENTACIÓN DEL PLAN DE EMERGENCIAS, ESTRATEGIAS PARA GARANTIZAR EL CONOCIMIENTO  DE LOS PROCEDIMIENTOS DE ACTUACIÓN EN CASO DE UNA EMERGENCIA.</t>
  </si>
  <si>
    <t xml:space="preserve">
IMPLEMENTACIÓN DEL  SISTEMA COMANDO DE INCIDENTES 
BRIGADA DE EMERGENCIAS CAPACITADA Y DOTADA, IMPLEMENTACIÓN DEL PLAN DE EMERGENCIAS </t>
  </si>
  <si>
    <t xml:space="preserve"> TRABAJO ADMINISTRATIVO, QUE REQUIERE DIGITACIÓN OCASIONAL, PARA INTRODUCIR DATOS AL SISTEMA Y ELABORAR INFORMES.</t>
  </si>
  <si>
    <t xml:space="preserve">DEFENSA Y ADMINISTRACIÓN DEL PATRIMONIO INMOBILIARIO DISTRITAL </t>
  </si>
  <si>
    <t xml:space="preserve">
RESOLUCIÓN 2400 DE 1979 TITULO III, CAPITULO III, ARTICULOS 79 A 87
RETILAP 
UNE-EN 12665:2012
DECRETO 1072 DE 2015</t>
  </si>
  <si>
    <t xml:space="preserve">
RESOLUCIÓN 2400 DE 1979 -TITULO II CAPITULO I ,ARTICULO VII 
,TITULO III  CAPITULO III ARTICULOS 79, 80, 81, 84 Y 86
DECRETO 1072 DE 2015
RESOLUCIÓN 0312 DE 2019
LEY 1562 DE 2012</t>
  </si>
  <si>
    <t>RESOLUCIÓN 181294 
RESOLUCIÓN 180498 
RESOLUCIÓN 200498
RESOLUCIÓN 2550 DE 2020
RESOLUCIÓN 40031 DE 2021
RESOLUCIÓN 5018 DE 2019
RESOLUCIÓN 90708 DE 2013
DECRETO 1073 DE 2015</t>
  </si>
  <si>
    <t>DECRETO 0037 DE 2024
DECRETO 2157 DE 2017
DECRETO 1974 DE 2013
DECRETO 451 DE 2005
RESOLUCIÓN 221 DE 2014
RESOLUCIÓN 092 DE 2014
RESOLUCIÓN 2400 DE 1979
LEY 1575 DE 2012
LEY 1523 DE 2012
LEY 9 DE 1979
DECRETO 1072 DE 2015
RESOLUCIÓN 0312 DE 2019</t>
  </si>
  <si>
    <t>ANSIEDAD, ,FATIGA, NEURALGIAS</t>
  </si>
  <si>
    <t xml:space="preserve">
DECRETO 2157 DE 2017
DECRETO 3222 DE 2002
DECRETO 2355 DE 2006
RESOLUCIÓN 3077 DE 2022
PROTOCOLO PARA EL MANEJO DEL RIESGO PUBLICO MININTERIOR 2022
DECRETO 1072 DE 2015
RESOLUCIÓN 0312 DE 2019
LEY 1562 DE 2012</t>
  </si>
  <si>
    <t>LEY 2251 DE 2022
LEY 9 DE 1979
DECRETO 478 DE 2021
DECRETO 1252 DE 2021
LEY 2294 DE 2023
LEY 2251 DE 2022
LEY 1503 DE 2011
LEY 769 DE 2002
RESOLUCIÓN 40595 DE 2022
RESOLUCIÓN 1565 DE 2014
RESOLUCIÓN 1282 DE 2012
RESOLUCIÓN 19200 DE 2002
DECRETO 1072 DE 2015
RESOLUCIÓN 0312 DE 2019
LEY 1562 DE 2012</t>
  </si>
  <si>
    <r>
      <t>NORMAS DE SEGURIDAD SOCIALIZADAS Y PUBLICADAS, SEÑALIZACIÓN PREVENTIVA,</t>
    </r>
    <r>
      <rPr>
        <sz val="10"/>
        <color theme="9" tint="-0.249977111117893"/>
        <rFont val="Calibri"/>
        <family val="2"/>
        <scheme val="minor"/>
      </rPr>
      <t xml:space="preserve"> </t>
    </r>
    <r>
      <rPr>
        <sz val="10"/>
        <rFont val="Calibri"/>
        <family val="2"/>
        <scheme val="minor"/>
      </rPr>
      <t>INSPECCIONES DE SEGURIDAD</t>
    </r>
  </si>
  <si>
    <t xml:space="preserve">COMITÉ DE CONVIVENCIA LABORAL, ENCUESTA DE CLIMA LABORAL
</t>
  </si>
  <si>
    <r>
      <t xml:space="preserve">ACTIVIDADES DE BIENESTAR LABORAL, PROGRAMAS DE ESTILO DE VIDA SALUDABLES, DÍA DE LA FAMILIA, SEMANA DE LA SALUD, BENEFICIOS OTORGADOS POR PARTE DE LA EMPRESA
</t>
    </r>
    <r>
      <rPr>
        <sz val="10"/>
        <color rgb="FFFF0000"/>
        <rFont val="Calibri"/>
        <family val="2"/>
      </rPr>
      <t xml:space="preserve">HACER PARTE DE LAS ACTIVIDADES DE LA ENTIDAD AÚN CUANDO TENGAMOS UN ROL COMO CONTRATISTAS </t>
    </r>
  </si>
  <si>
    <r>
      <t xml:space="preserve">CAPACITACIONES EN ESTILOS DE VIDA SALUDABLE, DIFUSIÓN EN EL MANEJO DE ESTRÉS
</t>
    </r>
    <r>
      <rPr>
        <sz val="10"/>
        <color rgb="FFFF0000"/>
        <rFont val="Calibri"/>
        <family val="2"/>
      </rPr>
      <t xml:space="preserve"> </t>
    </r>
  </si>
  <si>
    <t xml:space="preserve">TEMPERATURA AMBIENTAL </t>
  </si>
  <si>
    <t>DISCONFORT TERMICO</t>
  </si>
  <si>
    <t xml:space="preserve"> 
GATISST (DESORDEN MÚSCULO ESQUELÉTICO DE MIEMBRO SUPERIOR - DOLOR LUMBAR INESPECÍFICO Y ENFERMEDAD DISCAL DE ORIGEN OCUPACIONAL - HOMBRO DOLOROSO)
GTC 290
LEY 1355 DE 2009 
RESOLUCIÓN 2400  DE 1979 - TITULO X, CAPÍTULO I , ARTICULO 388
RESOLUCIÓN 2844 DE 2007
DECRETO 1072 DE 2015
RESOLUCIÓN 0312 DE 2019
LEY 1562 DE 2012
</t>
  </si>
  <si>
    <t xml:space="preserve">CIRCULAR 026 DE 2023
CIRCULAR 069 DE 2022
DECRETO 1072 DE 2015
DECRETO 555 DE 2022
LEY 1010 DE 2006
LEY 1562 DE 2012
LEY 1616 DE 2013
LEY 2121 DE 2021
LEY 2191 DE 2022
LEY 2209 DE 2022
RESOLUCIÓN 1356 DE 2012.
RESOLUCIÓN 2646 DEL 2008.
RESOLUCIÓN 2764 DE 2022
RESOLUCIÓN 652 DE 2012.
RESOLUCIÓN 0312 DE 2019
SL 3212 DE 2022
</t>
  </si>
  <si>
    <t xml:space="preserve">TERRENOS IRREGULARES, INESTABLES, RESBALADIZOS, OBRAS U OBSTÁCULOS NATURALES.
</t>
  </si>
  <si>
    <t>MANEJO DE ,  EQUIPOS PROPIOS DE LA LABOR</t>
  </si>
  <si>
    <t>MANEJO DE ,  EQUIPOS Y HERRAMIENTAS PROPIAS DE LA LABOR</t>
  </si>
  <si>
    <t xml:space="preserve">SEGURIDAD Y SALUD EN EL TRABAJO
</t>
  </si>
  <si>
    <t>DESPLAZAMIENTOS EN  ÁREAS COMUNES</t>
  </si>
  <si>
    <t xml:space="preserve">EXPOSICIÓN A RUIDO INTERMITENTE GENERADO POR DIALOGO DE PERSONAS </t>
  </si>
  <si>
    <t xml:space="preserve">GUANTES, PETO, CALZADO Y COFIAS 
</t>
  </si>
  <si>
    <t xml:space="preserve">
CAPACITACIÓN EN AUTOCUIDADO </t>
  </si>
  <si>
    <t xml:space="preserve">NORMA NTC 4435 
LEY 55 de 1993
DECRETO 1076 de 2015
LEY 09 DE 1979
</t>
  </si>
  <si>
    <t>NORMA NTC 4435 
LEY 55 de 1993
DECRETO 1076 de 2015
LEY 09 DE 1979
GATISO - ASMA</t>
  </si>
  <si>
    <t>PASANTES</t>
  </si>
  <si>
    <t xml:space="preserve">1. Prestar apoyo a la gestión de trámites de conservación, tanto en la parte física y jurídica como la cartográfica.
2. Elaboración de productos a partir del procesamiento de datos
1. Recopilación de estadísticas y generación de informes de resultados mensuales.
2.Propuestas de mejora para la aplicación de las encuestas .
3.Propuestas de mejora resultado del análisis de los informes de satisfacción.
4.Presentación de informes de satisfacción mensual de las encuestas de Mejora continua a los procesos del DADEP, como resultado del analisis y evaluacion de la información recolectada.
1. Diseño de espacios 
2. Manejo de programs Autocad, 3D Sketchup, Project, Revit y Microsoft office.
3. Apoyar la elaboración de documentos técnicos para sustentación del proceso normativo, asi como el apoyo a propuestas de iniciativas normativas.
4. Apoyo logístico y técnico en visitas a territorio adelantadas por la entidad.   
</t>
  </si>
  <si>
    <t>AYUDANTE</t>
  </si>
  <si>
    <t xml:space="preserve">TELETRABAJO - TRABAJO EN CASA </t>
  </si>
  <si>
    <t xml:space="preserve">Trabajo en casa, perfil teletrabajable, o trabajo en casa de acuerdo a lo aplicado al manual de funciones 
propias de su cargo, que pueden ser realizadas en modalidad de Teletrabajo, utilizando tecnologías de la información como Internet.
</t>
  </si>
  <si>
    <t xml:space="preserve">ACCIDENTES DE TRÁNSITO DURANTE EL TRASLADO EN VEHICULOS DEL PUNTO DE ENCUENTRO AL PUNTO DE INTERVENCIÓN  O DESPLAZAMIENTOS PROPIOS DURANTE LAS INTERVENCIONES EN CALLE.
</t>
  </si>
  <si>
    <t xml:space="preserve">PRODUCTOS DE LIMPIEZA, DESINFECCIÓN, DISOLVENTES Y PINTURA </t>
  </si>
  <si>
    <t>IRRITACIONES FARINGEAS, RESPIRATORIAS</t>
  </si>
  <si>
    <t xml:space="preserve"> ATENTADOS, ALTERACIÓN DEL ORDEN PÚBLICO, EN PUNTO DE ATENCION.</t>
  </si>
  <si>
    <t>MANEJO DE  EQUIPOS Y HERRAMIENTAS DE OFICINA</t>
  </si>
  <si>
    <t>PROFESIONAL ESPECIALIZADO ADMINISTRACION  SGIEP</t>
  </si>
  <si>
    <t xml:space="preserve">TRABAJO EN ALTURAS </t>
  </si>
  <si>
    <t xml:space="preserve">ACTIIVIDADES DE MANTENIMIENTO  A MAS DE 2METROS DE ALTURAS </t>
  </si>
  <si>
    <t xml:space="preserve">MUERTE, FRACTURA </t>
  </si>
  <si>
    <t xml:space="preserve">PUNTOS DE ANCLAJE CERTIFICADO </t>
  </si>
  <si>
    <t xml:space="preserve">CAPACITACIONES, CERTIFICACIONES, ANDAMIOS Y ESCALERAS CERTIFICADOS </t>
  </si>
  <si>
    <t xml:space="preserve">ELEMENTOS DE PROTECCIÓN PERSONAL - ELEMENTOS DE PROTECCIÓN CONTRA CAIDAS </t>
  </si>
  <si>
    <t>No aceptable o aceptable con control específico</t>
  </si>
  <si>
    <t>Resolución 4272 de 2021 
Decreto 1072 de 2015</t>
  </si>
  <si>
    <t xml:space="preserve">equipos de trabajo en alturas certificados </t>
  </si>
  <si>
    <t>capacitacitaciones, preoperacionales, permisos de trabajo, procedimientos de trabajo seguro, programa de trabajo en alturas, certificados de trabajador calificado</t>
  </si>
  <si>
    <t xml:space="preserve">Arnes, eslingas, mosquetones, guantes, monogafas,botas de seguridad, protector respiratorio. </t>
  </si>
  <si>
    <t>EL VIRUS DE LA FIEBRE AMARILLA SE TRANSMITE POR MOSQUITOS INFECTADOS.</t>
  </si>
  <si>
    <t>FIEBRE, DOLOR MUSCULAR CON DOLOR DE ESPALDA INTENSO, DOLOR DE CABEZA, ESCALOFRÍOS, PÉRDIDA DE APETITO Y NÁUSEAS O VÓMITOS</t>
  </si>
  <si>
    <t xml:space="preserve">FIEBRE ALTA, ICTERICIA Y DOLOR ABDOMINAL CON VÓMITOS Y DETERIORO DE LA FUNCIÓN RENAL, HEMORRAGIAS POR LA BOCA, LA NARIZ, LOS OJOS O EL ESTÓMAGO, Y APARECER SANGRE EN EL VÓMITO Y LAS HECES, MUERTE </t>
  </si>
  <si>
    <t>LIMPIAR LOS DESAGÜES DOMÉSTICOS Y CUBRIR LOS RECIPIENTES DE AGUA PARA USO DOMÉSTICO</t>
  </si>
  <si>
    <t xml:space="preserve">CAPACITACIÓN , USO DE INSECTICIDAS, INSPECCION DE AREAS DE TRABAJO </t>
  </si>
  <si>
    <t xml:space="preserve">VACUNACIÓN </t>
  </si>
  <si>
    <t xml:space="preserve">Circular 045 
Decreto 1072 de 2015 </t>
  </si>
  <si>
    <t xml:space="preserve">Capacitación, Inducción SST, campañas </t>
  </si>
  <si>
    <t xml:space="preserve">PROGRAMA DE MANTENIMIENTO 
PROCEDIMIENTO DE TRABAJO SEGURO 
PREOPERACIONALES </t>
  </si>
  <si>
    <t xml:space="preserve">REEMBLAZO DE HERRAMIENTAS Y EQUIPOS DEFECTUOSAS </t>
  </si>
  <si>
    <t xml:space="preserve">ACCIDENTES POR MANEJO DE  EQUIPOS Y HERRAMIENTAS REQUERIDOS PARA LA LABOR DESARROLLADA EN CAMPO </t>
  </si>
  <si>
    <t xml:space="preserve">GASES, VAPORES, LIQUIDOS </t>
  </si>
  <si>
    <t xml:space="preserve">PRODUCTOS DE LIMPIEZA, DESINFECCIÓN, DISOLVENTES Y PINTURA DE AGUA Y ACEITE, TINER, XILOL, VARSOL </t>
  </si>
  <si>
    <t xml:space="preserve">NORMAS DE MANIPULACIÓN Y ALMACENAMIENTO DE PRODUCTOS, PROGRAMA DE SUSTANCIAS QUIMICAS, PROCEDIMIENTOS DE TRABAJO SEGURO. 
</t>
  </si>
  <si>
    <t xml:space="preserve">DIFUSIÓN EN IDENTIFICACIÓN DE RIESGOS, USO DE EPP, EXAMENES PERIODICOS </t>
  </si>
  <si>
    <t xml:space="preserve">GOLPES, TRAUMAS, ESGUINCES, HERIDAS, FRACTURAS. </t>
  </si>
  <si>
    <t xml:space="preserve">TECNOLOGICO </t>
  </si>
  <si>
    <t>MANIPULACIÓN DE MATERIALES  QUE PUEDEN GENERAR EXPLOSIONES, FIGA, DERRAME E INCENDIOS</t>
  </si>
  <si>
    <t xml:space="preserve">QUEMADURAS, HERIDAS </t>
  </si>
  <si>
    <t xml:space="preserve">MUERTE </t>
  </si>
  <si>
    <t xml:space="preserve">INSPECCIONES PREOPERACIONALES, CAMPAÑA DE ORDEN Y ASEO </t>
  </si>
  <si>
    <t xml:space="preserve">USO DE ELEMENTOS DE PROTECCION PERSONAL </t>
  </si>
  <si>
    <t xml:space="preserve">DECRETO 1072 DE 2015 
RESOLUCIÓN 0312 DE 2019 </t>
  </si>
  <si>
    <t xml:space="preserve">Capacitaciones, campañas de orden y aseo, inspecciones locativas y/o de areas de trabajo. </t>
  </si>
  <si>
    <t xml:space="preserve">TRABAJO DE CAMPO </t>
  </si>
  <si>
    <t xml:space="preserve">ACTIIVIDADES DE SUPERVISIÓN  A MAS DE 2METROS DE ALTURAS </t>
  </si>
  <si>
    <t>Actividades de supervisión de mantenimiento, administración de bienes inmuebles, revisión de actividades en alturas,</t>
  </si>
  <si>
    <t>PROFESIONAL ESPECIALIZADO  DE RECURSOS FISICOS, PROCESOS JUDICIALES, PRESUPUESTO,   SANEAMIENTO</t>
  </si>
  <si>
    <t>Actividades de supervisión de mantenimiento, administración de bienes inmuebles, revisión de actividades en alturas.</t>
  </si>
  <si>
    <t xml:space="preserve">Labores acordadas con la entidad, acordes a su perfil de cargo
que se realizan en campo. </t>
  </si>
  <si>
    <t xml:space="preserve">PROGRAMA DE RIESGO BIOMECANICO, INSPECCIONES DE PUESTO DE TRABAJO </t>
  </si>
  <si>
    <t xml:space="preserve">CONTACTO CON PERSONAS Y/O DOCUMENTOS CON HONGOS, VIRUS O BACTERIAS </t>
  </si>
  <si>
    <t xml:space="preserve">USO DE TAPABOCAS, LABADO FRECUENTE DE MANOS, ADECUADOS HABITOS DE HIGIENE </t>
  </si>
  <si>
    <t xml:space="preserve">TAPA BOCAS </t>
  </si>
  <si>
    <t xml:space="preserve">DISCOPATIAS, RADICULOPATIAS, HERNIAS, ESCOLEOSIS </t>
  </si>
  <si>
    <t xml:space="preserve">PROGRAMA DE RIESGO BIOMECANICO, CAPAÑAS DE CUIDADO OSTEOMUSCULAR </t>
  </si>
  <si>
    <t xml:space="preserve">Piso 15 -16 o Casa del Espacio Público </t>
  </si>
  <si>
    <t xml:space="preserve">ESTRATEGICO - MISIONAL -SOPORTE </t>
  </si>
  <si>
    <t xml:space="preserve">CAPACITACIÓN, INDUCCIÓN SST, CAMPAÑAS </t>
  </si>
  <si>
    <t xml:space="preserve">CIRCULAR  045 DECRETO 1072 DE 2015
Decreto 1072 de 2015 </t>
  </si>
  <si>
    <t xml:space="preserve">MISIONAL - SOPORTE </t>
  </si>
  <si>
    <t xml:space="preserve">Labores acordadas con la entidad, acordes a su perfil de cargo, manual de funciones u obligaciones contractuales 
que se realizan en campo. </t>
  </si>
  <si>
    <t xml:space="preserve">PROFESIONAL UNIVERSITARIO O CONTRATISTAS DE LA SUBDIRECCIÓN DE GESTION INMOBILIARIA Y DEL ESPACIO PÚBLICO  </t>
  </si>
  <si>
    <t xml:space="preserve">PISO 15 Y 16 /CIUDAD / CASA DEL ESPACIO PÚBLICO </t>
  </si>
  <si>
    <t>MISIONAL - SOPÓRTE -ESTRATEGICO</t>
  </si>
  <si>
    <t xml:space="preserve">PISO 15 -16 - CASA DEL ESPACIO PÚBLICO </t>
  </si>
  <si>
    <t xml:space="preserve">DE ACUERDO CON LO ESTABLECIDO EN EL PLAN DE ACTIVIDADES PACTADA SEGÚN JEFE DE DEPENDENCIA QUE CORRESPONDA </t>
  </si>
  <si>
    <t>CONTRATISTAS EXTERNOS</t>
  </si>
  <si>
    <t xml:space="preserve">CONTRATISTAS DE PRESTACIÓN DE SERVICIOS Y APOYO A LA GESTIÓN -CONTRATISTAS EXTERNOS </t>
  </si>
  <si>
    <t xml:space="preserve">Organizar y mantener el invetario actualizado de archivo de patrimonio inmobiliario Distrital y Archivo central de la Entidad conforme a la normatividad vigente e instrumentos archivisticos y actividades establecidas en el contrato </t>
  </si>
  <si>
    <t>1.	Apoyar los operativos y diligencias de restitución y/o recuperación de los espacios públicos para el cumplimiento de las metas de la entidad, en las zonas que sean definidas por la Subdirección de Gestión Inmobiliaria y del Espacio Público.
2.	Apoyar las intervenciones de revitalización y embellecimiento del espacio público que se definan para mitigar ocupaciones y/o usos indebidos.
3.	Apoyar la realización de actividades que tienen como finalidad mantener las debidas condiciones de higiene y ornato de los predios administrados y a cargo de la Entidad.
4.	Apoyar las acciones estratégicas de sostenibilidad que sean definidas para mitigar las ocupaciones y/o usos indebidos del espacio público.
5.	Elaborar actas de cada una de las actividades apoyadas, en el marco de la estrategia “Defensores del Espacio Público”, las cuales deben incluir registro fotográfico- 1.	Apoyar en la entrega de herramientas y elementos a cargo de la coordinación de los Defensores, para la realización de actividades en pro de la defensa, recuperación, sostenibilidad y revitalización del espacio público, que se enmarcan en la estrategia “Defensores del Espacio Público”.
2.	Realizar la administración integral y control del inventario de las herramienta e insumos para la ejecución de las actividades de defensa, recuperación, sostenibilidad y revitalización del Espacio Público.
3.	Apoyar las actividades de coordinación en campo del personal logístico que hace parte de la Estrategia “Defensores del Espacio Público”.
4.	Apoyar las actividades de gestión administrativa y documental que se requieran para el desarrollo de la Estrategia “Defensores del Espacio Público”.
5.	Apoyar la realización de actividades que tienen por finalidad mantener las debidas condiciones de higiene y ornato de los predios administrados y a cargo de la Entidad.
6.	Publicar en el portal de contratación SECOP II, los informes mensuales correspondientes, adicionalmente en el informe final anexar CD con las evidencias de la ejecución del contrato.
7.	Las demás obligaciones que se deriven y sean inherentes a la naturaleza del contrato designadas por el supervisor.-.	1.Realizar la programación y distribución de las acciones que se adelanten para la recuperación, revitalización y sostenibilidad del espacio público, para el cumplimiento de metas de la entidad, en las zonas definidas por la Subdirección de Gestión Inmobiliaria y del Espacio Público.
2.	Ejecutar estrategias y realizar acciones para sensibilizar a la ciudadanía sobre el buen uso del espacio público, a través de la capacitación y acompañamiento en campo del personal del DADEP.
3.	Realizar las actividades de apoyo operativo y organización en campo del personal que hace parte de la estrategia “Defensores del Espacio Público” en los operativos e intervenciones de recuperación, revitalización y sostenibilidad del espacio público.
4.	Ejecutar acciones de apoyo en verificación el cumplimiento de las actividades que se le asigne al personal logístico, contratado por el Departamento Administrativo de la Defensoría del Espacio Público.
5.	Apoyar las acciones estratégicas necesarias para la articulación interinstitucional en la defensa del espacio público.</t>
  </si>
  <si>
    <t>Actualización 11-06-2025</t>
  </si>
  <si>
    <t xml:space="preserve">PROFESIONAL UNIVERSITARIO -CONTRATISTAS DE PRESTACION DE SERVICIOS PROFESIONALES Y DE APOYO A LA GESTION </t>
  </si>
  <si>
    <t xml:space="preserve">(Observatorio, Escuelab)- Realizar las actividades  necesarias relacionadas con la escuelab , observatorio  de acuerdo con las obliugaciones contractuales y Manual de Funciones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</si>
</sst>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0"/>
      <name val="Arial"/>
    </font>
    <font>
      <sz val="11"/>
      <color theme="1"/>
      <name val="Calibri"/>
      <family val="2"/>
      <scheme val="minor"/>
    </font>
    <font>
      <sz val="11"/>
      <color theme="1"/>
      <name val="Calibri"/>
      <family val="2"/>
      <scheme val="minor"/>
    </font>
    <font>
      <sz val="10"/>
      <name val="Arial"/>
      <family val="2"/>
    </font>
    <font>
      <b/>
      <sz val="16"/>
      <name val="Trebuchet MS"/>
      <family val="2"/>
    </font>
    <font>
      <b/>
      <sz val="9"/>
      <name val="Trebuchet MS"/>
      <family val="2"/>
    </font>
    <font>
      <sz val="12"/>
      <name val="Trebuchet MS"/>
      <family val="2"/>
    </font>
    <font>
      <b/>
      <sz val="10"/>
      <name val="Trebuchet MS"/>
      <family val="2"/>
    </font>
    <font>
      <b/>
      <sz val="10"/>
      <color indexed="8"/>
      <name val="Trebuchet MS"/>
      <family val="2"/>
    </font>
    <font>
      <sz val="10"/>
      <color indexed="8"/>
      <name val="Trebuchet MS"/>
      <family val="2"/>
    </font>
    <font>
      <sz val="8"/>
      <color indexed="8"/>
      <name val="Trebuchet MS"/>
      <family val="2"/>
    </font>
    <font>
      <sz val="8"/>
      <name val="Trebuchet MS"/>
      <family val="2"/>
    </font>
    <font>
      <sz val="10"/>
      <name val="Trebuchet MS"/>
      <family val="2"/>
    </font>
    <font>
      <b/>
      <sz val="11"/>
      <name val="Trebuchet MS"/>
      <family val="2"/>
    </font>
    <font>
      <sz val="10"/>
      <name val="Trebuchet MS"/>
      <family val="2"/>
    </font>
    <font>
      <sz val="12"/>
      <name val="Trebuchet MS"/>
      <family val="2"/>
    </font>
    <font>
      <b/>
      <sz val="10"/>
      <color indexed="8"/>
      <name val="Trebuchet MS"/>
      <family val="2"/>
    </font>
    <font>
      <u/>
      <sz val="10"/>
      <color theme="10"/>
      <name val="Arial"/>
      <family val="2"/>
    </font>
    <font>
      <sz val="10"/>
      <color theme="1"/>
      <name val="Trebuchet MS"/>
      <family val="2"/>
    </font>
    <font>
      <sz val="8"/>
      <color rgb="FF000000"/>
      <name val="Arial"/>
      <family val="2"/>
    </font>
    <font>
      <sz val="8"/>
      <name val="Arial"/>
      <family val="2"/>
    </font>
    <font>
      <u/>
      <sz val="11"/>
      <color theme="10"/>
      <name val="Calibri"/>
      <family val="2"/>
      <scheme val="minor"/>
    </font>
    <font>
      <sz val="8"/>
      <color indexed="8"/>
      <name val="Calibri"/>
      <family val="2"/>
    </font>
    <font>
      <sz val="8"/>
      <name val="Calibri"/>
      <family val="2"/>
    </font>
    <font>
      <sz val="8"/>
      <color rgb="FF000000"/>
      <name val="Calibri"/>
      <family val="2"/>
    </font>
    <font>
      <sz val="10"/>
      <color indexed="8"/>
      <name val="Calibri"/>
      <family val="2"/>
    </font>
    <font>
      <b/>
      <sz val="8"/>
      <name val="Calibri"/>
      <family val="2"/>
    </font>
    <font>
      <sz val="8"/>
      <color theme="1"/>
      <name val="Calibri"/>
      <family val="2"/>
    </font>
    <font>
      <sz val="8"/>
      <color indexed="8"/>
      <name val="Calibri"/>
      <family val="2"/>
      <scheme val="minor"/>
    </font>
    <font>
      <sz val="8"/>
      <name val="Calibri"/>
      <family val="2"/>
      <scheme val="minor"/>
    </font>
    <font>
      <sz val="8"/>
      <color rgb="FF000000"/>
      <name val="Calibri"/>
      <family val="2"/>
      <scheme val="minor"/>
    </font>
    <font>
      <sz val="10"/>
      <color indexed="8"/>
      <name val="Calibri"/>
      <family val="2"/>
      <scheme val="minor"/>
    </font>
    <font>
      <b/>
      <sz val="8"/>
      <name val="Calibri"/>
      <family val="2"/>
      <scheme val="minor"/>
    </font>
    <font>
      <sz val="8"/>
      <color rgb="FFFF0000"/>
      <name val="Calibri"/>
      <family val="2"/>
      <scheme val="minor"/>
    </font>
    <font>
      <sz val="10"/>
      <name val="Calibri"/>
      <family val="2"/>
      <scheme val="minor"/>
    </font>
    <font>
      <sz val="8"/>
      <color theme="1"/>
      <name val="Calibri"/>
      <family val="2"/>
      <scheme val="minor"/>
    </font>
    <font>
      <sz val="8"/>
      <color theme="9" tint="-0.249977111117893"/>
      <name val="Calibri"/>
      <family val="2"/>
      <scheme val="minor"/>
    </font>
    <font>
      <i/>
      <sz val="10"/>
      <name val="Arial"/>
      <family val="2"/>
    </font>
    <font>
      <sz val="11"/>
      <name val="Trebuchet MS"/>
      <family val="2"/>
    </font>
    <font>
      <sz val="10"/>
      <color theme="1"/>
      <name val="Museo Sans 300"/>
      <family val="3"/>
    </font>
    <font>
      <sz val="10"/>
      <name val="Museo Sans 300"/>
      <family val="3"/>
    </font>
    <font>
      <sz val="10"/>
      <name val="Museo Sans Condensed"/>
    </font>
    <font>
      <sz val="9"/>
      <color theme="1"/>
      <name val="Museo Sans 300"/>
      <family val="3"/>
    </font>
    <font>
      <sz val="9"/>
      <name val="Museo Sans 300"/>
      <family val="3"/>
    </font>
    <font>
      <b/>
      <sz val="11"/>
      <name val="Museo Sans Condensed"/>
    </font>
    <font>
      <sz val="11"/>
      <name val="Museo Sans Condensed"/>
    </font>
    <font>
      <b/>
      <sz val="16"/>
      <name val="Museo Sans Condensed"/>
    </font>
    <font>
      <b/>
      <sz val="9"/>
      <name val="Museo Sans Condensed"/>
    </font>
    <font>
      <b/>
      <sz val="10"/>
      <name val="Museo Sans Condensed"/>
    </font>
    <font>
      <sz val="9"/>
      <name val="Museo Sans Condensed"/>
    </font>
    <font>
      <b/>
      <sz val="12"/>
      <name val="Museo Sans Condensed"/>
    </font>
    <font>
      <sz val="12"/>
      <name val="Museo Sans Condensed"/>
    </font>
    <font>
      <b/>
      <sz val="10"/>
      <color indexed="8"/>
      <name val="Museo Sans Condensed"/>
    </font>
    <font>
      <b/>
      <sz val="9"/>
      <color indexed="8"/>
      <name val="Museo Sans Condensed"/>
    </font>
    <font>
      <b/>
      <i/>
      <sz val="10"/>
      <name val="Museo Sans 300"/>
      <family val="3"/>
    </font>
    <font>
      <sz val="8"/>
      <color theme="7" tint="-0.249977111117893"/>
      <name val="Calibri"/>
      <family val="2"/>
    </font>
    <font>
      <b/>
      <sz val="10"/>
      <name val="Calibri"/>
      <family val="2"/>
      <scheme val="minor"/>
    </font>
    <font>
      <sz val="10"/>
      <name val="Calibri"/>
      <family val="2"/>
    </font>
    <font>
      <b/>
      <sz val="10"/>
      <name val="Calibri"/>
      <family val="2"/>
    </font>
    <font>
      <sz val="10"/>
      <color theme="1"/>
      <name val="Calibri"/>
      <family val="2"/>
      <scheme val="minor"/>
    </font>
    <font>
      <sz val="10"/>
      <color theme="1"/>
      <name val="Calibri"/>
      <family val="2"/>
    </font>
    <font>
      <sz val="10"/>
      <color rgb="FF000000"/>
      <name val="Calibri"/>
      <family val="2"/>
      <scheme val="minor"/>
    </font>
    <font>
      <sz val="10"/>
      <color theme="9" tint="-0.249977111117893"/>
      <name val="Calibri"/>
      <family val="2"/>
      <scheme val="minor"/>
    </font>
    <font>
      <sz val="10"/>
      <color rgb="FF000000"/>
      <name val="Calibri"/>
      <family val="2"/>
    </font>
    <font>
      <sz val="10"/>
      <color rgb="FFFF0000"/>
      <name val="Calibri"/>
      <family val="2"/>
    </font>
    <font>
      <b/>
      <sz val="8"/>
      <color indexed="8"/>
      <name val="Trebuchet MS"/>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7B327"/>
        <bgColor indexed="64"/>
      </patternFill>
    </fill>
    <fill>
      <patternFill patternType="solid">
        <fgColor theme="3"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9">
    <xf numFmtId="0" fontId="0" fillId="0" borderId="0"/>
    <xf numFmtId="0" fontId="17"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xf numFmtId="0" fontId="21" fillId="0" borderId="0" applyNumberFormat="0" applyFill="0" applyBorder="0" applyAlignment="0" applyProtection="0"/>
  </cellStyleXfs>
  <cellXfs count="652">
    <xf numFmtId="0" fontId="0" fillId="0" borderId="0" xfId="0"/>
    <xf numFmtId="0" fontId="6" fillId="2" borderId="0" xfId="0" applyFont="1" applyFill="1"/>
    <xf numFmtId="0" fontId="12" fillId="2" borderId="0" xfId="0" applyFont="1" applyFill="1"/>
    <xf numFmtId="0" fontId="12" fillId="2" borderId="0" xfId="0" applyFont="1" applyFill="1" applyAlignment="1">
      <alignment horizontal="center" vertical="center"/>
    </xf>
    <xf numFmtId="0" fontId="11" fillId="2" borderId="1" xfId="0" applyFont="1" applyFill="1" applyBorder="1" applyAlignment="1">
      <alignment horizontal="center" vertical="center" wrapText="1"/>
    </xf>
    <xf numFmtId="0" fontId="12" fillId="2" borderId="5" xfId="0" applyFont="1" applyFill="1" applyBorder="1"/>
    <xf numFmtId="0" fontId="12" fillId="2" borderId="6" xfId="0" applyFont="1" applyFill="1" applyBorder="1"/>
    <xf numFmtId="0" fontId="12" fillId="2" borderId="6" xfId="0" applyFont="1" applyFill="1" applyBorder="1" applyAlignment="1">
      <alignment horizontal="center" vertical="center"/>
    </xf>
    <xf numFmtId="0" fontId="12" fillId="2" borderId="7" xfId="0" applyFont="1" applyFill="1" applyBorder="1"/>
    <xf numFmtId="0" fontId="12" fillId="2" borderId="8" xfId="0" applyFont="1" applyFill="1" applyBorder="1"/>
    <xf numFmtId="0" fontId="12" fillId="2" borderId="9" xfId="0" applyFont="1" applyFill="1" applyBorder="1"/>
    <xf numFmtId="0" fontId="12" fillId="2" borderId="10" xfId="0" applyFont="1" applyFill="1" applyBorder="1"/>
    <xf numFmtId="0" fontId="12" fillId="2" borderId="11" xfId="0" applyFont="1" applyFill="1" applyBorder="1"/>
    <xf numFmtId="0" fontId="12" fillId="2" borderId="11" xfId="0" applyFont="1" applyFill="1" applyBorder="1" applyAlignment="1">
      <alignment horizontal="center" vertical="center"/>
    </xf>
    <xf numFmtId="0" fontId="12" fillId="2" borderId="12" xfId="0" applyFont="1" applyFill="1" applyBorder="1"/>
    <xf numFmtId="0" fontId="18" fillId="0" borderId="1" xfId="0" applyFont="1" applyBorder="1" applyAlignment="1">
      <alignment vertical="center"/>
    </xf>
    <xf numFmtId="0" fontId="18" fillId="0" borderId="1" xfId="0" applyFont="1" applyBorder="1" applyAlignment="1">
      <alignment vertical="center" wrapText="1"/>
    </xf>
    <xf numFmtId="0" fontId="0" fillId="2" borderId="0" xfId="0" applyFill="1"/>
    <xf numFmtId="0" fontId="0" fillId="2" borderId="0" xfId="0" applyFill="1" applyAlignment="1">
      <alignment wrapText="1"/>
    </xf>
    <xf numFmtId="0" fontId="9" fillId="2" borderId="1" xfId="0" applyFont="1" applyFill="1" applyBorder="1" applyAlignment="1">
      <alignment vertical="center" wrapText="1"/>
    </xf>
    <xf numFmtId="0" fontId="9" fillId="2" borderId="3" xfId="0" applyFont="1" applyFill="1" applyBorder="1" applyAlignment="1">
      <alignment vertical="center" wrapText="1"/>
    </xf>
    <xf numFmtId="0" fontId="9" fillId="2" borderId="1" xfId="0" applyFont="1" applyFill="1" applyBorder="1" applyAlignment="1">
      <alignment horizontal="center" vertical="center" wrapText="1"/>
    </xf>
    <xf numFmtId="0" fontId="6" fillId="2" borderId="15" xfId="0" applyFont="1" applyFill="1" applyBorder="1"/>
    <xf numFmtId="0" fontId="6" fillId="2" borderId="16" xfId="0" applyFont="1" applyFill="1" applyBorder="1"/>
    <xf numFmtId="0" fontId="12" fillId="2" borderId="15" xfId="0" applyFont="1" applyFill="1" applyBorder="1"/>
    <xf numFmtId="0" fontId="12" fillId="2" borderId="16" xfId="0" applyFont="1" applyFill="1" applyBorder="1"/>
    <xf numFmtId="0" fontId="12" fillId="2" borderId="17" xfId="0" applyFont="1" applyFill="1" applyBorder="1"/>
    <xf numFmtId="0" fontId="0" fillId="0" borderId="17" xfId="0" applyBorder="1"/>
    <xf numFmtId="0" fontId="6" fillId="2" borderId="1" xfId="0" applyFont="1" applyFill="1" applyBorder="1"/>
    <xf numFmtId="0" fontId="6" fillId="2" borderId="11" xfId="0" applyFont="1" applyFill="1" applyBorder="1"/>
    <xf numFmtId="0" fontId="9" fillId="2" borderId="20" xfId="0" applyFont="1" applyFill="1" applyBorder="1" applyAlignment="1">
      <alignment horizontal="center" vertical="center" wrapText="1"/>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14" fillId="2" borderId="0" xfId="0" applyFont="1" applyFill="1"/>
    <xf numFmtId="0" fontId="14" fillId="2" borderId="0" xfId="0" applyFont="1" applyFill="1" applyAlignment="1">
      <alignment horizontal="center" vertical="center"/>
    </xf>
    <xf numFmtId="0" fontId="14" fillId="2" borderId="5" xfId="0" applyFont="1" applyFill="1" applyBorder="1"/>
    <xf numFmtId="0" fontId="14" fillId="2" borderId="6" xfId="0" applyFont="1" applyFill="1" applyBorder="1"/>
    <xf numFmtId="0" fontId="14" fillId="2" borderId="6" xfId="0" applyFont="1" applyFill="1" applyBorder="1" applyAlignment="1">
      <alignment horizontal="center" vertical="center"/>
    </xf>
    <xf numFmtId="0" fontId="14" fillId="2" borderId="7" xfId="0" applyFont="1" applyFill="1" applyBorder="1"/>
    <xf numFmtId="0" fontId="14" fillId="2" borderId="8" xfId="0" applyFont="1" applyFill="1" applyBorder="1"/>
    <xf numFmtId="0" fontId="14" fillId="2" borderId="9" xfId="0" applyFont="1" applyFill="1" applyBorder="1"/>
    <xf numFmtId="0" fontId="14" fillId="2" borderId="10" xfId="0" applyFont="1" applyFill="1" applyBorder="1"/>
    <xf numFmtId="0" fontId="14" fillId="2" borderId="11" xfId="0" applyFont="1" applyFill="1" applyBorder="1"/>
    <xf numFmtId="0" fontId="14" fillId="2" borderId="11" xfId="0" applyFont="1" applyFill="1" applyBorder="1" applyAlignment="1">
      <alignment horizontal="center" vertical="center"/>
    </xf>
    <xf numFmtId="0" fontId="14" fillId="2" borderId="12" xfId="0" applyFont="1" applyFill="1" applyBorder="1"/>
    <xf numFmtId="0" fontId="15" fillId="2" borderId="0" xfId="0" applyFont="1" applyFill="1"/>
    <xf numFmtId="0" fontId="9" fillId="2" borderId="4" xfId="0" applyFont="1" applyFill="1" applyBorder="1" applyAlignment="1">
      <alignment horizontal="center" vertical="center" wrapText="1"/>
    </xf>
    <xf numFmtId="0" fontId="14" fillId="2" borderId="0" xfId="0" applyFont="1" applyFill="1" applyAlignment="1">
      <alignment wrapText="1"/>
    </xf>
    <xf numFmtId="0" fontId="0" fillId="0" borderId="0" xfId="0" applyAlignment="1">
      <alignment wrapText="1"/>
    </xf>
    <xf numFmtId="0" fontId="12" fillId="2" borderId="0" xfId="0" applyFont="1" applyFill="1" applyAlignment="1">
      <alignment wrapText="1"/>
    </xf>
    <xf numFmtId="0" fontId="3" fillId="0" borderId="0" xfId="0" applyFont="1"/>
    <xf numFmtId="0" fontId="8"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8" fillId="2" borderId="1" xfId="0" applyFont="1" applyFill="1" applyBorder="1" applyAlignment="1">
      <alignment horizontal="center" vertical="center" textRotation="90" wrapText="1"/>
    </xf>
    <xf numFmtId="0" fontId="8" fillId="2" borderId="1" xfId="0" applyFont="1" applyFill="1" applyBorder="1" applyAlignment="1">
      <alignment vertical="center" textRotation="90" wrapText="1"/>
    </xf>
    <xf numFmtId="0" fontId="15" fillId="2" borderId="1" xfId="0" applyFont="1" applyFill="1" applyBorder="1"/>
    <xf numFmtId="0" fontId="12" fillId="2" borderId="6" xfId="0" applyFont="1" applyFill="1" applyBorder="1" applyAlignment="1">
      <alignment vertical="center"/>
    </xf>
    <xf numFmtId="0" fontId="12" fillId="2" borderId="7" xfId="0" applyFont="1" applyFill="1" applyBorder="1" applyAlignment="1">
      <alignment vertical="center"/>
    </xf>
    <xf numFmtId="0" fontId="12" fillId="2" borderId="0" xfId="0" applyFont="1" applyFill="1" applyAlignment="1">
      <alignment vertical="center"/>
    </xf>
    <xf numFmtId="0" fontId="12" fillId="2" borderId="9" xfId="0" applyFont="1" applyFill="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0" fillId="0" borderId="0" xfId="0" applyAlignment="1">
      <alignment vertical="center"/>
    </xf>
    <xf numFmtId="0" fontId="0" fillId="0" borderId="0" xfId="0" applyAlignment="1">
      <alignment vertical="center" wrapText="1"/>
    </xf>
    <xf numFmtId="0" fontId="23"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23" fillId="2" borderId="1" xfId="0" applyFont="1" applyFill="1" applyBorder="1" applyAlignment="1" applyProtection="1">
      <alignment horizontal="center" vertical="center" wrapText="1"/>
      <protection locked="0"/>
    </xf>
    <xf numFmtId="0" fontId="26" fillId="2" borderId="1" xfId="0" applyFont="1" applyFill="1" applyBorder="1" applyAlignment="1">
      <alignment horizontal="center" vertical="center" wrapText="1"/>
    </xf>
    <xf numFmtId="0" fontId="23" fillId="2" borderId="1" xfId="0" applyFont="1" applyFill="1" applyBorder="1" applyAlignment="1">
      <alignment horizontal="justify" vertical="center" wrapText="1"/>
    </xf>
    <xf numFmtId="0" fontId="26" fillId="2" borderId="1" xfId="0" applyFont="1" applyFill="1" applyBorder="1" applyAlignment="1">
      <alignment horizontal="center" vertical="center"/>
    </xf>
    <xf numFmtId="0" fontId="22" fillId="2" borderId="1" xfId="0" applyFont="1" applyFill="1" applyBorder="1" applyAlignment="1">
      <alignment horizontal="justify" vertical="center" wrapText="1"/>
    </xf>
    <xf numFmtId="0" fontId="24"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0" fillId="2" borderId="1" xfId="6" applyFont="1" applyFill="1" applyBorder="1" applyAlignment="1">
      <alignment horizontal="center"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2" borderId="1" xfId="0"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0" fontId="29" fillId="2" borderId="1" xfId="0" applyFont="1" applyFill="1" applyBorder="1" applyAlignment="1">
      <alignment horizontal="justify" vertical="center" wrapText="1"/>
    </xf>
    <xf numFmtId="0" fontId="32" fillId="2" borderId="1" xfId="0" applyFont="1" applyFill="1" applyBorder="1" applyAlignment="1">
      <alignment horizontal="center" vertical="center"/>
    </xf>
    <xf numFmtId="0" fontId="29" fillId="2" borderId="1" xfId="0" applyFont="1" applyFill="1" applyBorder="1" applyAlignment="1">
      <alignment horizontal="left" vertical="center" wrapText="1"/>
    </xf>
    <xf numFmtId="0" fontId="28" fillId="2" borderId="1" xfId="0" applyFont="1" applyFill="1" applyBorder="1" applyAlignment="1">
      <alignment horizontal="justify" vertical="center" wrapText="1"/>
    </xf>
    <xf numFmtId="0" fontId="30"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29" fillId="2" borderId="14" xfId="0" applyFont="1" applyFill="1" applyBorder="1" applyAlignment="1" applyProtection="1">
      <alignment horizontal="center" vertical="center" wrapText="1"/>
      <protection locked="0"/>
    </xf>
    <xf numFmtId="0" fontId="31" fillId="2" borderId="19" xfId="0" applyFont="1" applyFill="1" applyBorder="1" applyAlignment="1">
      <alignment horizontal="center" vertical="center"/>
    </xf>
    <xf numFmtId="0" fontId="28" fillId="2" borderId="19"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22" fillId="2" borderId="1" xfId="0" applyFont="1" applyFill="1" applyBorder="1" applyAlignment="1" applyProtection="1">
      <alignment horizontal="center" vertical="center" wrapText="1"/>
      <protection locked="0"/>
    </xf>
    <xf numFmtId="0" fontId="8" fillId="2" borderId="3" xfId="0" applyFont="1" applyFill="1" applyBorder="1" applyAlignment="1">
      <alignment vertical="center" textRotation="90" wrapText="1"/>
    </xf>
    <xf numFmtId="0" fontId="30"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8" fillId="2" borderId="13" xfId="0" applyFont="1" applyFill="1" applyBorder="1" applyAlignment="1">
      <alignment horizontal="center" vertical="center" textRotation="90" wrapText="1"/>
    </xf>
    <xf numFmtId="0" fontId="17" fillId="2" borderId="0" xfId="1" applyFill="1" applyBorder="1"/>
    <xf numFmtId="0" fontId="37" fillId="2" borderId="0" xfId="0" applyFont="1" applyFill="1"/>
    <xf numFmtId="0" fontId="6" fillId="2" borderId="0" xfId="0" applyFont="1" applyFill="1" applyAlignment="1">
      <alignment wrapText="1"/>
    </xf>
    <xf numFmtId="0" fontId="9" fillId="2" borderId="2" xfId="0" applyFont="1" applyFill="1" applyBorder="1" applyAlignment="1">
      <alignment vertical="center" wrapText="1"/>
    </xf>
    <xf numFmtId="0" fontId="28" fillId="2" borderId="2" xfId="0" applyFont="1" applyFill="1" applyBorder="1" applyAlignment="1">
      <alignment horizontal="center" vertical="center" wrapText="1"/>
    </xf>
    <xf numFmtId="0" fontId="30" fillId="2" borderId="2" xfId="6" applyFont="1" applyFill="1" applyBorder="1" applyAlignment="1">
      <alignment horizontal="center" vertical="center" wrapText="1"/>
    </xf>
    <xf numFmtId="0" fontId="29" fillId="2" borderId="2" xfId="0" applyFont="1" applyFill="1" applyBorder="1" applyAlignment="1" applyProtection="1">
      <alignment horizontal="center" vertical="center" wrapText="1"/>
      <protection locked="0"/>
    </xf>
    <xf numFmtId="0" fontId="32" fillId="2" borderId="2" xfId="0" applyFont="1" applyFill="1" applyBorder="1" applyAlignment="1">
      <alignment horizontal="center" vertical="center" wrapText="1"/>
    </xf>
    <xf numFmtId="0" fontId="29" fillId="2" borderId="2" xfId="0" applyFont="1" applyFill="1" applyBorder="1" applyAlignment="1">
      <alignment horizontal="justify" vertical="center" wrapText="1"/>
    </xf>
    <xf numFmtId="0" fontId="32" fillId="2" borderId="2" xfId="0" applyFont="1" applyFill="1" applyBorder="1" applyAlignment="1">
      <alignment horizontal="center" vertical="center"/>
    </xf>
    <xf numFmtId="0" fontId="9" fillId="2" borderId="19" xfId="0" applyFont="1" applyFill="1" applyBorder="1" applyAlignment="1">
      <alignment vertical="center" wrapText="1"/>
    </xf>
    <xf numFmtId="0" fontId="30" fillId="2" borderId="19" xfId="0" applyFont="1" applyFill="1" applyBorder="1" applyAlignment="1">
      <alignment horizontal="center" vertical="center" wrapText="1"/>
    </xf>
    <xf numFmtId="0" fontId="29" fillId="2" borderId="19" xfId="0" applyFont="1" applyFill="1" applyBorder="1" applyAlignment="1" applyProtection="1">
      <alignment horizontal="center" vertical="center" wrapText="1"/>
      <protection locked="0"/>
    </xf>
    <xf numFmtId="0" fontId="32" fillId="2" borderId="19" xfId="0" applyFont="1" applyFill="1" applyBorder="1" applyAlignment="1">
      <alignment horizontal="center" vertical="center" wrapText="1"/>
    </xf>
    <xf numFmtId="0" fontId="29" fillId="2" borderId="19" xfId="0" applyFont="1" applyFill="1" applyBorder="1" applyAlignment="1">
      <alignment horizontal="justify" vertical="center" wrapText="1"/>
    </xf>
    <xf numFmtId="0" fontId="32" fillId="2" borderId="19" xfId="0" applyFont="1" applyFill="1" applyBorder="1" applyAlignment="1">
      <alignment horizontal="center" vertical="center"/>
    </xf>
    <xf numFmtId="0" fontId="29" fillId="2" borderId="19" xfId="0" applyFont="1" applyFill="1" applyBorder="1" applyAlignment="1">
      <alignment horizontal="center" vertical="center" wrapText="1"/>
    </xf>
    <xf numFmtId="0" fontId="29" fillId="2" borderId="34" xfId="0" applyFont="1" applyFill="1" applyBorder="1" applyAlignment="1" applyProtection="1">
      <alignment horizontal="center" vertical="center" wrapText="1"/>
      <protection locked="0"/>
    </xf>
    <xf numFmtId="0" fontId="29" fillId="2" borderId="33" xfId="0" applyFont="1" applyFill="1" applyBorder="1" applyAlignment="1" applyProtection="1">
      <alignment horizontal="center" vertical="center" wrapText="1"/>
      <protection locked="0"/>
    </xf>
    <xf numFmtId="0" fontId="9" fillId="2" borderId="22" xfId="0" applyFont="1" applyFill="1" applyBorder="1" applyAlignment="1">
      <alignment vertical="center" wrapText="1"/>
    </xf>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6" fillId="4" borderId="0" xfId="0" applyFont="1" applyFill="1"/>
    <xf numFmtId="0" fontId="0" fillId="4" borderId="0" xfId="0" applyFill="1"/>
    <xf numFmtId="0" fontId="6" fillId="0" borderId="0" xfId="0" applyFont="1"/>
    <xf numFmtId="0" fontId="29" fillId="0" borderId="1" xfId="0" applyFont="1" applyBorder="1" applyAlignment="1">
      <alignment horizontal="center" vertical="center" wrapText="1"/>
    </xf>
    <xf numFmtId="0" fontId="30" fillId="0" borderId="1" xfId="6" applyFont="1" applyBorder="1" applyAlignment="1">
      <alignment horizontal="center" vertical="center" wrapText="1"/>
    </xf>
    <xf numFmtId="0" fontId="28" fillId="0" borderId="1" xfId="0" applyFont="1" applyBorder="1" applyAlignment="1">
      <alignment horizontal="center" vertical="center" wrapText="1"/>
    </xf>
    <xf numFmtId="0" fontId="29" fillId="0" borderId="14"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0" fillId="0" borderId="1" xfId="0" applyFont="1" applyBorder="1" applyAlignment="1">
      <alignment horizontal="center" vertical="center" wrapText="1"/>
    </xf>
    <xf numFmtId="0" fontId="29" fillId="0" borderId="1" xfId="0" applyFont="1" applyBorder="1" applyAlignment="1">
      <alignment horizontal="justify" vertical="center" wrapText="1"/>
    </xf>
    <xf numFmtId="0" fontId="35"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30" fillId="0" borderId="2" xfId="6" applyFont="1" applyBorder="1" applyAlignment="1">
      <alignment horizontal="center" vertical="center" wrapText="1"/>
    </xf>
    <xf numFmtId="0" fontId="28" fillId="0" borderId="28" xfId="0" applyFont="1" applyBorder="1" applyAlignment="1">
      <alignment horizontal="justify"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28" fillId="0" borderId="18" xfId="0" applyFont="1" applyBorder="1" applyAlignment="1">
      <alignment horizontal="justify" vertical="center" wrapText="1"/>
    </xf>
    <xf numFmtId="0" fontId="22" fillId="0" borderId="1" xfId="0" applyFont="1" applyBorder="1" applyAlignment="1">
      <alignment horizontal="center" vertical="center" wrapText="1"/>
    </xf>
    <xf numFmtId="0" fontId="30" fillId="0" borderId="14"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0"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4" fillId="0" borderId="19" xfId="0" applyFont="1" applyBorder="1" applyAlignment="1">
      <alignment horizontal="center" vertical="center" wrapText="1"/>
    </xf>
    <xf numFmtId="0" fontId="29" fillId="0" borderId="19" xfId="0" applyFont="1" applyBorder="1" applyAlignment="1">
      <alignment horizontal="center" vertical="center" wrapText="1"/>
    </xf>
    <xf numFmtId="0" fontId="28" fillId="0" borderId="31" xfId="0" applyFont="1" applyBorder="1" applyAlignment="1">
      <alignment horizontal="justify" vertical="center" wrapText="1"/>
    </xf>
    <xf numFmtId="0" fontId="29" fillId="2" borderId="3" xfId="0" applyFont="1" applyFill="1" applyBorder="1" applyAlignment="1" applyProtection="1">
      <alignment horizontal="center" vertical="center" wrapText="1"/>
      <protection locked="0"/>
    </xf>
    <xf numFmtId="0" fontId="30" fillId="2" borderId="3"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32" fillId="2" borderId="3" xfId="0" applyFont="1" applyFill="1" applyBorder="1" applyAlignment="1">
      <alignment horizontal="center" vertical="center"/>
    </xf>
    <xf numFmtId="0" fontId="0" fillId="0" borderId="37" xfId="0" applyBorder="1"/>
    <xf numFmtId="0" fontId="31" fillId="0" borderId="4" xfId="0" applyFont="1" applyBorder="1" applyAlignment="1">
      <alignment horizontal="center" vertical="center" wrapText="1"/>
    </xf>
    <xf numFmtId="0" fontId="39" fillId="0" borderId="1" xfId="0" applyFont="1" applyBorder="1" applyAlignment="1">
      <alignment vertical="center"/>
    </xf>
    <xf numFmtId="0" fontId="40" fillId="0" borderId="1" xfId="0" applyFont="1" applyBorder="1" applyAlignment="1">
      <alignment horizontal="center" vertical="center"/>
    </xf>
    <xf numFmtId="0" fontId="39" fillId="0" borderId="1" xfId="0" applyFont="1" applyBorder="1" applyAlignment="1">
      <alignment vertical="center" wrapText="1"/>
    </xf>
    <xf numFmtId="14" fontId="40" fillId="0" borderId="1" xfId="0" applyNumberFormat="1" applyFont="1" applyBorder="1" applyAlignment="1">
      <alignment horizontal="center" vertical="center"/>
    </xf>
    <xf numFmtId="0" fontId="39" fillId="2" borderId="1" xfId="0" applyFont="1" applyFill="1" applyBorder="1" applyAlignment="1">
      <alignment vertical="center"/>
    </xf>
    <xf numFmtId="0" fontId="42" fillId="0" borderId="1" xfId="0" applyFont="1" applyBorder="1" applyAlignment="1">
      <alignment vertical="center"/>
    </xf>
    <xf numFmtId="0" fontId="43" fillId="0" borderId="1" xfId="0" applyFont="1" applyBorder="1" applyAlignment="1">
      <alignment horizontal="center" vertical="center"/>
    </xf>
    <xf numFmtId="0" fontId="42" fillId="0" borderId="1" xfId="0" applyFont="1" applyBorder="1" applyAlignment="1">
      <alignment vertical="center" wrapText="1"/>
    </xf>
    <xf numFmtId="14" fontId="43" fillId="0" borderId="1" xfId="0" applyNumberFormat="1" applyFont="1" applyBorder="1" applyAlignment="1">
      <alignment horizontal="center" vertical="center"/>
    </xf>
    <xf numFmtId="0" fontId="39" fillId="0" borderId="1" xfId="0" applyFont="1" applyBorder="1" applyAlignment="1">
      <alignment horizontal="center" vertical="center"/>
    </xf>
    <xf numFmtId="0" fontId="41" fillId="2" borderId="0" xfId="0" applyFont="1" applyFill="1"/>
    <xf numFmtId="0" fontId="41" fillId="2" borderId="0" xfId="0" applyFont="1" applyFill="1" applyAlignment="1">
      <alignment horizontal="center" vertical="center"/>
    </xf>
    <xf numFmtId="0" fontId="52" fillId="2" borderId="1" xfId="0" applyFont="1" applyFill="1" applyBorder="1" applyAlignment="1">
      <alignment horizontal="center" vertical="center" textRotation="90" wrapText="1"/>
    </xf>
    <xf numFmtId="0" fontId="52" fillId="2" borderId="1" xfId="0" applyFont="1" applyFill="1" applyBorder="1" applyAlignment="1">
      <alignment horizontal="center" vertical="center" wrapText="1"/>
    </xf>
    <xf numFmtId="0" fontId="52" fillId="2" borderId="1" xfId="0" applyFont="1" applyFill="1" applyBorder="1" applyAlignment="1">
      <alignment vertical="center" textRotation="90" wrapText="1"/>
    </xf>
    <xf numFmtId="0" fontId="52" fillId="2" borderId="3" xfId="0" applyFont="1" applyFill="1" applyBorder="1" applyAlignment="1">
      <alignment horizontal="center" vertical="center" textRotation="90" wrapText="1"/>
    </xf>
    <xf numFmtId="0" fontId="52" fillId="2" borderId="3" xfId="0" applyFont="1" applyFill="1" applyBorder="1" applyAlignment="1">
      <alignment horizontal="center" vertical="center" wrapText="1"/>
    </xf>
    <xf numFmtId="0" fontId="52" fillId="2" borderId="3" xfId="0" applyFont="1" applyFill="1" applyBorder="1" applyAlignment="1">
      <alignment vertical="center" textRotation="90" wrapText="1"/>
    </xf>
    <xf numFmtId="0" fontId="52" fillId="0" borderId="1" xfId="0" applyFont="1" applyBorder="1" applyAlignment="1">
      <alignment horizontal="center" vertical="center" textRotation="90" wrapText="1"/>
    </xf>
    <xf numFmtId="0" fontId="52" fillId="0" borderId="1" xfId="0" applyFont="1" applyBorder="1" applyAlignment="1">
      <alignment horizontal="center" vertical="center" wrapText="1"/>
    </xf>
    <xf numFmtId="0" fontId="52" fillId="0" borderId="1" xfId="0" applyFont="1" applyBorder="1" applyAlignment="1">
      <alignment vertical="center" textRotation="90" wrapText="1"/>
    </xf>
    <xf numFmtId="0" fontId="53" fillId="2" borderId="3" xfId="0" applyFont="1" applyFill="1" applyBorder="1" applyAlignment="1">
      <alignment horizontal="center" vertical="center" textRotation="90" wrapText="1"/>
    </xf>
    <xf numFmtId="0" fontId="53" fillId="2" borderId="3" xfId="0" applyFont="1" applyFill="1" applyBorder="1" applyAlignment="1">
      <alignment horizontal="center" vertical="center" wrapText="1"/>
    </xf>
    <xf numFmtId="0" fontId="53" fillId="2" borderId="3" xfId="0" applyFont="1" applyFill="1" applyBorder="1" applyAlignment="1">
      <alignment vertical="center" textRotation="90" wrapText="1"/>
    </xf>
    <xf numFmtId="0" fontId="54" fillId="2" borderId="1" xfId="0" applyFont="1" applyFill="1" applyBorder="1" applyAlignment="1">
      <alignment horizontal="center"/>
    </xf>
    <xf numFmtId="0" fontId="8" fillId="2" borderId="3" xfId="0" applyFont="1" applyFill="1" applyBorder="1" applyAlignment="1">
      <alignment horizontal="center" vertical="center" textRotation="90" wrapText="1"/>
    </xf>
    <xf numFmtId="0" fontId="8"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39" fillId="2" borderId="1" xfId="0" applyFont="1" applyFill="1" applyBorder="1" applyAlignment="1">
      <alignment horizontal="center" vertical="center"/>
    </xf>
    <xf numFmtId="0" fontId="39" fillId="2" borderId="1" xfId="0" applyFont="1" applyFill="1" applyBorder="1" applyAlignment="1">
      <alignment vertical="center" wrapText="1"/>
    </xf>
    <xf numFmtId="14" fontId="40" fillId="2" borderId="1" xfId="0" applyNumberFormat="1" applyFont="1" applyFill="1" applyBorder="1" applyAlignment="1">
      <alignment horizontal="center" vertical="center"/>
    </xf>
    <xf numFmtId="0" fontId="24" fillId="2" borderId="4"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8" fillId="0" borderId="4" xfId="0" applyFont="1" applyBorder="1" applyAlignment="1">
      <alignment horizontal="center" vertical="center" wrapText="1"/>
    </xf>
    <xf numFmtId="0" fontId="34" fillId="2" borderId="1" xfId="0" applyFont="1" applyFill="1" applyBorder="1" applyAlignment="1" applyProtection="1">
      <alignment horizontal="center" vertical="center" wrapText="1"/>
      <protection locked="0"/>
    </xf>
    <xf numFmtId="0" fontId="56" fillId="2" borderId="1" xfId="0" applyFont="1" applyFill="1" applyBorder="1" applyAlignment="1">
      <alignment horizontal="center" vertical="center" wrapText="1"/>
    </xf>
    <xf numFmtId="0" fontId="34" fillId="2" borderId="1" xfId="0" applyFont="1" applyFill="1" applyBorder="1" applyAlignment="1">
      <alignment horizontal="justify" vertical="center" wrapText="1"/>
    </xf>
    <xf numFmtId="0" fontId="56" fillId="2" borderId="1" xfId="0" applyFont="1" applyFill="1" applyBorder="1" applyAlignment="1">
      <alignment horizontal="center" vertical="center"/>
    </xf>
    <xf numFmtId="0" fontId="34" fillId="2" borderId="14" xfId="0"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protection locked="0"/>
    </xf>
    <xf numFmtId="0" fontId="58"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8" fillId="2" borderId="1" xfId="0" applyFont="1" applyFill="1" applyBorder="1" applyAlignment="1">
      <alignment horizontal="center" vertical="center"/>
    </xf>
    <xf numFmtId="0" fontId="34" fillId="2" borderId="2" xfId="0" applyFont="1" applyFill="1" applyBorder="1" applyAlignment="1" applyProtection="1">
      <alignment horizontal="center" vertical="center" wrapText="1"/>
      <protection locked="0"/>
    </xf>
    <xf numFmtId="0" fontId="56" fillId="2" borderId="2" xfId="0" applyFont="1" applyFill="1" applyBorder="1" applyAlignment="1">
      <alignment horizontal="center" vertical="center" wrapText="1"/>
    </xf>
    <xf numFmtId="0" fontId="34" fillId="2" borderId="2" xfId="0" applyFont="1" applyFill="1" applyBorder="1" applyAlignment="1">
      <alignment horizontal="justify" vertical="center" wrapText="1"/>
    </xf>
    <xf numFmtId="0" fontId="56" fillId="2" borderId="2" xfId="0" applyFont="1" applyFill="1" applyBorder="1" applyAlignment="1">
      <alignment horizontal="center" vertical="center"/>
    </xf>
    <xf numFmtId="0" fontId="34" fillId="2" borderId="2" xfId="0" applyFont="1" applyFill="1" applyBorder="1" applyAlignment="1">
      <alignment horizontal="center" vertical="center" wrapText="1"/>
    </xf>
    <xf numFmtId="0" fontId="34" fillId="2" borderId="19" xfId="0" applyFont="1" applyFill="1" applyBorder="1" applyAlignment="1" applyProtection="1">
      <alignment horizontal="center" vertical="center" wrapText="1"/>
      <protection locked="0"/>
    </xf>
    <xf numFmtId="0" fontId="56" fillId="2" borderId="19" xfId="0" applyFont="1" applyFill="1" applyBorder="1" applyAlignment="1">
      <alignment horizontal="center" vertical="center" wrapText="1"/>
    </xf>
    <xf numFmtId="0" fontId="34" fillId="2" borderId="19" xfId="0" applyFont="1" applyFill="1" applyBorder="1" applyAlignment="1">
      <alignment horizontal="justify" vertical="center" wrapText="1"/>
    </xf>
    <xf numFmtId="0" fontId="56" fillId="2" borderId="19" xfId="0" applyFont="1" applyFill="1" applyBorder="1" applyAlignment="1">
      <alignment horizontal="center" vertical="center"/>
    </xf>
    <xf numFmtId="0" fontId="34" fillId="2" borderId="19" xfId="0" applyFont="1" applyFill="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56" fillId="0" borderId="2" xfId="0" applyFont="1" applyBorder="1" applyAlignment="1">
      <alignment horizontal="center" vertical="center" wrapText="1"/>
    </xf>
    <xf numFmtId="0" fontId="34" fillId="0" borderId="2" xfId="0" applyFont="1" applyBorder="1" applyAlignment="1">
      <alignment horizontal="justify" vertical="center" wrapText="1"/>
    </xf>
    <xf numFmtId="0" fontId="56" fillId="0" borderId="2" xfId="0" applyFont="1" applyBorder="1" applyAlignment="1">
      <alignment horizontal="center" vertical="center"/>
    </xf>
    <xf numFmtId="0" fontId="34" fillId="0" borderId="2" xfId="0" applyFont="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56" fillId="0" borderId="1" xfId="0" applyFont="1" applyBorder="1" applyAlignment="1">
      <alignment horizontal="center" vertical="center" wrapText="1"/>
    </xf>
    <xf numFmtId="0" fontId="34" fillId="0" borderId="1" xfId="0" applyFont="1" applyBorder="1" applyAlignment="1">
      <alignment horizontal="justify" vertical="center" wrapText="1"/>
    </xf>
    <xf numFmtId="0" fontId="56"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19" xfId="0" applyFont="1" applyBorder="1" applyAlignment="1" applyProtection="1">
      <alignment horizontal="center" vertical="center" wrapText="1"/>
      <protection locked="0"/>
    </xf>
    <xf numFmtId="0" fontId="56" fillId="0" borderId="19" xfId="0" applyFont="1" applyBorder="1" applyAlignment="1">
      <alignment horizontal="center" vertical="center" wrapText="1"/>
    </xf>
    <xf numFmtId="0" fontId="34" fillId="0" borderId="19" xfId="0" applyFont="1" applyBorder="1" applyAlignment="1">
      <alignment horizontal="justify" vertical="center" wrapText="1"/>
    </xf>
    <xf numFmtId="0" fontId="56" fillId="0" borderId="19" xfId="0" applyFont="1" applyBorder="1" applyAlignment="1">
      <alignment horizontal="center" vertical="center"/>
    </xf>
    <xf numFmtId="0" fontId="34" fillId="0" borderId="19" xfId="0" applyFont="1" applyBorder="1" applyAlignment="1">
      <alignment horizontal="center" vertical="center" wrapText="1"/>
    </xf>
    <xf numFmtId="0" fontId="31" fillId="2" borderId="1" xfId="0" applyFont="1" applyFill="1" applyBorder="1" applyAlignment="1">
      <alignment vertical="center" wrapText="1"/>
    </xf>
    <xf numFmtId="0" fontId="61" fillId="2" borderId="1" xfId="6" applyFont="1" applyFill="1" applyBorder="1" applyAlignment="1">
      <alignment horizontal="center" vertical="center" wrapText="1"/>
    </xf>
    <xf numFmtId="0" fontId="61" fillId="2" borderId="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61" fillId="2" borderId="4" xfId="0" applyFont="1" applyFill="1" applyBorder="1" applyAlignment="1">
      <alignment horizontal="center" vertical="center" wrapText="1"/>
    </xf>
    <xf numFmtId="0" fontId="31" fillId="2" borderId="2" xfId="0" applyFont="1" applyFill="1" applyBorder="1" applyAlignment="1">
      <alignment vertical="center" wrapText="1"/>
    </xf>
    <xf numFmtId="0" fontId="31" fillId="2" borderId="19" xfId="0" applyFont="1" applyFill="1" applyBorder="1" applyAlignment="1">
      <alignment vertical="center" wrapText="1"/>
    </xf>
    <xf numFmtId="0" fontId="31" fillId="0" borderId="1" xfId="0" applyFont="1" applyBorder="1" applyAlignment="1">
      <alignment vertical="center" wrapText="1"/>
    </xf>
    <xf numFmtId="0" fontId="31" fillId="0" borderId="2" xfId="0" applyFont="1" applyBorder="1" applyAlignment="1">
      <alignment vertical="center" wrapText="1"/>
    </xf>
    <xf numFmtId="0" fontId="34" fillId="0" borderId="1" xfId="0" applyFont="1" applyBorder="1" applyAlignment="1">
      <alignment wrapText="1"/>
    </xf>
    <xf numFmtId="0" fontId="31" fillId="0" borderId="19" xfId="0" applyFont="1" applyBorder="1" applyAlignment="1">
      <alignment vertical="center" wrapText="1"/>
    </xf>
    <xf numFmtId="0" fontId="25" fillId="2" borderId="1" xfId="0" applyFont="1" applyFill="1" applyBorder="1" applyAlignment="1">
      <alignment horizontal="center" vertical="center" wrapText="1"/>
    </xf>
    <xf numFmtId="0" fontId="34" fillId="2" borderId="1" xfId="0" applyFont="1" applyFill="1" applyBorder="1" applyAlignment="1">
      <alignment vertical="center" wrapText="1"/>
    </xf>
    <xf numFmtId="0" fontId="31" fillId="2" borderId="4" xfId="0" applyFont="1" applyFill="1" applyBorder="1" applyAlignment="1">
      <alignment horizontal="center" vertical="center" wrapText="1"/>
    </xf>
    <xf numFmtId="0" fontId="31" fillId="2" borderId="22" xfId="0" applyFont="1" applyFill="1" applyBorder="1" applyAlignment="1">
      <alignment horizontal="center" vertical="center"/>
    </xf>
    <xf numFmtId="0" fontId="31" fillId="2" borderId="22" xfId="0" applyFont="1" applyFill="1" applyBorder="1" applyAlignment="1">
      <alignment horizontal="center" vertical="center" wrapText="1"/>
    </xf>
    <xf numFmtId="0" fontId="31" fillId="2" borderId="4" xfId="0" applyFont="1" applyFill="1" applyBorder="1" applyAlignment="1">
      <alignment horizontal="center" vertical="center"/>
    </xf>
    <xf numFmtId="0" fontId="31" fillId="2" borderId="3" xfId="0" applyFont="1" applyFill="1" applyBorder="1" applyAlignment="1">
      <alignment vertical="center" wrapText="1"/>
    </xf>
    <xf numFmtId="0" fontId="31" fillId="2" borderId="13"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63" fillId="2" borderId="1" xfId="6" applyFont="1" applyFill="1" applyBorder="1" applyAlignment="1">
      <alignment horizontal="center" vertical="center" wrapText="1"/>
    </xf>
    <xf numFmtId="0" fontId="57" fillId="2" borderId="1" xfId="6" applyFont="1" applyFill="1" applyBorder="1" applyAlignment="1">
      <alignment horizontal="center" vertical="center" wrapText="1"/>
    </xf>
    <xf numFmtId="0" fontId="63" fillId="2" borderId="4"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31" fillId="2" borderId="1" xfId="0" applyFont="1" applyFill="1" applyBorder="1" applyAlignment="1" applyProtection="1">
      <alignment horizontal="center" vertical="center" wrapText="1"/>
      <protection locked="0"/>
    </xf>
    <xf numFmtId="0" fontId="28" fillId="0" borderId="1" xfId="0" applyFont="1" applyBorder="1" applyAlignment="1">
      <alignment horizontal="left" vertical="center" wrapText="1"/>
    </xf>
    <xf numFmtId="0" fontId="28" fillId="2"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17" fillId="0" borderId="1" xfId="1" applyBorder="1"/>
    <xf numFmtId="0" fontId="28" fillId="2" borderId="1"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9" fillId="0" borderId="4" xfId="0" applyFont="1" applyBorder="1" applyAlignment="1">
      <alignment horizontal="center" vertical="center" wrapText="1"/>
    </xf>
    <xf numFmtId="0" fontId="31"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1" xfId="0" applyFont="1" applyFill="1" applyBorder="1" applyAlignment="1" applyProtection="1">
      <alignment horizontal="center" vertical="center" wrapText="1"/>
      <protection locked="0"/>
    </xf>
    <xf numFmtId="0" fontId="22" fillId="6" borderId="1" xfId="0" applyFont="1" applyFill="1" applyBorder="1" applyAlignment="1">
      <alignment horizontal="center" vertical="center" wrapText="1"/>
    </xf>
    <xf numFmtId="0" fontId="10" fillId="6" borderId="1" xfId="0" applyFont="1" applyFill="1" applyBorder="1" applyAlignment="1">
      <alignment horizontal="justify" vertical="center" wrapText="1"/>
    </xf>
    <xf numFmtId="0" fontId="6" fillId="6" borderId="0" xfId="0" applyFont="1" applyFill="1"/>
    <xf numFmtId="0" fontId="29"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0" fontId="11" fillId="6" borderId="0" xfId="0" applyFont="1" applyFill="1"/>
    <xf numFmtId="0" fontId="30"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4" fillId="6" borderId="1" xfId="6" applyFont="1" applyFill="1" applyBorder="1" applyAlignment="1">
      <alignment horizontal="center" vertical="center" wrapText="1"/>
    </xf>
    <xf numFmtId="0" fontId="23" fillId="6" borderId="1" xfId="6"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justify" vertical="center" wrapText="1"/>
    </xf>
    <xf numFmtId="0" fontId="10" fillId="6" borderId="1" xfId="0" applyFont="1" applyFill="1" applyBorder="1" applyAlignment="1">
      <alignment vertical="center" wrapText="1"/>
    </xf>
    <xf numFmtId="0" fontId="22" fillId="6" borderId="1" xfId="0" applyFont="1" applyFill="1" applyBorder="1" applyAlignment="1">
      <alignment horizontal="center" vertical="center" wrapText="1"/>
    </xf>
    <xf numFmtId="0" fontId="28" fillId="0" borderId="1" xfId="0" applyFont="1" applyBorder="1" applyAlignment="1">
      <alignment vertical="center" wrapText="1"/>
    </xf>
    <xf numFmtId="0" fontId="11" fillId="0" borderId="0" xfId="0" applyFont="1"/>
    <xf numFmtId="0" fontId="11" fillId="4" borderId="0" xfId="0" applyFont="1" applyFill="1"/>
    <xf numFmtId="0" fontId="20" fillId="0" borderId="0" xfId="0" applyFont="1"/>
    <xf numFmtId="0" fontId="20" fillId="4" borderId="0" xfId="0" applyFont="1" applyFill="1"/>
    <xf numFmtId="0" fontId="24" fillId="6" borderId="4" xfId="0" applyFont="1" applyFill="1" applyBorder="1" applyAlignment="1">
      <alignment horizontal="center" vertical="center" wrapText="1"/>
    </xf>
    <xf numFmtId="0" fontId="28" fillId="6" borderId="1" xfId="0" applyFont="1" applyFill="1" applyBorder="1" applyAlignment="1">
      <alignment horizontal="center" vertical="center"/>
    </xf>
    <xf numFmtId="0" fontId="29" fillId="6" borderId="14"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protection locked="0"/>
    </xf>
    <xf numFmtId="0" fontId="32" fillId="6" borderId="1" xfId="0" applyFont="1" applyFill="1" applyBorder="1" applyAlignment="1">
      <alignment horizontal="center" vertical="center" wrapText="1"/>
    </xf>
    <xf numFmtId="0" fontId="29" fillId="6" borderId="1" xfId="0" applyFont="1" applyFill="1" applyBorder="1" applyAlignment="1">
      <alignment horizontal="justify" vertical="center" wrapText="1"/>
    </xf>
    <xf numFmtId="0" fontId="32" fillId="6" borderId="1" xfId="0" applyFont="1" applyFill="1" applyBorder="1" applyAlignment="1">
      <alignment horizontal="center" vertical="center"/>
    </xf>
    <xf numFmtId="0" fontId="28" fillId="6" borderId="19" xfId="0" applyFont="1" applyFill="1" applyBorder="1" applyAlignment="1">
      <alignment vertical="center" wrapText="1"/>
    </xf>
    <xf numFmtId="0" fontId="30" fillId="6" borderId="19"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9" fillId="6" borderId="19" xfId="0" applyFont="1" applyFill="1" applyBorder="1" applyAlignment="1" applyProtection="1">
      <alignment horizontal="center" vertical="center" wrapText="1"/>
      <protection locked="0"/>
    </xf>
    <xf numFmtId="0" fontId="32" fillId="6" borderId="19" xfId="0" applyFont="1" applyFill="1" applyBorder="1" applyAlignment="1">
      <alignment horizontal="center" vertical="center" wrapText="1"/>
    </xf>
    <xf numFmtId="0" fontId="29" fillId="6" borderId="19" xfId="0" applyFont="1" applyFill="1" applyBorder="1" applyAlignment="1">
      <alignment horizontal="justify" vertical="center" wrapText="1"/>
    </xf>
    <xf numFmtId="0" fontId="32" fillId="6" borderId="19" xfId="0" applyFont="1" applyFill="1" applyBorder="1" applyAlignment="1">
      <alignment horizontal="center" vertical="center"/>
    </xf>
    <xf numFmtId="0" fontId="29" fillId="6" borderId="19" xfId="0" applyFont="1" applyFill="1" applyBorder="1" applyAlignment="1">
      <alignment horizontal="center" vertical="center" wrapText="1"/>
    </xf>
    <xf numFmtId="0" fontId="24" fillId="6" borderId="19" xfId="0" applyFont="1" applyFill="1" applyBorder="1" applyAlignment="1">
      <alignment horizontal="center" vertical="center" wrapText="1"/>
    </xf>
    <xf numFmtId="0" fontId="28" fillId="6" borderId="31" xfId="0" applyFont="1" applyFill="1" applyBorder="1" applyAlignment="1">
      <alignment horizontal="justify" vertical="center" wrapText="1"/>
    </xf>
    <xf numFmtId="0" fontId="10" fillId="6" borderId="18" xfId="0" applyFont="1" applyFill="1" applyBorder="1" applyAlignment="1">
      <alignment horizontal="justify" vertical="center" wrapText="1"/>
    </xf>
    <xf numFmtId="0" fontId="31" fillId="2" borderId="19" xfId="0" applyFont="1" applyFill="1" applyBorder="1" applyAlignment="1">
      <alignment horizontal="center" vertical="center" wrapText="1"/>
    </xf>
    <xf numFmtId="0" fontId="6" fillId="2" borderId="17" xfId="0" applyFont="1" applyFill="1" applyBorder="1"/>
    <xf numFmtId="0" fontId="52" fillId="2" borderId="19" xfId="0" applyFont="1" applyFill="1" applyBorder="1" applyAlignment="1">
      <alignment horizontal="center" vertical="center" wrapText="1"/>
    </xf>
    <xf numFmtId="0" fontId="52" fillId="2" borderId="19" xfId="0" applyFont="1" applyFill="1" applyBorder="1" applyAlignment="1">
      <alignment horizontal="center" vertical="center" textRotation="90" wrapText="1"/>
    </xf>
    <xf numFmtId="0" fontId="52" fillId="2" borderId="19" xfId="0" applyFont="1" applyFill="1" applyBorder="1" applyAlignment="1">
      <alignment vertical="center" textRotation="90" wrapText="1"/>
    </xf>
    <xf numFmtId="0" fontId="28" fillId="2" borderId="28" xfId="0" applyFont="1" applyFill="1" applyBorder="1" applyAlignment="1">
      <alignment horizontal="justify" vertical="center" wrapText="1"/>
    </xf>
    <xf numFmtId="0" fontId="10" fillId="2" borderId="18" xfId="0" applyFont="1" applyFill="1" applyBorder="1" applyAlignment="1">
      <alignment horizontal="justify" vertical="center" wrapText="1"/>
    </xf>
    <xf numFmtId="0" fontId="28" fillId="2" borderId="18" xfId="0" applyFont="1" applyFill="1" applyBorder="1" applyAlignment="1">
      <alignment horizontal="justify" vertical="center" wrapText="1"/>
    </xf>
    <xf numFmtId="0" fontId="22" fillId="2" borderId="18" xfId="0" applyFont="1" applyFill="1" applyBorder="1" applyAlignment="1">
      <alignment horizontal="left" vertical="center" wrapText="1"/>
    </xf>
    <xf numFmtId="0" fontId="23" fillId="2" borderId="19" xfId="0" applyFont="1" applyFill="1" applyBorder="1" applyAlignment="1">
      <alignment horizontal="center" vertical="center" wrapText="1"/>
    </xf>
    <xf numFmtId="0" fontId="28" fillId="2" borderId="31" xfId="0" applyFont="1" applyFill="1" applyBorder="1" applyAlignment="1">
      <alignment horizontal="justify" vertical="center" wrapText="1"/>
    </xf>
    <xf numFmtId="0" fontId="22"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xf>
    <xf numFmtId="0" fontId="23" fillId="0" borderId="4" xfId="0" applyFont="1" applyFill="1" applyBorder="1" applyAlignment="1">
      <alignment horizontal="center" vertical="center" wrapText="1"/>
    </xf>
    <xf numFmtId="0" fontId="10" fillId="0" borderId="18" xfId="0" applyFont="1" applyFill="1" applyBorder="1" applyAlignment="1">
      <alignment horizontal="justify" vertical="center" wrapText="1"/>
    </xf>
    <xf numFmtId="0" fontId="29" fillId="0" borderId="1" xfId="0" applyFont="1" applyFill="1" applyBorder="1" applyAlignment="1">
      <alignment horizontal="center" vertical="center" wrapText="1"/>
    </xf>
    <xf numFmtId="0" fontId="6" fillId="0" borderId="0" xfId="0" applyFont="1" applyFill="1"/>
    <xf numFmtId="0" fontId="11" fillId="0" borderId="0" xfId="0" applyFont="1" applyFill="1"/>
    <xf numFmtId="0" fontId="10" fillId="0" borderId="4" xfId="0" applyFont="1" applyFill="1" applyBorder="1" applyAlignment="1">
      <alignment vertical="center" wrapText="1"/>
    </xf>
    <xf numFmtId="0" fontId="22"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2" fillId="0" borderId="4" xfId="0" applyFont="1" applyFill="1" applyBorder="1" applyAlignment="1">
      <alignment horizontal="center" vertical="center"/>
    </xf>
    <xf numFmtId="0" fontId="23" fillId="0" borderId="4" xfId="0" applyFont="1" applyFill="1" applyBorder="1" applyAlignment="1" applyProtection="1">
      <alignment horizontal="center" vertical="center" wrapText="1"/>
      <protection locked="0"/>
    </xf>
    <xf numFmtId="0" fontId="26" fillId="0" borderId="4" xfId="0" applyFont="1" applyFill="1" applyBorder="1" applyAlignment="1">
      <alignment horizontal="center" vertical="center" wrapText="1"/>
    </xf>
    <xf numFmtId="0" fontId="26" fillId="0" borderId="4" xfId="0" applyFont="1" applyFill="1" applyBorder="1" applyAlignment="1">
      <alignment horizontal="center" vertical="center"/>
    </xf>
    <xf numFmtId="0" fontId="10" fillId="0" borderId="4" xfId="0" applyFont="1" applyFill="1" applyBorder="1" applyAlignment="1">
      <alignment horizontal="justify" vertical="center" wrapText="1"/>
    </xf>
    <xf numFmtId="0" fontId="10" fillId="0" borderId="1" xfId="0" applyFont="1" applyFill="1" applyBorder="1" applyAlignment="1">
      <alignment vertical="center" wrapText="1"/>
    </xf>
    <xf numFmtId="0" fontId="24" fillId="0" borderId="1" xfId="6" applyFont="1" applyFill="1" applyBorder="1" applyAlignment="1">
      <alignment horizontal="center" vertical="center" wrapText="1"/>
    </xf>
    <xf numFmtId="0" fontId="10" fillId="0" borderId="1" xfId="0" applyFont="1" applyFill="1" applyBorder="1" applyAlignment="1">
      <alignment horizontal="justify" vertical="center" wrapText="1"/>
    </xf>
    <xf numFmtId="0" fontId="23" fillId="0" borderId="1" xfId="6" applyFont="1" applyFill="1" applyBorder="1" applyAlignment="1">
      <alignment horizontal="center" vertical="center" wrapText="1"/>
    </xf>
    <xf numFmtId="0" fontId="28" fillId="0" borderId="1" xfId="0" applyFont="1" applyFill="1" applyBorder="1" applyAlignment="1">
      <alignment vertical="center" wrapText="1"/>
    </xf>
    <xf numFmtId="0" fontId="30"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28" fillId="0" borderId="18" xfId="0" applyFont="1" applyFill="1" applyBorder="1" applyAlignment="1">
      <alignment horizontal="justify" vertical="center" wrapText="1"/>
    </xf>
    <xf numFmtId="0" fontId="27"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0" fillId="0" borderId="0" xfId="0" applyFont="1" applyFill="1"/>
    <xf numFmtId="0" fontId="29" fillId="0" borderId="14" xfId="0" applyFont="1" applyFill="1" applyBorder="1" applyAlignment="1" applyProtection="1">
      <alignment horizontal="center" vertical="center" wrapText="1"/>
      <protection locked="0"/>
    </xf>
    <xf numFmtId="0" fontId="28" fillId="0" borderId="1" xfId="0" applyFont="1" applyFill="1" applyBorder="1" applyAlignment="1">
      <alignment horizontal="justify" vertical="center" wrapText="1"/>
    </xf>
    <xf numFmtId="0" fontId="28" fillId="0" borderId="19" xfId="0" applyFont="1" applyFill="1" applyBorder="1" applyAlignment="1">
      <alignment vertical="center" wrapText="1"/>
    </xf>
    <xf numFmtId="0" fontId="30" fillId="0" borderId="19"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9" fillId="0" borderId="19" xfId="0" applyFont="1" applyFill="1" applyBorder="1" applyAlignment="1" applyProtection="1">
      <alignment horizontal="center" vertical="center" wrapText="1"/>
      <protection locked="0"/>
    </xf>
    <xf numFmtId="0" fontId="32" fillId="0" borderId="19" xfId="0" applyFont="1" applyFill="1" applyBorder="1" applyAlignment="1">
      <alignment horizontal="center" vertical="center" wrapText="1"/>
    </xf>
    <xf numFmtId="0" fontId="29" fillId="0" borderId="19" xfId="0" applyFont="1" applyFill="1" applyBorder="1" applyAlignment="1">
      <alignment horizontal="justify" vertical="center" wrapText="1"/>
    </xf>
    <xf numFmtId="0" fontId="32" fillId="0" borderId="19" xfId="0" applyFont="1" applyFill="1" applyBorder="1" applyAlignment="1">
      <alignment horizontal="center" vertical="center"/>
    </xf>
    <xf numFmtId="0" fontId="29" fillId="0" borderId="19"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8" fillId="0" borderId="31" xfId="0" applyFont="1" applyFill="1" applyBorder="1" applyAlignment="1">
      <alignment horizontal="justify" vertical="center" wrapText="1"/>
    </xf>
    <xf numFmtId="0" fontId="52" fillId="0" borderId="1" xfId="0" applyFont="1" applyFill="1" applyBorder="1" applyAlignment="1">
      <alignment horizontal="center" vertical="center" wrapText="1"/>
    </xf>
    <xf numFmtId="0" fontId="52" fillId="0" borderId="1" xfId="0" applyFont="1" applyFill="1" applyBorder="1" applyAlignment="1">
      <alignment horizontal="center" vertical="center" textRotation="90" wrapText="1"/>
    </xf>
    <xf numFmtId="0" fontId="52" fillId="0" borderId="1" xfId="0" applyFont="1" applyFill="1" applyBorder="1" applyAlignment="1">
      <alignment vertical="center" textRotation="90" wrapText="1"/>
    </xf>
    <xf numFmtId="0" fontId="61"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pplyProtection="1">
      <alignment horizontal="center" vertical="center" wrapText="1"/>
      <protection locked="0"/>
    </xf>
    <xf numFmtId="0" fontId="56"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56" fillId="0"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7" fillId="0" borderId="1" xfId="0" applyFont="1" applyFill="1" applyBorder="1" applyAlignment="1" applyProtection="1">
      <alignment horizontal="center" vertical="center" wrapText="1"/>
      <protection locked="0"/>
    </xf>
    <xf numFmtId="0" fontId="58"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0" xfId="0" applyAlignment="1">
      <alignment horizontal="center"/>
    </xf>
    <xf numFmtId="0" fontId="3" fillId="0" borderId="0" xfId="0" applyFont="1" applyAlignment="1">
      <alignment horizontal="center"/>
    </xf>
    <xf numFmtId="0" fontId="48" fillId="3" borderId="5" xfId="0" applyFont="1" applyFill="1" applyBorder="1" applyAlignment="1">
      <alignment horizontal="center" vertical="center"/>
    </xf>
    <xf numFmtId="0" fontId="48" fillId="3" borderId="7" xfId="0" applyFont="1" applyFill="1" applyBorder="1" applyAlignment="1">
      <alignment horizontal="center" vertical="center"/>
    </xf>
    <xf numFmtId="0" fontId="48" fillId="3" borderId="8" xfId="0" applyFont="1" applyFill="1" applyBorder="1" applyAlignment="1">
      <alignment horizontal="center" vertical="center"/>
    </xf>
    <xf numFmtId="0" fontId="48" fillId="3" borderId="9" xfId="0" applyFont="1" applyFill="1" applyBorder="1" applyAlignment="1">
      <alignment horizontal="center" vertical="center"/>
    </xf>
    <xf numFmtId="0" fontId="48" fillId="3" borderId="12" xfId="0" applyFont="1" applyFill="1" applyBorder="1" applyAlignment="1">
      <alignment horizontal="center" vertical="center"/>
    </xf>
    <xf numFmtId="0" fontId="52" fillId="2" borderId="1" xfId="0" applyFont="1" applyFill="1" applyBorder="1" applyAlignment="1">
      <alignment horizontal="center" vertical="center" textRotation="90" wrapText="1"/>
    </xf>
    <xf numFmtId="0" fontId="28" fillId="2" borderId="3"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52" fillId="2" borderId="1" xfId="0" applyFont="1" applyFill="1" applyBorder="1" applyAlignment="1">
      <alignment horizontal="right" vertical="center" textRotation="90" wrapText="1"/>
    </xf>
    <xf numFmtId="0" fontId="8" fillId="2" borderId="1" xfId="0" applyFont="1" applyFill="1" applyBorder="1" applyAlignment="1">
      <alignment horizontal="center" vertical="center" textRotation="90" wrapText="1"/>
    </xf>
    <xf numFmtId="0" fontId="9" fillId="2" borderId="1" xfId="0" applyFont="1" applyFill="1" applyBorder="1" applyAlignment="1">
      <alignment horizontal="justify" vertical="justify" textRotation="90" wrapText="1" readingOrder="1"/>
    </xf>
    <xf numFmtId="0" fontId="9" fillId="2" borderId="1" xfId="0" applyFont="1" applyFill="1" applyBorder="1" applyAlignment="1">
      <alignment horizontal="justify" vertical="center" textRotation="90" wrapText="1" readingOrder="1"/>
    </xf>
    <xf numFmtId="0" fontId="28" fillId="2" borderId="4" xfId="0" applyFont="1" applyFill="1" applyBorder="1" applyAlignment="1">
      <alignment horizontal="center" vertical="center" wrapText="1"/>
    </xf>
    <xf numFmtId="0" fontId="44" fillId="5" borderId="20" xfId="3" applyFont="1" applyFill="1" applyBorder="1" applyAlignment="1">
      <alignment horizontal="left" vertical="center" wrapText="1"/>
    </xf>
    <xf numFmtId="0" fontId="44" fillId="5" borderId="21" xfId="3" applyFont="1" applyFill="1" applyBorder="1" applyAlignment="1">
      <alignment horizontal="left" vertical="center" wrapText="1"/>
    </xf>
    <xf numFmtId="0" fontId="44" fillId="5" borderId="14" xfId="3" applyFont="1" applyFill="1" applyBorder="1" applyAlignment="1">
      <alignment horizontal="left" vertical="center" wrapText="1"/>
    </xf>
    <xf numFmtId="0" fontId="46" fillId="2" borderId="1" xfId="0" applyFont="1" applyFill="1" applyBorder="1" applyAlignment="1">
      <alignment horizontal="center" vertical="center"/>
    </xf>
    <xf numFmtId="0" fontId="46"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52" fillId="2" borderId="20" xfId="0" applyFont="1" applyFill="1" applyBorder="1" applyAlignment="1">
      <alignment horizontal="center" vertical="center" wrapText="1"/>
    </xf>
    <xf numFmtId="0" fontId="52" fillId="2" borderId="21" xfId="0" applyFont="1" applyFill="1" applyBorder="1" applyAlignment="1">
      <alignment horizontal="center" vertical="center" wrapText="1"/>
    </xf>
    <xf numFmtId="0" fontId="52" fillId="2" borderId="14" xfId="0" applyFont="1" applyFill="1" applyBorder="1" applyAlignment="1">
      <alignment horizontal="center" vertical="center" wrapText="1"/>
    </xf>
    <xf numFmtId="0" fontId="52" fillId="2" borderId="3" xfId="0" applyFont="1" applyFill="1" applyBorder="1" applyAlignment="1">
      <alignment horizontal="center" vertical="center" textRotation="90" wrapText="1"/>
    </xf>
    <xf numFmtId="0" fontId="52" fillId="2" borderId="3" xfId="0" applyFont="1" applyFill="1" applyBorder="1" applyAlignment="1">
      <alignment horizontal="center" vertical="center" wrapText="1"/>
    </xf>
    <xf numFmtId="0" fontId="52" fillId="2" borderId="3" xfId="0" applyFont="1" applyFill="1" applyBorder="1" applyAlignment="1">
      <alignment horizontal="right" vertical="center" textRotation="90" wrapText="1"/>
    </xf>
    <xf numFmtId="0" fontId="8"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9" fillId="2" borderId="35" xfId="0" applyFont="1" applyFill="1" applyBorder="1" applyAlignment="1">
      <alignment horizontal="justify" vertical="justify" textRotation="90" wrapText="1"/>
    </xf>
    <xf numFmtId="0" fontId="9" fillId="2" borderId="9" xfId="0" applyFont="1" applyFill="1" applyBorder="1" applyAlignment="1">
      <alignment horizontal="justify" vertical="justify" textRotation="90" wrapText="1"/>
    </xf>
    <xf numFmtId="0" fontId="9" fillId="2" borderId="36" xfId="0" applyFont="1" applyFill="1" applyBorder="1" applyAlignment="1">
      <alignment horizontal="justify" vertical="justify" textRotation="90" wrapText="1"/>
    </xf>
    <xf numFmtId="0" fontId="8" fillId="2" borderId="3" xfId="0" applyFont="1" applyFill="1" applyBorder="1" applyAlignment="1">
      <alignment horizontal="center" vertical="center" textRotation="90" wrapText="1"/>
    </xf>
    <xf numFmtId="0" fontId="8" fillId="2" borderId="13"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9" fillId="2" borderId="22" xfId="0" applyFont="1" applyFill="1" applyBorder="1" applyAlignment="1">
      <alignment horizontal="justify" vertical="justify" textRotation="90" wrapText="1"/>
    </xf>
    <xf numFmtId="0" fontId="9" fillId="2" borderId="13" xfId="0" applyFont="1" applyFill="1" applyBorder="1" applyAlignment="1">
      <alignment horizontal="justify" vertical="justify" textRotation="90" wrapText="1"/>
    </xf>
    <xf numFmtId="0" fontId="9" fillId="2" borderId="23" xfId="0" applyFont="1" applyFill="1" applyBorder="1" applyAlignment="1">
      <alignment horizontal="justify" vertical="justify" textRotation="90"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4" xfId="0" applyFont="1" applyBorder="1" applyAlignment="1">
      <alignment horizontal="center" vertical="center" wrapText="1"/>
    </xf>
    <xf numFmtId="0" fontId="7" fillId="2" borderId="3" xfId="0" applyFont="1" applyFill="1" applyBorder="1" applyAlignment="1">
      <alignment horizontal="center" vertical="center" textRotation="90" wrapText="1"/>
    </xf>
    <xf numFmtId="0" fontId="7" fillId="2" borderId="13" xfId="0" applyFont="1" applyFill="1" applyBorder="1" applyAlignment="1">
      <alignment horizontal="center" vertical="center" textRotation="90" wrapText="1"/>
    </xf>
    <xf numFmtId="0" fontId="7" fillId="2" borderId="4" xfId="0" applyFont="1" applyFill="1" applyBorder="1" applyAlignment="1">
      <alignment horizontal="center" vertical="center" textRotation="90" wrapText="1"/>
    </xf>
    <xf numFmtId="0" fontId="28" fillId="2" borderId="2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53" fillId="2" borderId="1" xfId="0" applyFont="1" applyFill="1" applyBorder="1" applyAlignment="1">
      <alignment horizontal="center" vertical="center" textRotation="90" wrapText="1"/>
    </xf>
    <xf numFmtId="0" fontId="53" fillId="2" borderId="3" xfId="0" applyFont="1" applyFill="1" applyBorder="1" applyAlignment="1">
      <alignment horizontal="center" vertical="center" textRotation="90" wrapText="1"/>
    </xf>
    <xf numFmtId="0" fontId="53" fillId="2" borderId="1" xfId="0" applyFont="1" applyFill="1" applyBorder="1" applyAlignment="1">
      <alignment horizontal="right" vertical="center" textRotation="90" wrapText="1"/>
    </xf>
    <xf numFmtId="0" fontId="53" fillId="2" borderId="3" xfId="0" applyFont="1" applyFill="1" applyBorder="1" applyAlignment="1">
      <alignment horizontal="right" vertical="center" textRotation="90" wrapText="1"/>
    </xf>
    <xf numFmtId="0" fontId="53" fillId="2" borderId="20" xfId="0" applyFont="1" applyFill="1" applyBorder="1" applyAlignment="1">
      <alignment horizontal="center" vertical="center" wrapText="1"/>
    </xf>
    <xf numFmtId="0" fontId="53" fillId="2" borderId="21"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8" fillId="2" borderId="22" xfId="0" applyFont="1" applyFill="1" applyBorder="1" applyAlignment="1">
      <alignment horizontal="center" vertical="center" textRotation="90" wrapText="1"/>
    </xf>
    <xf numFmtId="0" fontId="8" fillId="2" borderId="23" xfId="0" applyFont="1" applyFill="1" applyBorder="1" applyAlignment="1">
      <alignment horizontal="center" vertical="center" textRotation="90" wrapText="1"/>
    </xf>
    <xf numFmtId="0" fontId="12" fillId="2" borderId="22" xfId="0" applyFont="1" applyFill="1" applyBorder="1" applyAlignment="1">
      <alignment horizontal="center" vertical="center" textRotation="90" wrapText="1"/>
    </xf>
    <xf numFmtId="0" fontId="12" fillId="2" borderId="13" xfId="0" applyFont="1" applyFill="1" applyBorder="1" applyAlignment="1">
      <alignment horizontal="center" vertical="center" textRotation="90" wrapText="1"/>
    </xf>
    <xf numFmtId="0" fontId="12" fillId="2" borderId="23" xfId="0" applyFont="1" applyFill="1" applyBorder="1" applyAlignment="1">
      <alignment horizontal="center" vertical="center" textRotation="90" wrapText="1"/>
    </xf>
    <xf numFmtId="0" fontId="9" fillId="2" borderId="22" xfId="0" applyFont="1" applyFill="1" applyBorder="1" applyAlignment="1">
      <alignment horizontal="center" vertical="justify" textRotation="90" wrapText="1"/>
    </xf>
    <xf numFmtId="0" fontId="9" fillId="2" borderId="13" xfId="0" applyFont="1" applyFill="1" applyBorder="1" applyAlignment="1">
      <alignment horizontal="center" vertical="justify" textRotation="90" wrapText="1"/>
    </xf>
    <xf numFmtId="0" fontId="9" fillId="2" borderId="23" xfId="0" applyFont="1" applyFill="1" applyBorder="1" applyAlignment="1">
      <alignment horizontal="center" vertical="justify" textRotation="90" wrapText="1"/>
    </xf>
    <xf numFmtId="0" fontId="47" fillId="5" borderId="20" xfId="3" applyFont="1" applyFill="1" applyBorder="1" applyAlignment="1">
      <alignment horizontal="left" vertical="center" wrapText="1"/>
    </xf>
    <xf numFmtId="0" fontId="47" fillId="5" borderId="21" xfId="3" applyFont="1" applyFill="1" applyBorder="1" applyAlignment="1">
      <alignment horizontal="left" vertical="center" wrapText="1"/>
    </xf>
    <xf numFmtId="0" fontId="47" fillId="5" borderId="14" xfId="3" applyFont="1" applyFill="1" applyBorder="1" applyAlignment="1">
      <alignment horizontal="left" vertical="center" wrapText="1"/>
    </xf>
    <xf numFmtId="0" fontId="47" fillId="2" borderId="1" xfId="0" applyFont="1" applyFill="1" applyBorder="1" applyAlignment="1">
      <alignment horizontal="center" vertical="center"/>
    </xf>
    <xf numFmtId="0" fontId="8" fillId="2" borderId="2" xfId="0" applyFont="1" applyFill="1" applyBorder="1" applyAlignment="1">
      <alignment horizontal="center" vertical="center" textRotation="90" wrapText="1"/>
    </xf>
    <xf numFmtId="0" fontId="8" fillId="2" borderId="19" xfId="0" applyFont="1" applyFill="1" applyBorder="1" applyAlignment="1">
      <alignment horizontal="center" vertical="center" textRotation="90" wrapText="1"/>
    </xf>
    <xf numFmtId="0" fontId="31" fillId="2" borderId="3"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9" fillId="2" borderId="25" xfId="0" applyFont="1" applyFill="1" applyBorder="1" applyAlignment="1">
      <alignment horizontal="justify" vertical="justify" textRotation="90" wrapText="1"/>
    </xf>
    <xf numFmtId="0" fontId="9" fillId="2" borderId="8" xfId="0" applyFont="1" applyFill="1" applyBorder="1" applyAlignment="1">
      <alignment horizontal="justify" vertical="justify" textRotation="90" wrapText="1"/>
    </xf>
    <xf numFmtId="0" fontId="9" fillId="2" borderId="26" xfId="0" applyFont="1" applyFill="1" applyBorder="1" applyAlignment="1">
      <alignment horizontal="justify" vertical="justify" textRotation="90" wrapText="1"/>
    </xf>
    <xf numFmtId="0" fontId="12" fillId="2" borderId="0" xfId="0" applyFont="1" applyFill="1" applyAlignment="1">
      <alignment horizontal="center"/>
    </xf>
    <xf numFmtId="0" fontId="9" fillId="2" borderId="25" xfId="0" applyFont="1" applyFill="1" applyBorder="1" applyAlignment="1">
      <alignment horizontal="justify" vertical="center" textRotation="90" wrapText="1"/>
    </xf>
    <xf numFmtId="0" fontId="9" fillId="2" borderId="8" xfId="0" applyFont="1" applyFill="1" applyBorder="1" applyAlignment="1">
      <alignment horizontal="justify" vertical="center" textRotation="90" wrapText="1"/>
    </xf>
    <xf numFmtId="0" fontId="9" fillId="2" borderId="26" xfId="0" applyFont="1" applyFill="1" applyBorder="1" applyAlignment="1">
      <alignment horizontal="justify" vertical="center" textRotation="90"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right" vertical="center" textRotation="90"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3" fillId="5" borderId="20" xfId="3" applyFont="1" applyFill="1" applyBorder="1" applyAlignment="1">
      <alignment horizontal="left" vertical="center" wrapText="1"/>
    </xf>
    <xf numFmtId="0" fontId="13" fillId="5" borderId="21" xfId="3" applyFont="1" applyFill="1" applyBorder="1" applyAlignment="1">
      <alignment horizontal="left" vertical="center" wrapText="1"/>
    </xf>
    <xf numFmtId="0" fontId="13" fillId="5" borderId="14" xfId="3"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0" xfId="0" applyFont="1" applyFill="1" applyAlignment="1">
      <alignment horizontal="center"/>
    </xf>
    <xf numFmtId="0" fontId="9" fillId="2" borderId="4" xfId="0" applyFont="1" applyFill="1" applyBorder="1" applyAlignment="1">
      <alignment horizontal="justify" vertical="justify" textRotation="90" wrapText="1"/>
    </xf>
    <xf numFmtId="0" fontId="52" fillId="0" borderId="1" xfId="0" applyFont="1" applyBorder="1" applyAlignment="1">
      <alignment horizontal="center" vertical="center" wrapText="1"/>
    </xf>
    <xf numFmtId="0" fontId="52" fillId="0" borderId="1" xfId="0" applyFont="1" applyBorder="1" applyAlignment="1">
      <alignment horizontal="center" vertical="center" textRotation="90" wrapText="1"/>
    </xf>
    <xf numFmtId="0" fontId="52" fillId="0" borderId="1" xfId="0" applyFont="1" applyBorder="1" applyAlignment="1">
      <alignment horizontal="right" vertical="center" textRotation="90" wrapText="1"/>
    </xf>
    <xf numFmtId="0" fontId="8" fillId="0" borderId="22" xfId="0" applyFont="1" applyBorder="1" applyAlignment="1">
      <alignment horizontal="center" vertical="center" textRotation="90" wrapText="1"/>
    </xf>
    <xf numFmtId="0" fontId="8" fillId="0" borderId="13" xfId="0" applyFont="1" applyBorder="1" applyAlignment="1">
      <alignment horizontal="center" vertical="center" textRotation="90" wrapText="1"/>
    </xf>
    <xf numFmtId="0" fontId="9" fillId="0" borderId="1" xfId="0" applyFont="1" applyBorder="1" applyAlignment="1">
      <alignment horizontal="justify" vertical="justify" textRotation="90" wrapText="1"/>
    </xf>
    <xf numFmtId="0" fontId="9" fillId="0" borderId="3" xfId="0" applyFont="1" applyBorder="1" applyAlignment="1">
      <alignment horizontal="justify" vertical="justify" textRotation="90" wrapText="1"/>
    </xf>
    <xf numFmtId="0" fontId="28"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14" xfId="0" applyFont="1" applyBorder="1" applyAlignment="1">
      <alignment horizontal="center" vertical="center" wrapText="1"/>
    </xf>
    <xf numFmtId="0" fontId="6" fillId="0" borderId="0" xfId="0" applyFont="1" applyAlignment="1">
      <alignment horizontal="center"/>
    </xf>
    <xf numFmtId="0" fontId="0" fillId="0" borderId="3" xfId="0" applyBorder="1" applyAlignment="1">
      <alignment horizontal="center" vertical="center" textRotation="90"/>
    </xf>
    <xf numFmtId="0" fontId="0" fillId="0" borderId="13" xfId="0" applyBorder="1" applyAlignment="1">
      <alignment horizontal="center" vertical="center" textRotation="90"/>
    </xf>
    <xf numFmtId="0" fontId="0" fillId="0" borderId="4" xfId="0" applyBorder="1" applyAlignment="1">
      <alignment horizontal="center" vertical="center" textRotation="90"/>
    </xf>
    <xf numFmtId="0" fontId="9" fillId="2" borderId="1" xfId="0" applyFont="1" applyFill="1" applyBorder="1" applyAlignment="1">
      <alignment horizontal="justify" vertical="justify" textRotation="90" wrapText="1"/>
    </xf>
    <xf numFmtId="0" fontId="10" fillId="0" borderId="1" xfId="0" applyFont="1" applyBorder="1" applyAlignment="1">
      <alignment horizontal="center" vertical="center" textRotation="90" wrapText="1"/>
    </xf>
    <xf numFmtId="0" fontId="22"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11" fillId="0" borderId="9" xfId="0" applyFont="1" applyBorder="1" applyAlignment="1">
      <alignment horizontal="center"/>
    </xf>
    <xf numFmtId="0" fontId="65" fillId="0" borderId="1" xfId="0" applyFont="1" applyBorder="1" applyAlignment="1">
      <alignment horizontal="center" vertical="center" textRotation="90" wrapText="1"/>
    </xf>
    <xf numFmtId="0" fontId="20" fillId="0" borderId="1" xfId="0" applyFont="1" applyBorder="1" applyAlignment="1">
      <alignment horizontal="center" vertical="center" textRotation="90"/>
    </xf>
    <xf numFmtId="0" fontId="34" fillId="2" borderId="3"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0" fillId="0" borderId="35" xfId="0" applyBorder="1" applyAlignment="1">
      <alignment horizontal="center"/>
    </xf>
    <xf numFmtId="0" fontId="0" fillId="0" borderId="9" xfId="0" applyBorder="1" applyAlignment="1">
      <alignment horizontal="center"/>
    </xf>
    <xf numFmtId="0" fontId="3" fillId="0" borderId="3" xfId="0" applyFont="1" applyBorder="1" applyAlignment="1">
      <alignment horizontal="center" vertical="center" textRotation="90"/>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10" fillId="0" borderId="4" xfId="0" applyFont="1" applyBorder="1" applyAlignment="1">
      <alignment horizontal="center" vertical="center" textRotation="90" wrapText="1"/>
    </xf>
    <xf numFmtId="0" fontId="24" fillId="0" borderId="4"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65" fillId="0" borderId="4" xfId="0" applyFont="1" applyBorder="1" applyAlignment="1">
      <alignment horizontal="center" vertical="center" textRotation="90" wrapText="1"/>
    </xf>
    <xf numFmtId="0" fontId="20" fillId="0" borderId="4" xfId="0" applyFont="1" applyBorder="1" applyAlignment="1">
      <alignment horizontal="center" vertical="center" textRotation="90"/>
    </xf>
    <xf numFmtId="0" fontId="46" fillId="2" borderId="3" xfId="0" applyFont="1" applyFill="1" applyBorder="1" applyAlignment="1">
      <alignment horizontal="center" vertical="center"/>
    </xf>
    <xf numFmtId="0" fontId="46" fillId="2" borderId="3"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52" fillId="2" borderId="2" xfId="0" applyFont="1" applyFill="1" applyBorder="1" applyAlignment="1">
      <alignment horizontal="center" vertical="center" textRotation="90" wrapText="1"/>
    </xf>
    <xf numFmtId="0" fontId="52" fillId="2" borderId="19" xfId="0" applyFont="1" applyFill="1" applyBorder="1" applyAlignment="1">
      <alignment horizontal="center" vertical="center" textRotation="90" wrapText="1"/>
    </xf>
    <xf numFmtId="0" fontId="52" fillId="2" borderId="2" xfId="0" applyFont="1" applyFill="1" applyBorder="1" applyAlignment="1">
      <alignment horizontal="center" vertical="center" wrapText="1"/>
    </xf>
    <xf numFmtId="0" fontId="52" fillId="2" borderId="19" xfId="0" applyFont="1" applyFill="1" applyBorder="1" applyAlignment="1">
      <alignment horizontal="center" vertical="center" wrapText="1"/>
    </xf>
    <xf numFmtId="0" fontId="52" fillId="2" borderId="39" xfId="0" applyFont="1" applyFill="1" applyBorder="1" applyAlignment="1">
      <alignment horizontal="center" vertical="center" wrapText="1"/>
    </xf>
    <xf numFmtId="0" fontId="52" fillId="2" borderId="40" xfId="0" applyFont="1" applyFill="1" applyBorder="1" applyAlignment="1">
      <alignment horizontal="center" vertical="center" wrapText="1"/>
    </xf>
    <xf numFmtId="0" fontId="52" fillId="2" borderId="34" xfId="0" applyFont="1" applyFill="1" applyBorder="1" applyAlignment="1">
      <alignment horizontal="center" vertical="center" wrapText="1"/>
    </xf>
    <xf numFmtId="0" fontId="52" fillId="2" borderId="28" xfId="0" applyFont="1" applyFill="1" applyBorder="1" applyAlignment="1">
      <alignment horizontal="center" vertical="center" wrapText="1"/>
    </xf>
    <xf numFmtId="0" fontId="52" fillId="2" borderId="31"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52" fillId="2" borderId="2" xfId="0" applyFont="1" applyFill="1" applyBorder="1" applyAlignment="1">
      <alignment horizontal="right" vertical="center" textRotation="90" wrapText="1"/>
    </xf>
    <xf numFmtId="0" fontId="52" fillId="2" borderId="19" xfId="0" applyFont="1" applyFill="1" applyBorder="1" applyAlignment="1">
      <alignment horizontal="right" vertical="center" textRotation="90" wrapText="1"/>
    </xf>
    <xf numFmtId="0" fontId="3" fillId="0" borderId="2" xfId="0" applyFont="1" applyBorder="1" applyAlignment="1">
      <alignment horizontal="center" vertical="center" textRotation="90"/>
    </xf>
    <xf numFmtId="0" fontId="0" fillId="0" borderId="1" xfId="0" applyBorder="1" applyAlignment="1">
      <alignment horizontal="center" vertical="center" textRotation="90"/>
    </xf>
    <xf numFmtId="0" fontId="0" fillId="0" borderId="19" xfId="0" applyBorder="1" applyAlignment="1">
      <alignment horizontal="center" vertical="center" textRotation="90"/>
    </xf>
    <xf numFmtId="0" fontId="6" fillId="0" borderId="32" xfId="0" applyFont="1" applyBorder="1" applyAlignment="1">
      <alignment horizontal="center"/>
    </xf>
    <xf numFmtId="0" fontId="6" fillId="0" borderId="24" xfId="0" applyFont="1" applyBorder="1" applyAlignment="1">
      <alignment horizontal="center"/>
    </xf>
    <xf numFmtId="0" fontId="6" fillId="0" borderId="38" xfId="0" applyFont="1" applyBorder="1" applyAlignment="1">
      <alignment horizontal="center"/>
    </xf>
    <xf numFmtId="0" fontId="8" fillId="0" borderId="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19" xfId="0" applyFont="1" applyBorder="1" applyAlignment="1">
      <alignment horizontal="center" vertical="center" textRotation="90" wrapText="1"/>
    </xf>
    <xf numFmtId="0" fontId="28" fillId="2" borderId="2" xfId="0" applyFont="1" applyFill="1" applyBorder="1" applyAlignment="1">
      <alignment horizontal="center" vertical="center" wrapText="1"/>
    </xf>
    <xf numFmtId="0" fontId="8" fillId="2" borderId="32" xfId="0" applyFont="1" applyFill="1" applyBorder="1" applyAlignment="1">
      <alignment horizontal="center" vertical="center" textRotation="90" wrapText="1"/>
    </xf>
    <xf numFmtId="0" fontId="8" fillId="2" borderId="24" xfId="0" applyFont="1" applyFill="1" applyBorder="1" applyAlignment="1">
      <alignment horizontal="center" vertical="center" textRotation="90" wrapText="1"/>
    </xf>
    <xf numFmtId="0" fontId="9" fillId="2" borderId="25" xfId="0" applyFont="1" applyFill="1" applyBorder="1" applyAlignment="1">
      <alignment horizontal="center" vertical="center" textRotation="90" wrapText="1"/>
    </xf>
    <xf numFmtId="0" fontId="9" fillId="2" borderId="8" xfId="0" applyFont="1" applyFill="1" applyBorder="1" applyAlignment="1">
      <alignment horizontal="center" vertical="center" textRotation="90" wrapText="1"/>
    </xf>
    <xf numFmtId="0" fontId="9" fillId="2" borderId="2" xfId="0" applyFont="1" applyFill="1" applyBorder="1" applyAlignment="1">
      <alignment horizontal="justify" vertical="justify" textRotation="90" wrapText="1"/>
    </xf>
    <xf numFmtId="0" fontId="9" fillId="2" borderId="3" xfId="0" applyFont="1" applyFill="1" applyBorder="1" applyAlignment="1">
      <alignment horizontal="justify" vertical="justify" textRotation="90" wrapText="1"/>
    </xf>
    <xf numFmtId="0" fontId="8" fillId="2" borderId="27" xfId="0" applyFont="1" applyFill="1" applyBorder="1" applyAlignment="1">
      <alignment horizontal="center" vertical="center" textRotation="90" wrapText="1"/>
    </xf>
    <xf numFmtId="0" fontId="8" fillId="2" borderId="29" xfId="0" applyFont="1" applyFill="1" applyBorder="1" applyAlignment="1">
      <alignment horizontal="center" vertical="center" textRotation="90" wrapText="1"/>
    </xf>
    <xf numFmtId="0" fontId="8" fillId="2" borderId="30" xfId="0" applyFont="1" applyFill="1" applyBorder="1" applyAlignment="1">
      <alignment horizontal="center" vertical="center" textRotation="90" wrapText="1"/>
    </xf>
    <xf numFmtId="0" fontId="9" fillId="2" borderId="13" xfId="0" applyFont="1" applyFill="1" applyBorder="1" applyAlignment="1">
      <alignment horizontal="center" vertical="center" textRotation="90" wrapText="1"/>
    </xf>
    <xf numFmtId="0" fontId="9" fillId="2" borderId="4" xfId="0" applyFont="1" applyFill="1" applyBorder="1" applyAlignment="1">
      <alignment horizontal="center" vertical="center" textRotation="90" wrapText="1"/>
    </xf>
    <xf numFmtId="0" fontId="63" fillId="2" borderId="3"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63" fillId="2" borderId="13" xfId="0" applyFont="1" applyFill="1" applyBorder="1" applyAlignment="1">
      <alignment horizontal="center" vertical="center" wrapText="1"/>
    </xf>
    <xf numFmtId="0" fontId="57" fillId="2" borderId="3"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52" fillId="0" borderId="20" xfId="0" applyFont="1" applyFill="1" applyBorder="1" applyAlignment="1">
      <alignment horizontal="center" vertical="center" wrapText="1"/>
    </xf>
    <xf numFmtId="0" fontId="52" fillId="0" borderId="21" xfId="0" applyFont="1" applyFill="1" applyBorder="1" applyAlignment="1">
      <alignment horizontal="center" vertical="center" wrapText="1"/>
    </xf>
    <xf numFmtId="0" fontId="52" fillId="0" borderId="14" xfId="0" applyFont="1" applyFill="1" applyBorder="1" applyAlignment="1">
      <alignment horizontal="center" vertical="center" wrapText="1"/>
    </xf>
    <xf numFmtId="0" fontId="52" fillId="0" borderId="1" xfId="0" applyFont="1" applyFill="1" applyBorder="1" applyAlignment="1">
      <alignment horizontal="center" vertical="center" textRotation="90" wrapText="1"/>
    </xf>
    <xf numFmtId="0" fontId="6" fillId="0" borderId="35" xfId="0" applyFont="1" applyBorder="1" applyAlignment="1">
      <alignment horizontal="center"/>
    </xf>
    <xf numFmtId="0" fontId="6" fillId="0" borderId="9" xfId="0" applyFont="1" applyBorder="1" applyAlignment="1">
      <alignment horizontal="center"/>
    </xf>
    <xf numFmtId="0" fontId="3" fillId="0" borderId="1" xfId="0" applyFont="1" applyBorder="1" applyAlignment="1">
      <alignment horizontal="center" vertical="center" textRotation="90"/>
    </xf>
    <xf numFmtId="0" fontId="29" fillId="2" borderId="1" xfId="0" applyFont="1" applyFill="1" applyBorder="1" applyAlignment="1">
      <alignment horizontal="center" vertical="center" wrapText="1"/>
    </xf>
    <xf numFmtId="0" fontId="12" fillId="2" borderId="13" xfId="0" applyFont="1" applyFill="1" applyBorder="1" applyAlignment="1">
      <alignment horizontal="justify" vertical="justify" textRotation="90" wrapText="1"/>
    </xf>
    <xf numFmtId="0" fontId="12" fillId="2" borderId="4" xfId="0" applyFont="1" applyFill="1" applyBorder="1" applyAlignment="1">
      <alignment horizontal="justify" vertical="justify" textRotation="90" wrapText="1"/>
    </xf>
    <xf numFmtId="0" fontId="8" fillId="0" borderId="27"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8" fillId="0" borderId="30" xfId="0" applyFont="1" applyBorder="1" applyAlignment="1">
      <alignment horizontal="center" vertical="center" textRotation="90" wrapText="1"/>
    </xf>
    <xf numFmtId="0" fontId="3" fillId="0" borderId="22" xfId="0" applyFont="1" applyBorder="1" applyAlignment="1">
      <alignment horizontal="center" vertical="center" textRotation="90"/>
    </xf>
    <xf numFmtId="0" fontId="3" fillId="0" borderId="13" xfId="0" applyFont="1" applyBorder="1" applyAlignment="1">
      <alignment horizontal="center" vertical="center" textRotation="90"/>
    </xf>
    <xf numFmtId="0" fontId="3" fillId="0" borderId="23" xfId="0" applyFont="1" applyBorder="1" applyAlignment="1">
      <alignment horizontal="center" vertical="center" textRotation="90"/>
    </xf>
    <xf numFmtId="0" fontId="34" fillId="2" borderId="1" xfId="0" applyFont="1" applyFill="1" applyBorder="1" applyAlignment="1">
      <alignment horizontal="center" vertical="center" wrapText="1"/>
    </xf>
    <xf numFmtId="0" fontId="9" fillId="2" borderId="25" xfId="0" applyFont="1" applyFill="1" applyBorder="1" applyAlignment="1">
      <alignment horizontal="center" vertical="justify" textRotation="90" wrapText="1"/>
    </xf>
    <xf numFmtId="0" fontId="9" fillId="2" borderId="8" xfId="0" applyFont="1" applyFill="1" applyBorder="1" applyAlignment="1">
      <alignment horizontal="center" vertical="justify" textRotation="90" wrapText="1"/>
    </xf>
    <xf numFmtId="0" fontId="9" fillId="2" borderId="26" xfId="0" applyFont="1" applyFill="1" applyBorder="1" applyAlignment="1">
      <alignment horizontal="center" vertical="justify" textRotation="90"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right" vertical="center" textRotation="90" wrapText="1"/>
    </xf>
    <xf numFmtId="0" fontId="8" fillId="2" borderId="13" xfId="0" applyFont="1" applyFill="1" applyBorder="1" applyAlignment="1">
      <alignment horizontal="right" vertical="center" textRotation="90" wrapText="1"/>
    </xf>
    <xf numFmtId="0" fontId="8" fillId="2" borderId="13"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2" fillId="2" borderId="1" xfId="0" applyFont="1" applyFill="1" applyBorder="1" applyAlignment="1">
      <alignment horizontal="center" vertical="center" textRotation="90" wrapText="1"/>
    </xf>
    <xf numFmtId="0" fontId="14" fillId="2" borderId="1" xfId="0" applyFont="1" applyFill="1" applyBorder="1" applyAlignment="1">
      <alignment horizontal="center" vertical="center" textRotation="90" wrapText="1"/>
    </xf>
    <xf numFmtId="0" fontId="50" fillId="2" borderId="1" xfId="3" applyFont="1" applyFill="1" applyBorder="1" applyAlignment="1">
      <alignment horizontal="left" vertical="center" wrapText="1"/>
    </xf>
    <xf numFmtId="0" fontId="50" fillId="2" borderId="20" xfId="3" applyFont="1" applyFill="1" applyBorder="1" applyAlignment="1">
      <alignment horizontal="left" vertical="center" wrapText="1"/>
    </xf>
    <xf numFmtId="0" fontId="50" fillId="2" borderId="21" xfId="3" applyFont="1" applyFill="1" applyBorder="1" applyAlignment="1">
      <alignment horizontal="left" vertical="center" wrapText="1"/>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7" xfId="0" applyFont="1" applyFill="1" applyBorder="1" applyAlignment="1">
      <alignment horizontal="center" vertical="center"/>
    </xf>
    <xf numFmtId="0" fontId="50" fillId="2" borderId="10" xfId="0" applyFont="1" applyFill="1" applyBorder="1" applyAlignment="1">
      <alignment horizontal="center" vertical="center"/>
    </xf>
    <xf numFmtId="0" fontId="50" fillId="2" borderId="11" xfId="0" applyFont="1" applyFill="1" applyBorder="1" applyAlignment="1">
      <alignment horizontal="center" vertical="center"/>
    </xf>
    <xf numFmtId="0" fontId="50" fillId="2" borderId="12" xfId="0" applyFont="1" applyFill="1" applyBorder="1" applyAlignment="1">
      <alignment horizontal="center" vertical="center"/>
    </xf>
    <xf numFmtId="0" fontId="50" fillId="2" borderId="5"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0" fillId="2" borderId="10" xfId="0" applyFont="1" applyFill="1" applyBorder="1" applyAlignment="1">
      <alignment horizontal="center" vertical="center" wrapText="1"/>
    </xf>
    <xf numFmtId="0" fontId="50" fillId="2" borderId="11"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20" xfId="0" applyFont="1" applyFill="1" applyBorder="1" applyAlignment="1">
      <alignment horizontal="center" vertical="center" wrapText="1"/>
    </xf>
    <xf numFmtId="0" fontId="50" fillId="2" borderId="21" xfId="0" applyFont="1" applyFill="1" applyBorder="1" applyAlignment="1">
      <alignment horizontal="center" vertical="center" wrapText="1"/>
    </xf>
    <xf numFmtId="0" fontId="50" fillId="2" borderId="14" xfId="0" applyFont="1" applyFill="1" applyBorder="1" applyAlignment="1">
      <alignment horizontal="center" vertical="center" wrapText="1"/>
    </xf>
  </cellXfs>
  <cellStyles count="9">
    <cellStyle name="Hipervínculo" xfId="1" builtinId="8"/>
    <cellStyle name="Hipervínculo 2" xfId="8" xr:uid="{00000000-0005-0000-0000-000001000000}"/>
    <cellStyle name="Normal" xfId="0" builtinId="0"/>
    <cellStyle name="Normal 10" xfId="2" xr:uid="{00000000-0005-0000-0000-000003000000}"/>
    <cellStyle name="Normal 2" xfId="3" xr:uid="{00000000-0005-0000-0000-000004000000}"/>
    <cellStyle name="Normal 3" xfId="4" xr:uid="{00000000-0005-0000-0000-000005000000}"/>
    <cellStyle name="Normal 4" xfId="6" xr:uid="{00000000-0005-0000-0000-000006000000}"/>
    <cellStyle name="Normal 5" xfId="7" xr:uid="{00000000-0005-0000-0000-000007000000}"/>
    <cellStyle name="Normal 6" xfId="5" xr:uid="{00000000-0005-0000-0000-000008000000}"/>
  </cellStyles>
  <dxfs count="3271">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s>
  <tableStyles count="0" defaultTableStyle="TableStyleMedium9" defaultPivotStyle="PivotStyleLight16"/>
  <colors>
    <mruColors>
      <color rgb="FFF7B327"/>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 MATRICES '!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MENU MATRICES '!A1"/></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16</xdr:col>
      <xdr:colOff>752475</xdr:colOff>
      <xdr:row>45</xdr:row>
      <xdr:rowOff>9525</xdr:rowOff>
    </xdr:to>
    <xdr:sp macro="" textlink="">
      <xdr:nvSpPr>
        <xdr:cNvPr id="8" name="7 Rectángulo">
          <a:extLst>
            <a:ext uri="{FF2B5EF4-FFF2-40B4-BE49-F238E27FC236}">
              <a16:creationId xmlns:a16="http://schemas.microsoft.com/office/drawing/2014/main" id="{00000000-0008-0000-0000-000008000000}"/>
            </a:ext>
          </a:extLst>
        </xdr:cNvPr>
        <xdr:cNvSpPr/>
      </xdr:nvSpPr>
      <xdr:spPr>
        <a:xfrm>
          <a:off x="1" y="0"/>
          <a:ext cx="12944474" cy="7296150"/>
        </a:xfrm>
        <a:prstGeom prst="rect">
          <a:avLst/>
        </a:prstGeom>
        <a:solidFill>
          <a:srgbClr val="FFCC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b="1" baseline="0">
              <a:solidFill>
                <a:srgbClr val="C00000"/>
              </a:solidFill>
              <a:effectLst/>
              <a:latin typeface="Leelawadee" panose="020B0502040204020203" pitchFamily="34" charset="-34"/>
              <a:ea typeface="+mn-ea"/>
              <a:cs typeface="Leelawadee" panose="020B0502040204020203" pitchFamily="34" charset="-34"/>
            </a:rPr>
            <a:t>MATRIZ DE IDENTIFICACION DE PELIGROS, EVALUACION, VALORACION DE RIESGOS Y DETERMINACION DE CONTROLES - IPEVRDC </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CO" sz="2400" b="1" i="0" baseline="0">
              <a:solidFill>
                <a:srgbClr val="C00000"/>
              </a:solidFill>
              <a:effectLst/>
              <a:latin typeface="Leelawadee" panose="020B0502040204020203" pitchFamily="34" charset="-34"/>
              <a:ea typeface="+mn-ea"/>
              <a:cs typeface="Leelawadee" panose="020B0502040204020203" pitchFamily="34" charset="-34"/>
            </a:rPr>
            <a:t>Departamento Administrativo de la Defensoría del Espacio Público - DADEP</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ES"/>
        </a:p>
      </xdr:txBody>
    </xdr:sp>
    <xdr:clientData/>
  </xdr:twoCellAnchor>
  <xdr:twoCellAnchor>
    <xdr:from>
      <xdr:col>0</xdr:col>
      <xdr:colOff>0</xdr:colOff>
      <xdr:row>39</xdr:row>
      <xdr:rowOff>142875</xdr:rowOff>
    </xdr:from>
    <xdr:to>
      <xdr:col>15</xdr:col>
      <xdr:colOff>247650</xdr:colOff>
      <xdr:row>44</xdr:row>
      <xdr:rowOff>19050</xdr:rowOff>
    </xdr:to>
    <xdr:grpSp>
      <xdr:nvGrpSpPr>
        <xdr:cNvPr id="179044" name="47 Grupo">
          <a:extLst>
            <a:ext uri="{FF2B5EF4-FFF2-40B4-BE49-F238E27FC236}">
              <a16:creationId xmlns:a16="http://schemas.microsoft.com/office/drawing/2014/main" id="{00000000-0008-0000-0000-000064BB0200}"/>
            </a:ext>
          </a:extLst>
        </xdr:cNvPr>
        <xdr:cNvGrpSpPr>
          <a:grpSpLocks/>
        </xdr:cNvGrpSpPr>
      </xdr:nvGrpSpPr>
      <xdr:grpSpPr bwMode="auto">
        <a:xfrm>
          <a:off x="0" y="5440136"/>
          <a:ext cx="11677650" cy="566057"/>
          <a:chOff x="-55997" y="6453336"/>
          <a:chExt cx="8876469" cy="410131"/>
        </a:xfrm>
      </xdr:grpSpPr>
      <xdr:pic>
        <xdr:nvPicPr>
          <xdr:cNvPr id="179051" name="Picture 3" descr="C:\Users\lbeltran\Downloads\Rendición de cuentas DADEP 2014 VERSIÓN CORREGIDA-20.png">
            <a:extLst>
              <a:ext uri="{FF2B5EF4-FFF2-40B4-BE49-F238E27FC236}">
                <a16:creationId xmlns:a16="http://schemas.microsoft.com/office/drawing/2014/main" id="{00000000-0008-0000-0000-00006B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5997"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2" name="Picture 3" descr="C:\Users\lbeltran\Downloads\Rendición de cuentas DADEP 2014 VERSIÓN CORREGIDA-20.png">
            <a:extLst>
              <a:ext uri="{FF2B5EF4-FFF2-40B4-BE49-F238E27FC236}">
                <a16:creationId xmlns:a16="http://schemas.microsoft.com/office/drawing/2014/main" id="{00000000-0008-0000-0000-00006C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1691680"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3" name="Picture 3" descr="C:\Users\lbeltran\Downloads\Rendición de cuentas DADEP 2014 VERSIÓN CORREGIDA-20.png">
            <a:extLst>
              <a:ext uri="{FF2B5EF4-FFF2-40B4-BE49-F238E27FC236}">
                <a16:creationId xmlns:a16="http://schemas.microsoft.com/office/drawing/2014/main" id="{00000000-0008-0000-0000-00006D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3454871"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4" name="Picture 3" descr="C:\Users\lbeltran\Downloads\Rendición de cuentas DADEP 2014 VERSIÓN CORREGIDA-20.png">
            <a:extLst>
              <a:ext uri="{FF2B5EF4-FFF2-40B4-BE49-F238E27FC236}">
                <a16:creationId xmlns:a16="http://schemas.microsoft.com/office/drawing/2014/main" id="{00000000-0008-0000-0000-00006E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220072"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5" name="Picture 3" descr="C:\Users\lbeltran\Downloads\Rendición de cuentas DADEP 2014 VERSIÓN CORREGIDA-20.png">
            <a:extLst>
              <a:ext uri="{FF2B5EF4-FFF2-40B4-BE49-F238E27FC236}">
                <a16:creationId xmlns:a16="http://schemas.microsoft.com/office/drawing/2014/main" id="{00000000-0008-0000-0000-00006F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6983263"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409575</xdr:colOff>
      <xdr:row>32</xdr:row>
      <xdr:rowOff>66675</xdr:rowOff>
    </xdr:from>
    <xdr:to>
      <xdr:col>9</xdr:col>
      <xdr:colOff>209550</xdr:colOff>
      <xdr:row>39</xdr:row>
      <xdr:rowOff>84364</xdr:rowOff>
    </xdr:to>
    <xdr:pic>
      <xdr:nvPicPr>
        <xdr:cNvPr id="179048" name="15 Imagen" descr="Resultado de imagen para INGRESAR PNG">
          <a:hlinkClick xmlns:r="http://schemas.openxmlformats.org/officeDocument/2006/relationships" r:id="rId2"/>
          <a:extLst>
            <a:ext uri="{FF2B5EF4-FFF2-40B4-BE49-F238E27FC236}">
              <a16:creationId xmlns:a16="http://schemas.microsoft.com/office/drawing/2014/main" id="{00000000-0008-0000-0000-000068BB02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5248275"/>
          <a:ext cx="2847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276223</xdr:colOff>
      <xdr:row>6</xdr:row>
      <xdr:rowOff>56152</xdr:rowOff>
    </xdr:from>
    <xdr:to>
      <xdr:col>15</xdr:col>
      <xdr:colOff>161924</xdr:colOff>
      <xdr:row>8</xdr:row>
      <xdr:rowOff>57149</xdr:rowOff>
    </xdr:to>
    <xdr:sp macro="" textlink="">
      <xdr:nvSpPr>
        <xdr:cNvPr id="19" name="Título 1">
          <a:extLst>
            <a:ext uri="{FF2B5EF4-FFF2-40B4-BE49-F238E27FC236}">
              <a16:creationId xmlns:a16="http://schemas.microsoft.com/office/drawing/2014/main" id="{00000000-0008-0000-0000-000013000000}"/>
            </a:ext>
          </a:extLst>
        </xdr:cNvPr>
        <xdr:cNvSpPr txBox="1">
          <a:spLocks/>
        </xdr:cNvSpPr>
      </xdr:nvSpPr>
      <xdr:spPr>
        <a:xfrm>
          <a:off x="9420223" y="1027702"/>
          <a:ext cx="2171701" cy="324847"/>
        </a:xfrm>
        <a:prstGeom prst="rect">
          <a:avLst/>
        </a:prstGeom>
        <a:noFill/>
        <a:effectLst/>
      </xdr:spPr>
      <xdr:txBody>
        <a:bodyPr vert="horz" wrap="square" lIns="91440" tIns="45720" rIns="91440" bIns="45720" numCol="1" rtlCol="0" fromWordArt="1" anchor="ctr">
          <a:prstTxWarp prst="textPlain">
            <a:avLst>
              <a:gd name="adj" fmla="val 50000"/>
            </a:avLst>
          </a:prstTxWarp>
          <a:normAutofit fontScale="55000" lnSpcReduction="20000"/>
        </a:bodyPr>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290286</xdr:colOff>
      <xdr:row>0</xdr:row>
      <xdr:rowOff>63501</xdr:rowOff>
    </xdr:from>
    <xdr:to>
      <xdr:col>34</xdr:col>
      <xdr:colOff>426357</xdr:colOff>
      <xdr:row>2</xdr:row>
      <xdr:rowOff>317500</xdr:rowOff>
    </xdr:to>
    <xdr:sp macro="" textlink="">
      <xdr:nvSpPr>
        <xdr:cNvPr id="4" name="2 Rectángulo redondeado">
          <a:extLst>
            <a:ext uri="{FF2B5EF4-FFF2-40B4-BE49-F238E27FC236}">
              <a16:creationId xmlns:a16="http://schemas.microsoft.com/office/drawing/2014/main" id="{00000000-0008-0000-0A00-000004000000}"/>
            </a:ext>
          </a:extLst>
        </xdr:cNvPr>
        <xdr:cNvSpPr/>
      </xdr:nvSpPr>
      <xdr:spPr>
        <a:xfrm>
          <a:off x="1868715" y="63501"/>
          <a:ext cx="17008928" cy="97064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208642</xdr:colOff>
      <xdr:row>0</xdr:row>
      <xdr:rowOff>27214</xdr:rowOff>
    </xdr:from>
    <xdr:to>
      <xdr:col>34</xdr:col>
      <xdr:colOff>299357</xdr:colOff>
      <xdr:row>2</xdr:row>
      <xdr:rowOff>163286</xdr:rowOff>
    </xdr:to>
    <xdr:sp macro="" textlink="">
      <xdr:nvSpPr>
        <xdr:cNvPr id="4" name="2 Rectángulo redondeado">
          <a:extLst>
            <a:ext uri="{FF2B5EF4-FFF2-40B4-BE49-F238E27FC236}">
              <a16:creationId xmlns:a16="http://schemas.microsoft.com/office/drawing/2014/main" id="{00000000-0008-0000-0B00-000004000000}"/>
            </a:ext>
          </a:extLst>
        </xdr:cNvPr>
        <xdr:cNvSpPr/>
      </xdr:nvSpPr>
      <xdr:spPr>
        <a:xfrm>
          <a:off x="1787071" y="27214"/>
          <a:ext cx="16401143" cy="84364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0</xdr:row>
      <xdr:rowOff>19050</xdr:rowOff>
    </xdr:from>
    <xdr:to>
      <xdr:col>3</xdr:col>
      <xdr:colOff>86285</xdr:colOff>
      <xdr:row>2</xdr:row>
      <xdr:rowOff>289658</xdr:rowOff>
    </xdr:to>
    <xdr:pic>
      <xdr:nvPicPr>
        <xdr:cNvPr id="4" name="Imagen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54428</xdr:colOff>
      <xdr:row>0</xdr:row>
      <xdr:rowOff>117929</xdr:rowOff>
    </xdr:from>
    <xdr:to>
      <xdr:col>34</xdr:col>
      <xdr:colOff>462643</xdr:colOff>
      <xdr:row>2</xdr:row>
      <xdr:rowOff>272143</xdr:rowOff>
    </xdr:to>
    <xdr:sp macro="" textlink="">
      <xdr:nvSpPr>
        <xdr:cNvPr id="5" name="2 Rectángulo redondeado">
          <a:extLst>
            <a:ext uri="{FF2B5EF4-FFF2-40B4-BE49-F238E27FC236}">
              <a16:creationId xmlns:a16="http://schemas.microsoft.com/office/drawing/2014/main" id="{00000000-0008-0000-0C00-000005000000}"/>
            </a:ext>
          </a:extLst>
        </xdr:cNvPr>
        <xdr:cNvSpPr/>
      </xdr:nvSpPr>
      <xdr:spPr>
        <a:xfrm>
          <a:off x="1741714" y="117929"/>
          <a:ext cx="17843500" cy="107042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200585</xdr:colOff>
      <xdr:row>2</xdr:row>
      <xdr:rowOff>289658</xdr:rowOff>
    </xdr:to>
    <xdr:pic>
      <xdr:nvPicPr>
        <xdr:cNvPr id="4" name="Imagen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194598</xdr:colOff>
      <xdr:row>0</xdr:row>
      <xdr:rowOff>92177</xdr:rowOff>
    </xdr:from>
    <xdr:to>
      <xdr:col>34</xdr:col>
      <xdr:colOff>378952</xdr:colOff>
      <xdr:row>2</xdr:row>
      <xdr:rowOff>368710</xdr:rowOff>
    </xdr:to>
    <xdr:sp macro="" textlink="">
      <xdr:nvSpPr>
        <xdr:cNvPr id="5" name="2 Rectángulo redondeado">
          <a:extLst>
            <a:ext uri="{FF2B5EF4-FFF2-40B4-BE49-F238E27FC236}">
              <a16:creationId xmlns:a16="http://schemas.microsoft.com/office/drawing/2014/main" id="{00000000-0008-0000-0D00-000005000000}"/>
            </a:ext>
          </a:extLst>
        </xdr:cNvPr>
        <xdr:cNvSpPr/>
      </xdr:nvSpPr>
      <xdr:spPr>
        <a:xfrm>
          <a:off x="1638711" y="92177"/>
          <a:ext cx="15106854" cy="138266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85725</xdr:colOff>
      <xdr:row>0</xdr:row>
      <xdr:rowOff>38100</xdr:rowOff>
    </xdr:from>
    <xdr:to>
      <xdr:col>3</xdr:col>
      <xdr:colOff>181535</xdr:colOff>
      <xdr:row>2</xdr:row>
      <xdr:rowOff>308708</xdr:rowOff>
    </xdr:to>
    <xdr:pic>
      <xdr:nvPicPr>
        <xdr:cNvPr id="4" name="Imagen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95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222249</xdr:colOff>
      <xdr:row>0</xdr:row>
      <xdr:rowOff>105834</xdr:rowOff>
    </xdr:from>
    <xdr:to>
      <xdr:col>34</xdr:col>
      <xdr:colOff>465665</xdr:colOff>
      <xdr:row>2</xdr:row>
      <xdr:rowOff>359833</xdr:rowOff>
    </xdr:to>
    <xdr:sp macro="" textlink="">
      <xdr:nvSpPr>
        <xdr:cNvPr id="5" name="2 Rectángulo redondeado">
          <a:extLst>
            <a:ext uri="{FF2B5EF4-FFF2-40B4-BE49-F238E27FC236}">
              <a16:creationId xmlns:a16="http://schemas.microsoft.com/office/drawing/2014/main" id="{00000000-0008-0000-0E00-000005000000}"/>
            </a:ext>
          </a:extLst>
        </xdr:cNvPr>
        <xdr:cNvSpPr/>
      </xdr:nvSpPr>
      <xdr:spPr>
        <a:xfrm>
          <a:off x="2000249" y="105834"/>
          <a:ext cx="18616083" cy="110066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104775</xdr:colOff>
      <xdr:row>0</xdr:row>
      <xdr:rowOff>9525</xdr:rowOff>
    </xdr:from>
    <xdr:to>
      <xdr:col>3</xdr:col>
      <xdr:colOff>200585</xdr:colOff>
      <xdr:row>2</xdr:row>
      <xdr:rowOff>280133</xdr:rowOff>
    </xdr:to>
    <xdr:pic>
      <xdr:nvPicPr>
        <xdr:cNvPr id="4" name="Imagen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95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117929</xdr:colOff>
      <xdr:row>0</xdr:row>
      <xdr:rowOff>1</xdr:rowOff>
    </xdr:from>
    <xdr:to>
      <xdr:col>34</xdr:col>
      <xdr:colOff>517071</xdr:colOff>
      <xdr:row>2</xdr:row>
      <xdr:rowOff>399143</xdr:rowOff>
    </xdr:to>
    <xdr:sp macro="" textlink="">
      <xdr:nvSpPr>
        <xdr:cNvPr id="5" name="2 Rectángulo redondeado">
          <a:extLst>
            <a:ext uri="{FF2B5EF4-FFF2-40B4-BE49-F238E27FC236}">
              <a16:creationId xmlns:a16="http://schemas.microsoft.com/office/drawing/2014/main" id="{00000000-0008-0000-0F00-000005000000}"/>
            </a:ext>
          </a:extLst>
        </xdr:cNvPr>
        <xdr:cNvSpPr/>
      </xdr:nvSpPr>
      <xdr:spPr>
        <a:xfrm>
          <a:off x="1832429" y="1"/>
          <a:ext cx="18115642" cy="101599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1276352" y="6381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142875</xdr:colOff>
      <xdr:row>0</xdr:row>
      <xdr:rowOff>38100</xdr:rowOff>
    </xdr:from>
    <xdr:to>
      <xdr:col>3</xdr:col>
      <xdr:colOff>86285</xdr:colOff>
      <xdr:row>2</xdr:row>
      <xdr:rowOff>308708</xdr:rowOff>
    </xdr:to>
    <xdr:pic>
      <xdr:nvPicPr>
        <xdr:cNvPr id="4" name="Imagen 3">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76202</xdr:colOff>
      <xdr:row>0</xdr:row>
      <xdr:rowOff>187324</xdr:rowOff>
    </xdr:from>
    <xdr:to>
      <xdr:col>34</xdr:col>
      <xdr:colOff>276225</xdr:colOff>
      <xdr:row>2</xdr:row>
      <xdr:rowOff>181430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1545773" y="187324"/>
          <a:ext cx="15485381" cy="97382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0</xdr:col>
      <xdr:colOff>449036</xdr:colOff>
      <xdr:row>0</xdr:row>
      <xdr:rowOff>114300</xdr:rowOff>
    </xdr:from>
    <xdr:to>
      <xdr:col>3</xdr:col>
      <xdr:colOff>234777</xdr:colOff>
      <xdr:row>2</xdr:row>
      <xdr:rowOff>204108</xdr:rowOff>
    </xdr:to>
    <xdr:pic>
      <xdr:nvPicPr>
        <xdr:cNvPr id="4" name="Imagen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449036" y="114300"/>
          <a:ext cx="1173670" cy="1083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371928</xdr:colOff>
      <xdr:row>2</xdr:row>
      <xdr:rowOff>181428</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1817916" y="28574"/>
          <a:ext cx="16134441" cy="84228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28575</xdr:rowOff>
    </xdr:from>
    <xdr:to>
      <xdr:col>3</xdr:col>
      <xdr:colOff>67235</xdr:colOff>
      <xdr:row>2</xdr:row>
      <xdr:rowOff>299183</xdr:rowOff>
    </xdr:to>
    <xdr:pic>
      <xdr:nvPicPr>
        <xdr:cNvPr id="4" name="Imagen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85725</xdr:colOff>
      <xdr:row>0</xdr:row>
      <xdr:rowOff>28573</xdr:rowOff>
    </xdr:from>
    <xdr:to>
      <xdr:col>34</xdr:col>
      <xdr:colOff>263072</xdr:colOff>
      <xdr:row>2</xdr:row>
      <xdr:rowOff>263071</xdr:rowOff>
    </xdr:to>
    <xdr:sp macro="" textlink="">
      <xdr:nvSpPr>
        <xdr:cNvPr id="3" name="2 Rectángulo redondeado">
          <a:extLst>
            <a:ext uri="{FF2B5EF4-FFF2-40B4-BE49-F238E27FC236}">
              <a16:creationId xmlns:a16="http://schemas.microsoft.com/office/drawing/2014/main" id="{00000000-0008-0000-1300-000003000000}"/>
            </a:ext>
          </a:extLst>
        </xdr:cNvPr>
        <xdr:cNvSpPr/>
      </xdr:nvSpPr>
      <xdr:spPr>
        <a:xfrm>
          <a:off x="1754868" y="28573"/>
          <a:ext cx="12695918" cy="106906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171450</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333376</xdr:colOff>
      <xdr:row>0</xdr:row>
      <xdr:rowOff>250824</xdr:rowOff>
    </xdr:from>
    <xdr:to>
      <xdr:col>34</xdr:col>
      <xdr:colOff>933450</xdr:colOff>
      <xdr:row>2</xdr:row>
      <xdr:rowOff>469899</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1793876" y="250824"/>
          <a:ext cx="18094324" cy="131445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3200" b="1" baseline="0">
              <a:solidFill>
                <a:srgbClr val="FFC000"/>
              </a:solidFill>
              <a:latin typeface="Museo Sans Condensed" panose="02000000000000000000" pitchFamily="2" charset="0"/>
            </a:rPr>
            <a:t>FORMATO</a:t>
          </a:r>
        </a:p>
        <a:p>
          <a:pPr algn="ctr"/>
          <a:r>
            <a:rPr lang="es-CO" sz="32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145676</xdr:colOff>
      <xdr:row>0</xdr:row>
      <xdr:rowOff>192369</xdr:rowOff>
    </xdr:from>
    <xdr:to>
      <xdr:col>4</xdr:col>
      <xdr:colOff>285750</xdr:colOff>
      <xdr:row>2</xdr:row>
      <xdr:rowOff>464098</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10801" y="192369"/>
          <a:ext cx="1235449" cy="1367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371929</xdr:colOff>
      <xdr:row>2</xdr:row>
      <xdr:rowOff>217715</xdr:rowOff>
    </xdr:to>
    <xdr:sp macro="" textlink="">
      <xdr:nvSpPr>
        <xdr:cNvPr id="3" name="2 Rectángulo redondeado">
          <a:extLst>
            <a:ext uri="{FF2B5EF4-FFF2-40B4-BE49-F238E27FC236}">
              <a16:creationId xmlns:a16="http://schemas.microsoft.com/office/drawing/2014/main" id="{00000000-0008-0000-1400-000003000000}"/>
            </a:ext>
          </a:extLst>
        </xdr:cNvPr>
        <xdr:cNvSpPr/>
      </xdr:nvSpPr>
      <xdr:spPr>
        <a:xfrm>
          <a:off x="1709059" y="28574"/>
          <a:ext cx="15009584" cy="115071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133350</xdr:colOff>
      <xdr:row>0</xdr:row>
      <xdr:rowOff>38100</xdr:rowOff>
    </xdr:from>
    <xdr:to>
      <xdr:col>3</xdr:col>
      <xdr:colOff>76760</xdr:colOff>
      <xdr:row>2</xdr:row>
      <xdr:rowOff>308708</xdr:rowOff>
    </xdr:to>
    <xdr:pic>
      <xdr:nvPicPr>
        <xdr:cNvPr id="4" name="Imagen 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258536</xdr:colOff>
      <xdr:row>0</xdr:row>
      <xdr:rowOff>204108</xdr:rowOff>
    </xdr:from>
    <xdr:to>
      <xdr:col>34</xdr:col>
      <xdr:colOff>372836</xdr:colOff>
      <xdr:row>2</xdr:row>
      <xdr:rowOff>254000</xdr:rowOff>
    </xdr:to>
    <xdr:sp macro="" textlink="">
      <xdr:nvSpPr>
        <xdr:cNvPr id="3" name="2 Rectángulo redondeado">
          <a:extLst>
            <a:ext uri="{FF2B5EF4-FFF2-40B4-BE49-F238E27FC236}">
              <a16:creationId xmlns:a16="http://schemas.microsoft.com/office/drawing/2014/main" id="{00000000-0008-0000-1500-000003000000}"/>
            </a:ext>
          </a:extLst>
        </xdr:cNvPr>
        <xdr:cNvSpPr/>
      </xdr:nvSpPr>
      <xdr:spPr>
        <a:xfrm>
          <a:off x="1809750" y="204108"/>
          <a:ext cx="16143515" cy="121103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48986</xdr:colOff>
      <xdr:row>0</xdr:row>
      <xdr:rowOff>0</xdr:rowOff>
    </xdr:from>
    <xdr:to>
      <xdr:col>3</xdr:col>
      <xdr:colOff>144796</xdr:colOff>
      <xdr:row>2</xdr:row>
      <xdr:rowOff>270608</xdr:rowOff>
    </xdr:to>
    <xdr:pic>
      <xdr:nvPicPr>
        <xdr:cNvPr id="4" name="Imagen 3">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38843" y="0"/>
          <a:ext cx="1075524" cy="1440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308429</xdr:colOff>
      <xdr:row>2</xdr:row>
      <xdr:rowOff>247649</xdr:rowOff>
    </xdr:to>
    <xdr:sp macro="" textlink="">
      <xdr:nvSpPr>
        <xdr:cNvPr id="3" name="2 Rectángulo redondeado">
          <a:extLst>
            <a:ext uri="{FF2B5EF4-FFF2-40B4-BE49-F238E27FC236}">
              <a16:creationId xmlns:a16="http://schemas.microsoft.com/office/drawing/2014/main" id="{00000000-0008-0000-1600-000003000000}"/>
            </a:ext>
          </a:extLst>
        </xdr:cNvPr>
        <xdr:cNvSpPr/>
      </xdr:nvSpPr>
      <xdr:spPr>
        <a:xfrm>
          <a:off x="1763488" y="28574"/>
          <a:ext cx="15508512" cy="99921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171450</xdr:colOff>
      <xdr:row>0</xdr:row>
      <xdr:rowOff>28575</xdr:rowOff>
    </xdr:from>
    <xdr:to>
      <xdr:col>3</xdr:col>
      <xdr:colOff>114860</xdr:colOff>
      <xdr:row>2</xdr:row>
      <xdr:rowOff>299183</xdr:rowOff>
    </xdr:to>
    <xdr:pic>
      <xdr:nvPicPr>
        <xdr:cNvPr id="4" name="Imagen 3">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00000000-0008-0000-1700-000003000000}"/>
            </a:ext>
          </a:extLst>
        </xdr:cNvPr>
        <xdr:cNvSpPr/>
      </xdr:nvSpPr>
      <xdr:spPr>
        <a:xfrm>
          <a:off x="1209677" y="28574"/>
          <a:ext cx="3304222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114300</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81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302987</xdr:colOff>
      <xdr:row>0</xdr:row>
      <xdr:rowOff>37645</xdr:rowOff>
    </xdr:from>
    <xdr:to>
      <xdr:col>34</xdr:col>
      <xdr:colOff>453571</xdr:colOff>
      <xdr:row>2</xdr:row>
      <xdr:rowOff>226786</xdr:rowOff>
    </xdr:to>
    <xdr:sp macro="" textlink="">
      <xdr:nvSpPr>
        <xdr:cNvPr id="3" name="2 Rectángulo redondeado">
          <a:extLst>
            <a:ext uri="{FF2B5EF4-FFF2-40B4-BE49-F238E27FC236}">
              <a16:creationId xmlns:a16="http://schemas.microsoft.com/office/drawing/2014/main" id="{00000000-0008-0000-1800-000003000000}"/>
            </a:ext>
          </a:extLst>
        </xdr:cNvPr>
        <xdr:cNvSpPr/>
      </xdr:nvSpPr>
      <xdr:spPr>
        <a:xfrm>
          <a:off x="1990273" y="37645"/>
          <a:ext cx="17585869" cy="131399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0</xdr:col>
      <xdr:colOff>95250</xdr:colOff>
      <xdr:row>0</xdr:row>
      <xdr:rowOff>0</xdr:rowOff>
    </xdr:from>
    <xdr:to>
      <xdr:col>3</xdr:col>
      <xdr:colOff>64008</xdr:colOff>
      <xdr:row>0</xdr:row>
      <xdr:rowOff>0</xdr:rowOff>
    </xdr:to>
    <xdr:sp macro="" textlink="">
      <xdr:nvSpPr>
        <xdr:cNvPr id="4" name="Flecha izquierda 1">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95250" y="381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MENU </a:t>
          </a:r>
        </a:p>
      </xdr:txBody>
    </xdr:sp>
    <xdr:clientData/>
  </xdr:twoCellAnchor>
  <xdr:twoCellAnchor>
    <xdr:from>
      <xdr:col>1</xdr:col>
      <xdr:colOff>133350</xdr:colOff>
      <xdr:row>0</xdr:row>
      <xdr:rowOff>38100</xdr:rowOff>
    </xdr:from>
    <xdr:to>
      <xdr:col>3</xdr:col>
      <xdr:colOff>152960</xdr:colOff>
      <xdr:row>2</xdr:row>
      <xdr:rowOff>308708</xdr:rowOff>
    </xdr:to>
    <xdr:pic>
      <xdr:nvPicPr>
        <xdr:cNvPr id="5" name="Imagen 4">
          <a:extLst>
            <a:ext uri="{FF2B5EF4-FFF2-40B4-BE49-F238E27FC236}">
              <a16:creationId xmlns:a16="http://schemas.microsoft.com/office/drawing/2014/main" id="{00000000-0008-0000-1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0</xdr:row>
      <xdr:rowOff>38100</xdr:rowOff>
    </xdr:from>
    <xdr:to>
      <xdr:col>3</xdr:col>
      <xdr:colOff>95810</xdr:colOff>
      <xdr:row>2</xdr:row>
      <xdr:rowOff>308708</xdr:rowOff>
    </xdr:to>
    <xdr:pic>
      <xdr:nvPicPr>
        <xdr:cNvPr id="4" name="Imagen 3">
          <a:extLst>
            <a:ext uri="{FF2B5EF4-FFF2-40B4-BE49-F238E27FC236}">
              <a16:creationId xmlns:a16="http://schemas.microsoft.com/office/drawing/2014/main" id="{00000000-0008-0000-1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7622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154214</xdr:colOff>
      <xdr:row>0</xdr:row>
      <xdr:rowOff>108857</xdr:rowOff>
    </xdr:from>
    <xdr:to>
      <xdr:col>34</xdr:col>
      <xdr:colOff>371928</xdr:colOff>
      <xdr:row>2</xdr:row>
      <xdr:rowOff>371928</xdr:rowOff>
    </xdr:to>
    <xdr:sp macro="" textlink="">
      <xdr:nvSpPr>
        <xdr:cNvPr id="5" name="2 Rectángulo redondeado">
          <a:extLst>
            <a:ext uri="{FF2B5EF4-FFF2-40B4-BE49-F238E27FC236}">
              <a16:creationId xmlns:a16="http://schemas.microsoft.com/office/drawing/2014/main" id="{00000000-0008-0000-1900-000005000000}"/>
            </a:ext>
          </a:extLst>
        </xdr:cNvPr>
        <xdr:cNvSpPr/>
      </xdr:nvSpPr>
      <xdr:spPr>
        <a:xfrm>
          <a:off x="1596571" y="108857"/>
          <a:ext cx="15122071" cy="1043214"/>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161924</xdr:colOff>
      <xdr:row>0</xdr:row>
      <xdr:rowOff>19050</xdr:rowOff>
    </xdr:from>
    <xdr:to>
      <xdr:col>4</xdr:col>
      <xdr:colOff>163286</xdr:colOff>
      <xdr:row>2</xdr:row>
      <xdr:rowOff>289658</xdr:rowOff>
    </xdr:to>
    <xdr:pic>
      <xdr:nvPicPr>
        <xdr:cNvPr id="4" name="Imagen 3">
          <a:extLst>
            <a:ext uri="{FF2B5EF4-FFF2-40B4-BE49-F238E27FC236}">
              <a16:creationId xmlns:a16="http://schemas.microsoft.com/office/drawing/2014/main" id="{00000000-0008-0000-1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2924" y="19050"/>
          <a:ext cx="1144362" cy="1209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244929</xdr:colOff>
      <xdr:row>0</xdr:row>
      <xdr:rowOff>127001</xdr:rowOff>
    </xdr:from>
    <xdr:to>
      <xdr:col>34</xdr:col>
      <xdr:colOff>689428</xdr:colOff>
      <xdr:row>2</xdr:row>
      <xdr:rowOff>390072</xdr:rowOff>
    </xdr:to>
    <xdr:sp macro="" textlink="">
      <xdr:nvSpPr>
        <xdr:cNvPr id="5" name="2 Rectángulo redondeado">
          <a:extLst>
            <a:ext uri="{FF2B5EF4-FFF2-40B4-BE49-F238E27FC236}">
              <a16:creationId xmlns:a16="http://schemas.microsoft.com/office/drawing/2014/main" id="{00000000-0008-0000-1A00-000005000000}"/>
            </a:ext>
          </a:extLst>
        </xdr:cNvPr>
        <xdr:cNvSpPr/>
      </xdr:nvSpPr>
      <xdr:spPr>
        <a:xfrm>
          <a:off x="1841500" y="127001"/>
          <a:ext cx="22950714" cy="119742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76200</xdr:colOff>
      <xdr:row>0</xdr:row>
      <xdr:rowOff>0</xdr:rowOff>
    </xdr:from>
    <xdr:to>
      <xdr:col>3</xdr:col>
      <xdr:colOff>299357</xdr:colOff>
      <xdr:row>2</xdr:row>
      <xdr:rowOff>270608</xdr:rowOff>
    </xdr:to>
    <xdr:pic>
      <xdr:nvPicPr>
        <xdr:cNvPr id="4" name="Imagen 3">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38843" y="0"/>
          <a:ext cx="1148443" cy="18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54430</xdr:colOff>
      <xdr:row>0</xdr:row>
      <xdr:rowOff>217714</xdr:rowOff>
    </xdr:from>
    <xdr:to>
      <xdr:col>34</xdr:col>
      <xdr:colOff>235859</xdr:colOff>
      <xdr:row>2</xdr:row>
      <xdr:rowOff>453571</xdr:rowOff>
    </xdr:to>
    <xdr:sp macro="" textlink="">
      <xdr:nvSpPr>
        <xdr:cNvPr id="5" name="2 Rectángulo redondeado">
          <a:extLst>
            <a:ext uri="{FF2B5EF4-FFF2-40B4-BE49-F238E27FC236}">
              <a16:creationId xmlns:a16="http://schemas.microsoft.com/office/drawing/2014/main" id="{00000000-0008-0000-1B00-000005000000}"/>
            </a:ext>
          </a:extLst>
        </xdr:cNvPr>
        <xdr:cNvSpPr/>
      </xdr:nvSpPr>
      <xdr:spPr>
        <a:xfrm>
          <a:off x="2458359" y="217714"/>
          <a:ext cx="14124214" cy="139700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123825</xdr:colOff>
      <xdr:row>0</xdr:row>
      <xdr:rowOff>47625</xdr:rowOff>
    </xdr:from>
    <xdr:to>
      <xdr:col>3</xdr:col>
      <xdr:colOff>489858</xdr:colOff>
      <xdr:row>2</xdr:row>
      <xdr:rowOff>299357</xdr:rowOff>
    </xdr:to>
    <xdr:pic>
      <xdr:nvPicPr>
        <xdr:cNvPr id="4" name="Imagen 3">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86254" y="47625"/>
          <a:ext cx="1490890" cy="1240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553357</xdr:colOff>
      <xdr:row>0</xdr:row>
      <xdr:rowOff>90714</xdr:rowOff>
    </xdr:from>
    <xdr:to>
      <xdr:col>34</xdr:col>
      <xdr:colOff>426357</xdr:colOff>
      <xdr:row>2</xdr:row>
      <xdr:rowOff>344714</xdr:rowOff>
    </xdr:to>
    <xdr:sp macro="" textlink="">
      <xdr:nvSpPr>
        <xdr:cNvPr id="5" name="2 Rectángulo redondeado">
          <a:extLst>
            <a:ext uri="{FF2B5EF4-FFF2-40B4-BE49-F238E27FC236}">
              <a16:creationId xmlns:a16="http://schemas.microsoft.com/office/drawing/2014/main" id="{00000000-0008-0000-1C00-000005000000}"/>
            </a:ext>
          </a:extLst>
        </xdr:cNvPr>
        <xdr:cNvSpPr/>
      </xdr:nvSpPr>
      <xdr:spPr>
        <a:xfrm>
          <a:off x="2240643" y="90714"/>
          <a:ext cx="17308285" cy="124278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00000000-0008-0000-1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244930</xdr:colOff>
      <xdr:row>0</xdr:row>
      <xdr:rowOff>0</xdr:rowOff>
    </xdr:from>
    <xdr:to>
      <xdr:col>34</xdr:col>
      <xdr:colOff>308430</xdr:colOff>
      <xdr:row>2</xdr:row>
      <xdr:rowOff>281215</xdr:rowOff>
    </xdr:to>
    <xdr:sp macro="" textlink="">
      <xdr:nvSpPr>
        <xdr:cNvPr id="5" name="2 Rectángulo redondeado">
          <a:extLst>
            <a:ext uri="{FF2B5EF4-FFF2-40B4-BE49-F238E27FC236}">
              <a16:creationId xmlns:a16="http://schemas.microsoft.com/office/drawing/2014/main" id="{00000000-0008-0000-1D00-000005000000}"/>
            </a:ext>
          </a:extLst>
        </xdr:cNvPr>
        <xdr:cNvSpPr/>
      </xdr:nvSpPr>
      <xdr:spPr>
        <a:xfrm>
          <a:off x="1768930" y="0"/>
          <a:ext cx="15811500" cy="111578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408214</xdr:colOff>
      <xdr:row>2</xdr:row>
      <xdr:rowOff>289658</xdr:rowOff>
    </xdr:to>
    <xdr:pic>
      <xdr:nvPicPr>
        <xdr:cNvPr id="6" name="Imagen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0204" y="19050"/>
          <a:ext cx="1174296" cy="145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36287</xdr:colOff>
      <xdr:row>0</xdr:row>
      <xdr:rowOff>117929</xdr:rowOff>
    </xdr:from>
    <xdr:to>
      <xdr:col>34</xdr:col>
      <xdr:colOff>462643</xdr:colOff>
      <xdr:row>2</xdr:row>
      <xdr:rowOff>281214</xdr:rowOff>
    </xdr:to>
    <xdr:sp macro="" textlink="">
      <xdr:nvSpPr>
        <xdr:cNvPr id="4" name="2 Rectángulo redondeado">
          <a:extLst>
            <a:ext uri="{FF2B5EF4-FFF2-40B4-BE49-F238E27FC236}">
              <a16:creationId xmlns:a16="http://schemas.microsoft.com/office/drawing/2014/main" id="{00000000-0008-0000-0300-000004000000}"/>
            </a:ext>
          </a:extLst>
        </xdr:cNvPr>
        <xdr:cNvSpPr/>
      </xdr:nvSpPr>
      <xdr:spPr>
        <a:xfrm>
          <a:off x="1850573" y="117929"/>
          <a:ext cx="16301356" cy="135164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152400</xdr:colOff>
      <xdr:row>0</xdr:row>
      <xdr:rowOff>28575</xdr:rowOff>
    </xdr:from>
    <xdr:to>
      <xdr:col>3</xdr:col>
      <xdr:colOff>190500</xdr:colOff>
      <xdr:row>2</xdr:row>
      <xdr:rowOff>299183</xdr:rowOff>
    </xdr:to>
    <xdr:pic>
      <xdr:nvPicPr>
        <xdr:cNvPr id="4" name="Imagen 3">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83079" y="28575"/>
          <a:ext cx="1099457" cy="1753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263070</xdr:colOff>
      <xdr:row>0</xdr:row>
      <xdr:rowOff>99785</xdr:rowOff>
    </xdr:from>
    <xdr:to>
      <xdr:col>34</xdr:col>
      <xdr:colOff>408214</xdr:colOff>
      <xdr:row>2</xdr:row>
      <xdr:rowOff>317499</xdr:rowOff>
    </xdr:to>
    <xdr:sp macro="" textlink="">
      <xdr:nvSpPr>
        <xdr:cNvPr id="5" name="2 Rectángulo redondeado">
          <a:extLst>
            <a:ext uri="{FF2B5EF4-FFF2-40B4-BE49-F238E27FC236}">
              <a16:creationId xmlns:a16="http://schemas.microsoft.com/office/drawing/2014/main" id="{00000000-0008-0000-1E00-000005000000}"/>
            </a:ext>
          </a:extLst>
        </xdr:cNvPr>
        <xdr:cNvSpPr/>
      </xdr:nvSpPr>
      <xdr:spPr>
        <a:xfrm>
          <a:off x="1950356" y="99785"/>
          <a:ext cx="17580429" cy="1406071"/>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180975</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00000000-0008-0000-1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145143</xdr:colOff>
      <xdr:row>0</xdr:row>
      <xdr:rowOff>190502</xdr:rowOff>
    </xdr:from>
    <xdr:to>
      <xdr:col>34</xdr:col>
      <xdr:colOff>399143</xdr:colOff>
      <xdr:row>2</xdr:row>
      <xdr:rowOff>299357</xdr:rowOff>
    </xdr:to>
    <xdr:sp macro="" textlink="">
      <xdr:nvSpPr>
        <xdr:cNvPr id="5" name="2 Rectángulo redondeado">
          <a:extLst>
            <a:ext uri="{FF2B5EF4-FFF2-40B4-BE49-F238E27FC236}">
              <a16:creationId xmlns:a16="http://schemas.microsoft.com/office/drawing/2014/main" id="{00000000-0008-0000-1F00-000005000000}"/>
            </a:ext>
          </a:extLst>
        </xdr:cNvPr>
        <xdr:cNvSpPr/>
      </xdr:nvSpPr>
      <xdr:spPr>
        <a:xfrm>
          <a:off x="1587500" y="190502"/>
          <a:ext cx="15158357" cy="96156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180975</xdr:colOff>
      <xdr:row>0</xdr:row>
      <xdr:rowOff>19050</xdr:rowOff>
    </xdr:from>
    <xdr:to>
      <xdr:col>3</xdr:col>
      <xdr:colOff>124385</xdr:colOff>
      <xdr:row>2</xdr:row>
      <xdr:rowOff>289658</xdr:rowOff>
    </xdr:to>
    <xdr:pic>
      <xdr:nvPicPr>
        <xdr:cNvPr id="4" name="Imagen 3">
          <a:extLst>
            <a:ext uri="{FF2B5EF4-FFF2-40B4-BE49-F238E27FC236}">
              <a16:creationId xmlns:a16="http://schemas.microsoft.com/office/drawing/2014/main" id="{00000000-0008-0000-2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137583</xdr:colOff>
      <xdr:row>0</xdr:row>
      <xdr:rowOff>57151</xdr:rowOff>
    </xdr:from>
    <xdr:to>
      <xdr:col>34</xdr:col>
      <xdr:colOff>400049</xdr:colOff>
      <xdr:row>2</xdr:row>
      <xdr:rowOff>243417</xdr:rowOff>
    </xdr:to>
    <xdr:sp macro="" textlink="">
      <xdr:nvSpPr>
        <xdr:cNvPr id="5" name="2 Rectángulo redondeado">
          <a:extLst>
            <a:ext uri="{FF2B5EF4-FFF2-40B4-BE49-F238E27FC236}">
              <a16:creationId xmlns:a16="http://schemas.microsoft.com/office/drawing/2014/main" id="{00000000-0008-0000-2000-000005000000}"/>
            </a:ext>
          </a:extLst>
        </xdr:cNvPr>
        <xdr:cNvSpPr/>
      </xdr:nvSpPr>
      <xdr:spPr>
        <a:xfrm>
          <a:off x="1598083" y="57151"/>
          <a:ext cx="16560799" cy="85301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123825</xdr:colOff>
      <xdr:row>0</xdr:row>
      <xdr:rowOff>38100</xdr:rowOff>
    </xdr:from>
    <xdr:to>
      <xdr:col>3</xdr:col>
      <xdr:colOff>67235</xdr:colOff>
      <xdr:row>2</xdr:row>
      <xdr:rowOff>308708</xdr:rowOff>
    </xdr:to>
    <xdr:pic>
      <xdr:nvPicPr>
        <xdr:cNvPr id="4" name="Imagen 3">
          <a:extLst>
            <a:ext uri="{FF2B5EF4-FFF2-40B4-BE49-F238E27FC236}">
              <a16:creationId xmlns:a16="http://schemas.microsoft.com/office/drawing/2014/main" id="{00000000-0008-0000-2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272143</xdr:colOff>
      <xdr:row>0</xdr:row>
      <xdr:rowOff>18144</xdr:rowOff>
    </xdr:from>
    <xdr:to>
      <xdr:col>34</xdr:col>
      <xdr:colOff>762000</xdr:colOff>
      <xdr:row>2</xdr:row>
      <xdr:rowOff>263072</xdr:rowOff>
    </xdr:to>
    <xdr:sp macro="" textlink="">
      <xdr:nvSpPr>
        <xdr:cNvPr id="5" name="2 Rectángulo redondeado">
          <a:extLst>
            <a:ext uri="{FF2B5EF4-FFF2-40B4-BE49-F238E27FC236}">
              <a16:creationId xmlns:a16="http://schemas.microsoft.com/office/drawing/2014/main" id="{00000000-0008-0000-2100-000005000000}"/>
            </a:ext>
          </a:extLst>
        </xdr:cNvPr>
        <xdr:cNvSpPr/>
      </xdr:nvSpPr>
      <xdr:spPr>
        <a:xfrm>
          <a:off x="1496786" y="18144"/>
          <a:ext cx="13144500" cy="82549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306916</xdr:colOff>
      <xdr:row>2</xdr:row>
      <xdr:rowOff>338667</xdr:rowOff>
    </xdr:to>
    <xdr:sp macro="" textlink="">
      <xdr:nvSpPr>
        <xdr:cNvPr id="3" name="2 Rectángulo redondeado">
          <a:extLst>
            <a:ext uri="{FF2B5EF4-FFF2-40B4-BE49-F238E27FC236}">
              <a16:creationId xmlns:a16="http://schemas.microsoft.com/office/drawing/2014/main" id="{00000000-0008-0000-2200-000003000000}"/>
            </a:ext>
          </a:extLst>
        </xdr:cNvPr>
        <xdr:cNvSpPr/>
      </xdr:nvSpPr>
      <xdr:spPr>
        <a:xfrm>
          <a:off x="1568452" y="28574"/>
          <a:ext cx="13491631" cy="105092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190500</xdr:colOff>
      <xdr:row>0</xdr:row>
      <xdr:rowOff>28575</xdr:rowOff>
    </xdr:from>
    <xdr:to>
      <xdr:col>3</xdr:col>
      <xdr:colOff>133910</xdr:colOff>
      <xdr:row>2</xdr:row>
      <xdr:rowOff>299183</xdr:rowOff>
    </xdr:to>
    <xdr:pic>
      <xdr:nvPicPr>
        <xdr:cNvPr id="4" name="Imagen 3">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143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99390</xdr:colOff>
      <xdr:row>0</xdr:row>
      <xdr:rowOff>24848</xdr:rowOff>
    </xdr:from>
    <xdr:to>
      <xdr:col>4</xdr:col>
      <xdr:colOff>81642</xdr:colOff>
      <xdr:row>2</xdr:row>
      <xdr:rowOff>294628</xdr:rowOff>
    </xdr:to>
    <xdr:pic>
      <xdr:nvPicPr>
        <xdr:cNvPr id="4" name="Imagen 3">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453176" y="24848"/>
          <a:ext cx="1043609" cy="1535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133685</xdr:colOff>
      <xdr:row>0</xdr:row>
      <xdr:rowOff>180474</xdr:rowOff>
    </xdr:from>
    <xdr:to>
      <xdr:col>34</xdr:col>
      <xdr:colOff>200526</xdr:colOff>
      <xdr:row>2</xdr:row>
      <xdr:rowOff>233947</xdr:rowOff>
    </xdr:to>
    <xdr:sp macro="" textlink="">
      <xdr:nvSpPr>
        <xdr:cNvPr id="5" name="2 Rectángulo redondeado">
          <a:extLst>
            <a:ext uri="{FF2B5EF4-FFF2-40B4-BE49-F238E27FC236}">
              <a16:creationId xmlns:a16="http://schemas.microsoft.com/office/drawing/2014/main" id="{00000000-0008-0000-2300-000005000000}"/>
            </a:ext>
          </a:extLst>
        </xdr:cNvPr>
        <xdr:cNvSpPr/>
      </xdr:nvSpPr>
      <xdr:spPr>
        <a:xfrm>
          <a:off x="1604211" y="180474"/>
          <a:ext cx="11095789" cy="90905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190500</xdr:colOff>
      <xdr:row>2</xdr:row>
      <xdr:rowOff>289658</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0204" y="19050"/>
          <a:ext cx="956582" cy="950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190497</xdr:colOff>
      <xdr:row>0</xdr:row>
      <xdr:rowOff>0</xdr:rowOff>
    </xdr:from>
    <xdr:to>
      <xdr:col>34</xdr:col>
      <xdr:colOff>712611</xdr:colOff>
      <xdr:row>2</xdr:row>
      <xdr:rowOff>324556</xdr:rowOff>
    </xdr:to>
    <xdr:sp macro="" textlink="">
      <xdr:nvSpPr>
        <xdr:cNvPr id="5" name="2 Rectángulo redondeado">
          <a:extLst>
            <a:ext uri="{FF2B5EF4-FFF2-40B4-BE49-F238E27FC236}">
              <a16:creationId xmlns:a16="http://schemas.microsoft.com/office/drawing/2014/main" id="{00000000-0008-0000-0400-000005000000}"/>
            </a:ext>
          </a:extLst>
        </xdr:cNvPr>
        <xdr:cNvSpPr/>
      </xdr:nvSpPr>
      <xdr:spPr>
        <a:xfrm>
          <a:off x="1545164" y="0"/>
          <a:ext cx="16552336" cy="98777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0</xdr:row>
      <xdr:rowOff>0</xdr:rowOff>
    </xdr:from>
    <xdr:to>
      <xdr:col>3</xdr:col>
      <xdr:colOff>67235</xdr:colOff>
      <xdr:row>2</xdr:row>
      <xdr:rowOff>270608</xdr:rowOff>
    </xdr:to>
    <xdr:pic>
      <xdr:nvPicPr>
        <xdr:cNvPr id="4" name="Imagen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45357</xdr:colOff>
      <xdr:row>0</xdr:row>
      <xdr:rowOff>0</xdr:rowOff>
    </xdr:from>
    <xdr:to>
      <xdr:col>34</xdr:col>
      <xdr:colOff>217713</xdr:colOff>
      <xdr:row>2</xdr:row>
      <xdr:rowOff>290286</xdr:rowOff>
    </xdr:to>
    <xdr:sp macro="" textlink="">
      <xdr:nvSpPr>
        <xdr:cNvPr id="5" name="2 Rectángulo redondeado">
          <a:extLst>
            <a:ext uri="{FF2B5EF4-FFF2-40B4-BE49-F238E27FC236}">
              <a16:creationId xmlns:a16="http://schemas.microsoft.com/office/drawing/2014/main" id="{00000000-0008-0000-0500-000005000000}"/>
            </a:ext>
          </a:extLst>
        </xdr:cNvPr>
        <xdr:cNvSpPr/>
      </xdr:nvSpPr>
      <xdr:spPr>
        <a:xfrm>
          <a:off x="1596571" y="0"/>
          <a:ext cx="16301356" cy="11248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1280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74082</xdr:colOff>
      <xdr:row>0</xdr:row>
      <xdr:rowOff>105833</xdr:rowOff>
    </xdr:from>
    <xdr:to>
      <xdr:col>34</xdr:col>
      <xdr:colOff>836082</xdr:colOff>
      <xdr:row>2</xdr:row>
      <xdr:rowOff>306915</xdr:rowOff>
    </xdr:to>
    <xdr:sp macro="" textlink="">
      <xdr:nvSpPr>
        <xdr:cNvPr id="4" name="2 Rectángulo redondeado">
          <a:extLst>
            <a:ext uri="{FF2B5EF4-FFF2-40B4-BE49-F238E27FC236}">
              <a16:creationId xmlns:a16="http://schemas.microsoft.com/office/drawing/2014/main" id="{00000000-0008-0000-0600-000004000000}"/>
            </a:ext>
          </a:extLst>
        </xdr:cNvPr>
        <xdr:cNvSpPr/>
      </xdr:nvSpPr>
      <xdr:spPr>
        <a:xfrm>
          <a:off x="1661582" y="105833"/>
          <a:ext cx="27167417" cy="104774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108855</xdr:colOff>
      <xdr:row>0</xdr:row>
      <xdr:rowOff>90714</xdr:rowOff>
    </xdr:from>
    <xdr:to>
      <xdr:col>34</xdr:col>
      <xdr:colOff>426356</xdr:colOff>
      <xdr:row>2</xdr:row>
      <xdr:rowOff>244928</xdr:rowOff>
    </xdr:to>
    <xdr:sp macro="" textlink="">
      <xdr:nvSpPr>
        <xdr:cNvPr id="4" name="2 Rectángulo redondeado">
          <a:extLst>
            <a:ext uri="{FF2B5EF4-FFF2-40B4-BE49-F238E27FC236}">
              <a16:creationId xmlns:a16="http://schemas.microsoft.com/office/drawing/2014/main" id="{00000000-0008-0000-0700-000004000000}"/>
            </a:ext>
          </a:extLst>
        </xdr:cNvPr>
        <xdr:cNvSpPr/>
      </xdr:nvSpPr>
      <xdr:spPr>
        <a:xfrm>
          <a:off x="1687284" y="90714"/>
          <a:ext cx="16627929" cy="9343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63500</xdr:colOff>
      <xdr:row>0</xdr:row>
      <xdr:rowOff>148167</xdr:rowOff>
    </xdr:from>
    <xdr:to>
      <xdr:col>34</xdr:col>
      <xdr:colOff>287262</xdr:colOff>
      <xdr:row>2</xdr:row>
      <xdr:rowOff>384024</xdr:rowOff>
    </xdr:to>
    <xdr:sp macro="" textlink="">
      <xdr:nvSpPr>
        <xdr:cNvPr id="4" name="2 Rectángulo redondeado">
          <a:extLst>
            <a:ext uri="{FF2B5EF4-FFF2-40B4-BE49-F238E27FC236}">
              <a16:creationId xmlns:a16="http://schemas.microsoft.com/office/drawing/2014/main" id="{00000000-0008-0000-0800-000004000000}"/>
            </a:ext>
          </a:extLst>
        </xdr:cNvPr>
        <xdr:cNvSpPr/>
      </xdr:nvSpPr>
      <xdr:spPr>
        <a:xfrm>
          <a:off x="1651000" y="148167"/>
          <a:ext cx="16627929" cy="9343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217715</xdr:colOff>
      <xdr:row>0</xdr:row>
      <xdr:rowOff>36286</xdr:rowOff>
    </xdr:from>
    <xdr:to>
      <xdr:col>34</xdr:col>
      <xdr:colOff>381001</xdr:colOff>
      <xdr:row>2</xdr:row>
      <xdr:rowOff>117929</xdr:rowOff>
    </xdr:to>
    <xdr:sp macro="" textlink="">
      <xdr:nvSpPr>
        <xdr:cNvPr id="4" name="2 Rectángulo redondeado">
          <a:extLst>
            <a:ext uri="{FF2B5EF4-FFF2-40B4-BE49-F238E27FC236}">
              <a16:creationId xmlns:a16="http://schemas.microsoft.com/office/drawing/2014/main" id="{00000000-0008-0000-0900-000004000000}"/>
            </a:ext>
          </a:extLst>
        </xdr:cNvPr>
        <xdr:cNvSpPr/>
      </xdr:nvSpPr>
      <xdr:spPr>
        <a:xfrm>
          <a:off x="1651001" y="36286"/>
          <a:ext cx="16473714" cy="103414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showGridLines="0" showRowColHeaders="0" zoomScale="70" zoomScaleNormal="70" zoomScaleSheetLayoutView="70" workbookViewId="0">
      <selection activeCell="J54" sqref="J54"/>
    </sheetView>
  </sheetViews>
  <sheetFormatPr baseColWidth="10" defaultRowHeight="12.75"/>
  <sheetData>
    <row r="1" spans="1:16" ht="10.5" customHeight="1">
      <c r="A1" s="396"/>
      <c r="B1" s="396"/>
      <c r="C1" s="396"/>
      <c r="D1" s="396"/>
      <c r="E1" s="396"/>
      <c r="F1" s="396"/>
      <c r="G1" s="396"/>
      <c r="H1" s="396"/>
      <c r="I1" s="396"/>
      <c r="J1" s="396"/>
      <c r="K1" s="396"/>
      <c r="L1" s="396"/>
      <c r="M1" s="396"/>
      <c r="N1" s="396"/>
      <c r="O1" s="396"/>
      <c r="P1" s="396"/>
    </row>
    <row r="2" spans="1:16" ht="10.5" customHeight="1">
      <c r="A2" s="396"/>
      <c r="B2" s="396"/>
      <c r="C2" s="396"/>
      <c r="D2" s="396"/>
      <c r="E2" s="396"/>
      <c r="F2" s="396"/>
      <c r="G2" s="396"/>
      <c r="H2" s="396"/>
      <c r="I2" s="396"/>
      <c r="J2" s="396"/>
      <c r="K2" s="396"/>
      <c r="L2" s="396"/>
      <c r="M2" s="396"/>
      <c r="N2" s="396"/>
      <c r="O2" s="396"/>
      <c r="P2" s="396"/>
    </row>
    <row r="3" spans="1:16" ht="10.5" customHeight="1">
      <c r="A3" s="396"/>
      <c r="B3" s="396"/>
      <c r="C3" s="396"/>
      <c r="D3" s="396"/>
      <c r="E3" s="396"/>
      <c r="F3" s="396"/>
      <c r="G3" s="396"/>
      <c r="H3" s="396"/>
      <c r="I3" s="396"/>
      <c r="J3" s="396"/>
      <c r="K3" s="396"/>
      <c r="L3" s="396"/>
      <c r="M3" s="396"/>
      <c r="N3" s="396"/>
      <c r="O3" s="396"/>
      <c r="P3" s="396"/>
    </row>
    <row r="4" spans="1:16" ht="10.5" customHeight="1">
      <c r="A4" s="396"/>
      <c r="B4" s="396"/>
      <c r="C4" s="396"/>
      <c r="D4" s="396"/>
      <c r="E4" s="396"/>
      <c r="F4" s="396"/>
      <c r="G4" s="396"/>
      <c r="H4" s="396"/>
      <c r="I4" s="396"/>
      <c r="J4" s="396"/>
      <c r="K4" s="396"/>
      <c r="L4" s="396"/>
      <c r="M4" s="396"/>
      <c r="N4" s="396"/>
      <c r="O4" s="396"/>
      <c r="P4" s="396"/>
    </row>
    <row r="5" spans="1:16" ht="10.5" customHeight="1">
      <c r="A5" s="396"/>
      <c r="B5" s="396"/>
      <c r="C5" s="396"/>
      <c r="D5" s="396"/>
      <c r="E5" s="396"/>
      <c r="F5" s="396"/>
      <c r="G5" s="396"/>
      <c r="H5" s="396"/>
      <c r="I5" s="396"/>
      <c r="J5" s="396"/>
      <c r="K5" s="396"/>
      <c r="L5" s="396"/>
      <c r="M5" s="396"/>
      <c r="N5" s="396"/>
      <c r="O5" s="396"/>
      <c r="P5" s="396"/>
    </row>
    <row r="6" spans="1:16" ht="10.5" customHeight="1">
      <c r="A6" s="396"/>
      <c r="B6" s="396"/>
      <c r="C6" s="396"/>
      <c r="D6" s="396"/>
      <c r="E6" s="396"/>
      <c r="F6" s="396"/>
      <c r="G6" s="396"/>
      <c r="H6" s="396"/>
      <c r="I6" s="396"/>
      <c r="J6" s="396"/>
      <c r="K6" s="396"/>
      <c r="L6" s="396"/>
      <c r="M6" s="396"/>
      <c r="N6" s="396"/>
      <c r="O6" s="396"/>
      <c r="P6" s="396"/>
    </row>
    <row r="7" spans="1:16" ht="10.5" customHeight="1">
      <c r="A7" s="396"/>
      <c r="B7" s="396"/>
      <c r="C7" s="396"/>
      <c r="D7" s="396"/>
      <c r="E7" s="396"/>
      <c r="F7" s="396"/>
      <c r="G7" s="396"/>
      <c r="H7" s="396"/>
      <c r="I7" s="396"/>
      <c r="J7" s="396"/>
      <c r="K7" s="396"/>
      <c r="L7" s="396"/>
      <c r="M7" s="396"/>
      <c r="N7" s="396"/>
      <c r="O7" s="396"/>
      <c r="P7" s="396"/>
    </row>
    <row r="8" spans="1:16" ht="10.5" customHeight="1">
      <c r="A8" s="396"/>
      <c r="B8" s="396"/>
      <c r="C8" s="396"/>
      <c r="D8" s="396"/>
      <c r="E8" s="396"/>
      <c r="F8" s="396"/>
      <c r="G8" s="396"/>
      <c r="H8" s="396"/>
      <c r="I8" s="396"/>
      <c r="J8" s="396"/>
      <c r="K8" s="396"/>
      <c r="L8" s="396"/>
      <c r="M8" s="396"/>
      <c r="N8" s="396"/>
      <c r="O8" s="396"/>
      <c r="P8" s="396"/>
    </row>
    <row r="9" spans="1:16" ht="10.5" customHeight="1">
      <c r="A9" s="396"/>
      <c r="B9" s="396"/>
      <c r="C9" s="396"/>
      <c r="D9" s="396"/>
      <c r="E9" s="396"/>
      <c r="F9" s="396"/>
      <c r="G9" s="396"/>
      <c r="H9" s="396"/>
      <c r="I9" s="396"/>
      <c r="J9" s="396"/>
      <c r="K9" s="396"/>
      <c r="L9" s="396"/>
      <c r="M9" s="396"/>
      <c r="N9" s="396"/>
      <c r="O9" s="396"/>
      <c r="P9" s="396"/>
    </row>
    <row r="10" spans="1:16" ht="10.5" customHeight="1">
      <c r="A10" s="396"/>
      <c r="B10" s="396"/>
      <c r="C10" s="396"/>
      <c r="D10" s="396"/>
      <c r="E10" s="396"/>
      <c r="F10" s="396"/>
      <c r="G10" s="396"/>
      <c r="H10" s="396"/>
      <c r="I10" s="396"/>
      <c r="J10" s="396"/>
      <c r="K10" s="396"/>
      <c r="L10" s="396"/>
      <c r="M10" s="396"/>
      <c r="N10" s="396"/>
      <c r="O10" s="396"/>
      <c r="P10" s="396"/>
    </row>
    <row r="11" spans="1:16" ht="10.5" customHeight="1">
      <c r="A11" s="396"/>
      <c r="B11" s="396"/>
      <c r="C11" s="396"/>
      <c r="D11" s="396"/>
      <c r="E11" s="396"/>
      <c r="F11" s="396"/>
      <c r="G11" s="396"/>
      <c r="H11" s="396"/>
      <c r="I11" s="396"/>
      <c r="J11" s="396"/>
      <c r="K11" s="396"/>
      <c r="L11" s="396"/>
      <c r="M11" s="396"/>
      <c r="N11" s="396"/>
      <c r="O11" s="396"/>
      <c r="P11" s="396"/>
    </row>
    <row r="12" spans="1:16" ht="10.5" customHeight="1">
      <c r="A12" s="396"/>
      <c r="B12" s="396"/>
      <c r="C12" s="396"/>
      <c r="D12" s="396"/>
      <c r="E12" s="396"/>
      <c r="F12" s="396"/>
      <c r="G12" s="396"/>
      <c r="H12" s="396"/>
      <c r="I12" s="396"/>
      <c r="J12" s="396"/>
      <c r="K12" s="396"/>
      <c r="L12" s="396"/>
      <c r="M12" s="396"/>
      <c r="N12" s="396"/>
      <c r="O12" s="396"/>
      <c r="P12" s="396"/>
    </row>
    <row r="13" spans="1:16" ht="10.5" customHeight="1">
      <c r="A13" s="396"/>
      <c r="B13" s="396"/>
      <c r="C13" s="396"/>
      <c r="D13" s="396"/>
      <c r="E13" s="396"/>
      <c r="F13" s="396"/>
      <c r="G13" s="396"/>
      <c r="H13" s="396"/>
      <c r="I13" s="396"/>
      <c r="J13" s="396"/>
      <c r="K13" s="396"/>
      <c r="L13" s="396"/>
      <c r="M13" s="396"/>
      <c r="N13" s="396"/>
      <c r="O13" s="396"/>
      <c r="P13" s="396"/>
    </row>
    <row r="14" spans="1:16" ht="10.5" customHeight="1">
      <c r="A14" s="396"/>
      <c r="B14" s="396"/>
      <c r="C14" s="396"/>
      <c r="D14" s="396"/>
      <c r="E14" s="396"/>
      <c r="F14" s="396"/>
      <c r="G14" s="396"/>
      <c r="H14" s="396"/>
      <c r="I14" s="396"/>
      <c r="J14" s="396"/>
      <c r="K14" s="396"/>
      <c r="L14" s="396"/>
      <c r="M14" s="396"/>
      <c r="N14" s="396"/>
      <c r="O14" s="396"/>
      <c r="P14" s="396"/>
    </row>
    <row r="15" spans="1:16" ht="10.5" customHeight="1">
      <c r="A15" s="396"/>
      <c r="B15" s="396"/>
      <c r="C15" s="396"/>
      <c r="D15" s="396"/>
      <c r="E15" s="396"/>
      <c r="F15" s="396"/>
      <c r="G15" s="396"/>
      <c r="H15" s="396"/>
      <c r="I15" s="396"/>
      <c r="J15" s="396"/>
      <c r="K15" s="396"/>
      <c r="L15" s="396"/>
      <c r="M15" s="396"/>
      <c r="N15" s="396"/>
      <c r="O15" s="396"/>
      <c r="P15" s="396"/>
    </row>
    <row r="16" spans="1:16" ht="10.5" customHeight="1">
      <c r="A16" s="396"/>
      <c r="B16" s="396"/>
      <c r="C16" s="396"/>
      <c r="D16" s="396"/>
      <c r="E16" s="396"/>
      <c r="F16" s="396"/>
      <c r="G16" s="396"/>
      <c r="H16" s="396"/>
      <c r="I16" s="396"/>
      <c r="J16" s="396"/>
      <c r="K16" s="396"/>
      <c r="L16" s="396"/>
      <c r="M16" s="396"/>
      <c r="N16" s="396"/>
      <c r="O16" s="396"/>
      <c r="P16" s="396"/>
    </row>
    <row r="17" spans="1:16" ht="10.5" customHeight="1">
      <c r="A17" s="396"/>
      <c r="B17" s="396"/>
      <c r="C17" s="396"/>
      <c r="D17" s="396"/>
      <c r="E17" s="396"/>
      <c r="F17" s="396"/>
      <c r="G17" s="396"/>
      <c r="H17" s="396"/>
      <c r="I17" s="396"/>
      <c r="J17" s="396"/>
      <c r="K17" s="396"/>
      <c r="L17" s="396"/>
      <c r="M17" s="396"/>
      <c r="N17" s="396"/>
      <c r="O17" s="396"/>
      <c r="P17" s="396"/>
    </row>
    <row r="18" spans="1:16" ht="10.5" customHeight="1">
      <c r="A18" s="396"/>
      <c r="B18" s="396"/>
      <c r="C18" s="396"/>
      <c r="D18" s="396"/>
      <c r="E18" s="396"/>
      <c r="F18" s="396"/>
      <c r="G18" s="396"/>
      <c r="H18" s="396"/>
      <c r="I18" s="396"/>
      <c r="J18" s="396"/>
      <c r="K18" s="396"/>
      <c r="L18" s="396"/>
      <c r="M18" s="396"/>
      <c r="N18" s="396"/>
      <c r="O18" s="396"/>
      <c r="P18" s="396"/>
    </row>
    <row r="19" spans="1:16" ht="10.5" customHeight="1">
      <c r="A19" s="396"/>
      <c r="B19" s="396"/>
      <c r="C19" s="396"/>
      <c r="D19" s="396"/>
      <c r="E19" s="396"/>
      <c r="F19" s="396"/>
      <c r="G19" s="396"/>
      <c r="H19" s="396"/>
      <c r="I19" s="396"/>
      <c r="J19" s="396"/>
      <c r="K19" s="396"/>
      <c r="L19" s="396"/>
      <c r="M19" s="396"/>
      <c r="N19" s="396"/>
      <c r="O19" s="396"/>
      <c r="P19" s="396"/>
    </row>
    <row r="20" spans="1:16" ht="10.5" customHeight="1">
      <c r="A20" s="396"/>
      <c r="B20" s="396"/>
      <c r="C20" s="396"/>
      <c r="D20" s="396"/>
      <c r="E20" s="396"/>
      <c r="F20" s="396"/>
      <c r="G20" s="396"/>
      <c r="H20" s="396"/>
      <c r="I20" s="396"/>
      <c r="J20" s="396"/>
      <c r="K20" s="396"/>
      <c r="L20" s="396"/>
      <c r="M20" s="396"/>
      <c r="N20" s="396"/>
      <c r="O20" s="396"/>
      <c r="P20" s="396"/>
    </row>
    <row r="21" spans="1:16" ht="10.5" customHeight="1">
      <c r="A21" s="396"/>
      <c r="B21" s="396"/>
      <c r="C21" s="396"/>
      <c r="D21" s="396"/>
      <c r="E21" s="396"/>
      <c r="F21" s="396"/>
      <c r="G21" s="396"/>
      <c r="H21" s="396"/>
      <c r="I21" s="396"/>
      <c r="J21" s="396"/>
      <c r="K21" s="396"/>
      <c r="L21" s="396"/>
      <c r="M21" s="396"/>
      <c r="N21" s="396"/>
      <c r="O21" s="396"/>
      <c r="P21" s="396"/>
    </row>
    <row r="22" spans="1:16" ht="10.5" customHeight="1">
      <c r="A22" s="396"/>
      <c r="B22" s="396"/>
      <c r="C22" s="396"/>
      <c r="D22" s="396"/>
      <c r="E22" s="396"/>
      <c r="F22" s="396"/>
      <c r="G22" s="396"/>
      <c r="H22" s="396"/>
      <c r="I22" s="396"/>
      <c r="J22" s="396"/>
      <c r="K22" s="396"/>
      <c r="L22" s="396"/>
      <c r="M22" s="396"/>
      <c r="N22" s="396"/>
      <c r="O22" s="396"/>
      <c r="P22" s="396"/>
    </row>
    <row r="23" spans="1:16" ht="10.5" customHeight="1">
      <c r="A23" s="396"/>
      <c r="B23" s="396"/>
      <c r="C23" s="396"/>
      <c r="D23" s="396"/>
      <c r="E23" s="396"/>
      <c r="F23" s="396"/>
      <c r="G23" s="396"/>
      <c r="H23" s="396"/>
      <c r="I23" s="396"/>
      <c r="J23" s="396"/>
      <c r="K23" s="396"/>
      <c r="L23" s="396"/>
      <c r="M23" s="396"/>
      <c r="N23" s="396"/>
      <c r="O23" s="396"/>
      <c r="P23" s="396"/>
    </row>
    <row r="24" spans="1:16" ht="10.5" customHeight="1">
      <c r="A24" s="396"/>
      <c r="B24" s="396"/>
      <c r="C24" s="396"/>
      <c r="D24" s="396"/>
      <c r="E24" s="396"/>
      <c r="F24" s="396"/>
      <c r="G24" s="396"/>
      <c r="H24" s="396"/>
      <c r="I24" s="396"/>
      <c r="J24" s="396"/>
      <c r="K24" s="396"/>
      <c r="L24" s="396"/>
      <c r="M24" s="396"/>
      <c r="N24" s="396"/>
      <c r="O24" s="396"/>
      <c r="P24" s="396"/>
    </row>
    <row r="25" spans="1:16" ht="10.5" customHeight="1">
      <c r="A25" s="396"/>
      <c r="B25" s="396"/>
      <c r="C25" s="396"/>
      <c r="D25" s="396"/>
      <c r="E25" s="396"/>
      <c r="F25" s="396"/>
      <c r="G25" s="396"/>
      <c r="H25" s="396"/>
      <c r="I25" s="396"/>
      <c r="J25" s="396"/>
      <c r="K25" s="396"/>
      <c r="L25" s="396"/>
      <c r="M25" s="396"/>
      <c r="N25" s="396"/>
      <c r="O25" s="396"/>
      <c r="P25" s="396"/>
    </row>
    <row r="26" spans="1:16" ht="10.5" customHeight="1">
      <c r="A26" s="396"/>
      <c r="B26" s="396"/>
      <c r="C26" s="396"/>
      <c r="D26" s="396"/>
      <c r="E26" s="396"/>
      <c r="F26" s="396"/>
      <c r="G26" s="396"/>
      <c r="H26" s="396"/>
      <c r="I26" s="396"/>
      <c r="J26" s="396"/>
      <c r="K26" s="396"/>
      <c r="L26" s="396"/>
      <c r="M26" s="396"/>
      <c r="N26" s="396"/>
      <c r="O26" s="396"/>
      <c r="P26" s="396"/>
    </row>
    <row r="27" spans="1:16" ht="10.5" customHeight="1">
      <c r="A27" s="396"/>
      <c r="B27" s="396"/>
      <c r="C27" s="396"/>
      <c r="D27" s="396"/>
      <c r="E27" s="396"/>
      <c r="F27" s="396"/>
      <c r="G27" s="396"/>
      <c r="H27" s="396"/>
      <c r="I27" s="396"/>
      <c r="J27" s="396"/>
      <c r="K27" s="396"/>
      <c r="L27" s="396"/>
      <c r="M27" s="396"/>
      <c r="N27" s="396"/>
      <c r="O27" s="396"/>
      <c r="P27" s="396"/>
    </row>
    <row r="28" spans="1:16" ht="10.5" customHeight="1">
      <c r="A28" s="396"/>
      <c r="B28" s="396"/>
      <c r="C28" s="396"/>
      <c r="D28" s="396"/>
      <c r="E28" s="396"/>
      <c r="F28" s="396"/>
      <c r="G28" s="396"/>
      <c r="H28" s="396"/>
      <c r="I28" s="396"/>
      <c r="J28" s="396"/>
      <c r="K28" s="396"/>
      <c r="L28" s="396"/>
      <c r="M28" s="396"/>
      <c r="N28" s="396"/>
      <c r="O28" s="396"/>
      <c r="P28" s="396"/>
    </row>
    <row r="29" spans="1:16" ht="10.5" customHeight="1">
      <c r="A29" s="396"/>
      <c r="B29" s="396"/>
      <c r="C29" s="396"/>
      <c r="D29" s="396"/>
      <c r="E29" s="396"/>
      <c r="F29" s="396"/>
      <c r="G29" s="396"/>
      <c r="H29" s="396"/>
      <c r="I29" s="396"/>
      <c r="J29" s="396"/>
      <c r="K29" s="396"/>
      <c r="L29" s="396"/>
      <c r="M29" s="396"/>
      <c r="N29" s="396"/>
      <c r="O29" s="396"/>
      <c r="P29" s="396"/>
    </row>
    <row r="30" spans="1:16" ht="10.5" customHeight="1">
      <c r="A30" s="396"/>
      <c r="B30" s="396"/>
      <c r="C30" s="396"/>
      <c r="D30" s="396"/>
      <c r="E30" s="396"/>
      <c r="F30" s="396"/>
      <c r="G30" s="396"/>
      <c r="H30" s="396"/>
      <c r="I30" s="396"/>
      <c r="J30" s="396"/>
      <c r="K30" s="396"/>
      <c r="L30" s="396"/>
      <c r="M30" s="396"/>
      <c r="N30" s="396"/>
      <c r="O30" s="396"/>
      <c r="P30" s="396"/>
    </row>
    <row r="31" spans="1:16" ht="10.5" customHeight="1">
      <c r="A31" s="396"/>
      <c r="B31" s="396"/>
      <c r="C31" s="396"/>
      <c r="D31" s="396"/>
      <c r="E31" s="396"/>
      <c r="F31" s="396"/>
      <c r="G31" s="396"/>
      <c r="H31" s="396"/>
      <c r="I31" s="396"/>
      <c r="J31" s="396"/>
      <c r="K31" s="396"/>
      <c r="L31" s="396"/>
      <c r="M31" s="396"/>
      <c r="N31" s="396"/>
      <c r="O31" s="396"/>
      <c r="P31" s="396"/>
    </row>
    <row r="32" spans="1:16" ht="10.5" customHeight="1">
      <c r="A32" s="396"/>
      <c r="B32" s="396"/>
      <c r="C32" s="396"/>
      <c r="D32" s="396"/>
      <c r="E32" s="396"/>
      <c r="F32" s="396"/>
      <c r="G32" s="396"/>
      <c r="H32" s="396"/>
      <c r="I32" s="396"/>
      <c r="J32" s="396"/>
      <c r="K32" s="396"/>
      <c r="L32" s="396"/>
      <c r="M32" s="396"/>
      <c r="N32" s="396"/>
      <c r="O32" s="396"/>
      <c r="P32" s="396"/>
    </row>
    <row r="33" spans="1:17" ht="10.5" customHeight="1">
      <c r="A33" s="396"/>
      <c r="B33" s="396"/>
      <c r="C33" s="396"/>
      <c r="D33" s="396"/>
      <c r="E33" s="396"/>
      <c r="F33" s="396"/>
      <c r="G33" s="396"/>
      <c r="H33" s="396"/>
      <c r="I33" s="396"/>
      <c r="J33" s="396"/>
      <c r="K33" s="396"/>
      <c r="L33" s="396"/>
      <c r="M33" s="396"/>
      <c r="N33" s="396"/>
      <c r="O33" s="396"/>
      <c r="P33" s="396"/>
    </row>
    <row r="34" spans="1:17" ht="10.5" customHeight="1">
      <c r="A34" s="396"/>
      <c r="B34" s="396"/>
      <c r="C34" s="396"/>
      <c r="D34" s="396"/>
      <c r="E34" s="396"/>
      <c r="F34" s="396"/>
      <c r="G34" s="396"/>
      <c r="H34" s="396"/>
      <c r="I34" s="396"/>
      <c r="J34" s="396"/>
      <c r="K34" s="396"/>
      <c r="L34" s="396"/>
      <c r="M34" s="396"/>
      <c r="N34" s="396"/>
      <c r="O34" s="396"/>
      <c r="P34" s="396"/>
    </row>
    <row r="35" spans="1:17" ht="10.5" customHeight="1">
      <c r="A35" s="396"/>
      <c r="B35" s="396"/>
      <c r="C35" s="396"/>
      <c r="D35" s="396"/>
      <c r="E35" s="396"/>
      <c r="F35" s="396"/>
      <c r="G35" s="396"/>
      <c r="H35" s="396"/>
      <c r="I35" s="396"/>
      <c r="J35" s="396"/>
      <c r="K35" s="396"/>
      <c r="L35" s="396"/>
      <c r="M35" s="396"/>
      <c r="N35" s="396"/>
      <c r="O35" s="396"/>
      <c r="P35" s="396"/>
    </row>
    <row r="36" spans="1:17" ht="10.5" customHeight="1">
      <c r="A36" s="396"/>
      <c r="B36" s="396"/>
      <c r="C36" s="396"/>
      <c r="D36" s="396"/>
      <c r="E36" s="396"/>
      <c r="F36" s="396"/>
      <c r="G36" s="396"/>
      <c r="H36" s="396"/>
      <c r="I36" s="396"/>
      <c r="J36" s="396"/>
      <c r="K36" s="396"/>
      <c r="L36" s="396"/>
      <c r="M36" s="396"/>
      <c r="N36" s="396"/>
      <c r="O36" s="396"/>
      <c r="P36" s="396"/>
    </row>
    <row r="37" spans="1:17" ht="10.5" customHeight="1">
      <c r="A37" s="396"/>
      <c r="B37" s="396"/>
      <c r="C37" s="396"/>
      <c r="D37" s="396"/>
      <c r="E37" s="396"/>
      <c r="F37" s="396"/>
      <c r="G37" s="396"/>
      <c r="H37" s="396"/>
      <c r="I37" s="396"/>
      <c r="J37" s="396"/>
      <c r="K37" s="396"/>
      <c r="L37" s="396"/>
      <c r="M37" s="396"/>
      <c r="N37" s="396"/>
      <c r="O37" s="396"/>
      <c r="P37" s="396"/>
    </row>
    <row r="38" spans="1:17" ht="10.5" customHeight="1">
      <c r="A38" s="396"/>
      <c r="B38" s="396"/>
      <c r="C38" s="396"/>
      <c r="D38" s="396"/>
      <c r="E38" s="396"/>
      <c r="F38" s="396"/>
      <c r="G38" s="396"/>
      <c r="H38" s="396"/>
      <c r="I38" s="396"/>
      <c r="J38" s="396"/>
      <c r="K38" s="396"/>
      <c r="L38" s="396"/>
      <c r="M38" s="396"/>
      <c r="N38" s="396"/>
      <c r="O38" s="396"/>
      <c r="P38" s="396"/>
    </row>
    <row r="39" spans="1:17" ht="10.5" customHeight="1">
      <c r="A39" s="396"/>
      <c r="B39" s="396"/>
      <c r="C39" s="396"/>
      <c r="D39" s="396"/>
      <c r="E39" s="396"/>
      <c r="F39" s="396"/>
      <c r="G39" s="396"/>
      <c r="H39" s="396"/>
      <c r="I39" s="396"/>
      <c r="J39" s="396"/>
      <c r="K39" s="396"/>
      <c r="L39" s="396"/>
      <c r="M39" s="396"/>
      <c r="N39" s="396"/>
      <c r="O39" s="396"/>
      <c r="P39" s="396"/>
    </row>
    <row r="40" spans="1:17" ht="10.5" customHeight="1">
      <c r="A40" s="396"/>
      <c r="B40" s="396"/>
      <c r="C40" s="396"/>
      <c r="D40" s="396"/>
      <c r="E40" s="396"/>
      <c r="F40" s="396"/>
      <c r="G40" s="396"/>
      <c r="H40" s="396"/>
      <c r="I40" s="396"/>
      <c r="J40" s="396"/>
      <c r="K40" s="396"/>
      <c r="L40" s="396"/>
      <c r="M40" s="396"/>
      <c r="N40" s="396"/>
      <c r="O40" s="396"/>
      <c r="P40" s="396"/>
    </row>
    <row r="41" spans="1:17" ht="10.5" customHeight="1">
      <c r="A41" s="396"/>
      <c r="B41" s="396"/>
      <c r="C41" s="396"/>
      <c r="D41" s="396"/>
      <c r="E41" s="396"/>
      <c r="F41" s="396"/>
      <c r="G41" s="396"/>
      <c r="H41" s="396"/>
      <c r="I41" s="396"/>
      <c r="J41" s="396"/>
      <c r="K41" s="396"/>
      <c r="L41" s="396"/>
      <c r="M41" s="396"/>
      <c r="N41" s="396"/>
      <c r="O41" s="396"/>
      <c r="P41" s="396"/>
    </row>
    <row r="42" spans="1:17" ht="10.5" customHeight="1">
      <c r="A42" s="396"/>
      <c r="B42" s="396"/>
      <c r="C42" s="396"/>
      <c r="D42" s="396"/>
      <c r="E42" s="396"/>
      <c r="F42" s="396"/>
      <c r="G42" s="396"/>
      <c r="H42" s="396"/>
      <c r="I42" s="396"/>
      <c r="J42" s="396"/>
      <c r="K42" s="396"/>
      <c r="L42" s="396"/>
      <c r="M42" s="396"/>
      <c r="N42" s="396"/>
      <c r="O42" s="396"/>
      <c r="P42" s="396"/>
    </row>
    <row r="43" spans="1:17" ht="10.5" customHeight="1"/>
    <row r="44" spans="1:17" ht="10.5" customHeight="1"/>
    <row r="45" spans="1:17" ht="10.5" customHeight="1">
      <c r="A45" s="397" t="s">
        <v>830</v>
      </c>
      <c r="B45" s="396"/>
      <c r="C45" s="396"/>
      <c r="D45" s="396"/>
      <c r="E45" s="396"/>
      <c r="F45" s="396"/>
      <c r="G45" s="396"/>
      <c r="H45" s="396"/>
      <c r="I45" s="396"/>
      <c r="J45" s="396"/>
      <c r="K45" s="396"/>
      <c r="L45" s="396"/>
      <c r="M45" s="396"/>
      <c r="N45" s="396"/>
      <c r="O45" s="396"/>
      <c r="P45" s="396"/>
      <c r="Q45" s="396"/>
    </row>
    <row r="46" spans="1:17">
      <c r="A46" s="396"/>
      <c r="B46" s="396"/>
      <c r="C46" s="396"/>
      <c r="D46" s="396"/>
      <c r="E46" s="396"/>
      <c r="F46" s="396"/>
      <c r="G46" s="396"/>
      <c r="H46" s="396"/>
      <c r="I46" s="396"/>
      <c r="J46" s="396"/>
      <c r="K46" s="396"/>
      <c r="L46" s="396"/>
      <c r="M46" s="396"/>
      <c r="N46" s="396"/>
      <c r="O46" s="396"/>
      <c r="P46" s="396"/>
      <c r="Q46" s="396"/>
    </row>
  </sheetData>
  <mergeCells count="2">
    <mergeCell ref="A1:P42"/>
    <mergeCell ref="A45:Q46"/>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L24"/>
  <sheetViews>
    <sheetView view="pageBreakPreview" topLeftCell="H1" zoomScale="70" zoomScaleNormal="70" zoomScaleSheetLayoutView="70" workbookViewId="0">
      <selection activeCell="AK3" sqref="AK3"/>
    </sheetView>
  </sheetViews>
  <sheetFormatPr baseColWidth="10" defaultColWidth="7.5703125" defaultRowHeight="21" customHeight="1"/>
  <cols>
    <col min="1" max="1" width="5.42578125" customWidth="1"/>
    <col min="31" max="31" width="10.5703125" customWidth="1"/>
    <col min="36" max="36" width="13" customWidth="1"/>
    <col min="37" max="37" width="15.5703125" customWidth="1"/>
  </cols>
  <sheetData>
    <row r="1" spans="1:37" s="2" customFormat="1" ht="21"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54" customHeight="1">
      <c r="B2" s="9"/>
      <c r="H2" s="3"/>
      <c r="AI2" s="10"/>
      <c r="AJ2" s="160" t="s">
        <v>68</v>
      </c>
      <c r="AK2" s="161">
        <v>3</v>
      </c>
    </row>
    <row r="3" spans="1:37" s="2" customFormat="1" ht="27.9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27.95" customHeight="1">
      <c r="B4" s="416" t="s">
        <v>622</v>
      </c>
      <c r="C4" s="417"/>
      <c r="D4" s="417"/>
      <c r="E4" s="417"/>
      <c r="F4" s="417"/>
      <c r="G4" s="417"/>
      <c r="H4" s="417"/>
      <c r="I4" s="417"/>
      <c r="J4" s="417"/>
      <c r="K4" s="417"/>
      <c r="L4" s="417"/>
      <c r="M4" s="417"/>
      <c r="N4" s="417"/>
      <c r="O4" s="417"/>
      <c r="P4" s="417"/>
      <c r="Q4" s="417"/>
      <c r="R4" s="417"/>
      <c r="S4" s="417"/>
      <c r="T4" s="418"/>
      <c r="U4" s="416" t="s">
        <v>620</v>
      </c>
      <c r="V4" s="417"/>
      <c r="W4" s="417"/>
      <c r="X4" s="417"/>
      <c r="Y4" s="417"/>
      <c r="Z4" s="417"/>
      <c r="AA4" s="417"/>
      <c r="AB4" s="417"/>
      <c r="AC4" s="417"/>
      <c r="AD4" s="417"/>
      <c r="AE4" s="417"/>
      <c r="AF4" s="417"/>
      <c r="AG4" s="417"/>
      <c r="AH4" s="417"/>
      <c r="AI4" s="417"/>
      <c r="AJ4" s="417"/>
      <c r="AK4" s="418"/>
    </row>
    <row r="5" spans="1:37" s="1" customFormat="1" ht="21"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21"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36"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76.5" customHeight="1" thickBot="1">
      <c r="B8" s="426"/>
      <c r="C8" s="426"/>
      <c r="D8" s="426"/>
      <c r="E8" s="426"/>
      <c r="F8" s="426"/>
      <c r="G8" s="426"/>
      <c r="H8" s="176" t="s">
        <v>3</v>
      </c>
      <c r="I8" s="176" t="s">
        <v>4</v>
      </c>
      <c r="J8" s="176" t="s">
        <v>6</v>
      </c>
      <c r="K8" s="427"/>
      <c r="L8" s="175" t="s">
        <v>39</v>
      </c>
      <c r="M8" s="175" t="s">
        <v>40</v>
      </c>
      <c r="N8" s="177" t="s">
        <v>41</v>
      </c>
      <c r="O8" s="177" t="s">
        <v>43</v>
      </c>
      <c r="P8" s="427"/>
      <c r="Q8" s="426"/>
      <c r="R8" s="176" t="s">
        <v>6</v>
      </c>
      <c r="S8" s="176" t="s">
        <v>1</v>
      </c>
      <c r="T8" s="176" t="s">
        <v>72</v>
      </c>
      <c r="U8" s="426"/>
      <c r="V8" s="426"/>
      <c r="W8" s="426"/>
      <c r="X8" s="428"/>
      <c r="Y8" s="427"/>
      <c r="Z8" s="426"/>
      <c r="AA8" s="426"/>
      <c r="AB8" s="426"/>
      <c r="AC8" s="427"/>
      <c r="AD8" s="426"/>
      <c r="AE8" s="427"/>
      <c r="AF8" s="427"/>
      <c r="AG8" s="427"/>
      <c r="AH8" s="427"/>
      <c r="AI8" s="427"/>
      <c r="AJ8" s="427"/>
      <c r="AK8" s="427"/>
    </row>
    <row r="9" spans="1:37" s="1" customFormat="1" ht="52.5" customHeight="1">
      <c r="A9" s="22"/>
      <c r="B9" s="467"/>
      <c r="C9" s="467" t="s">
        <v>554</v>
      </c>
      <c r="D9" s="467" t="s">
        <v>559</v>
      </c>
      <c r="E9" s="485" t="s">
        <v>560</v>
      </c>
      <c r="F9" s="485" t="s">
        <v>616</v>
      </c>
      <c r="G9" s="234" t="s">
        <v>42</v>
      </c>
      <c r="H9" s="452" t="s">
        <v>198</v>
      </c>
      <c r="I9" s="95" t="s">
        <v>46</v>
      </c>
      <c r="J9" s="108" t="s">
        <v>230</v>
      </c>
      <c r="K9" s="108" t="s">
        <v>231</v>
      </c>
      <c r="L9" s="243">
        <v>1</v>
      </c>
      <c r="M9" s="244">
        <v>0</v>
      </c>
      <c r="N9" s="243">
        <v>0</v>
      </c>
      <c r="O9" s="243">
        <f t="shared" ref="O9" si="0">SUM(L9:N9)</f>
        <v>1</v>
      </c>
      <c r="P9" s="108" t="s">
        <v>232</v>
      </c>
      <c r="Q9" s="107">
        <v>8</v>
      </c>
      <c r="R9" s="108" t="s">
        <v>424</v>
      </c>
      <c r="S9" s="108" t="s">
        <v>234</v>
      </c>
      <c r="T9" s="108" t="s">
        <v>233</v>
      </c>
      <c r="U9" s="120">
        <v>2</v>
      </c>
      <c r="V9" s="109">
        <v>4</v>
      </c>
      <c r="W9" s="109">
        <f>V9*U9</f>
        <v>8</v>
      </c>
      <c r="X9" s="110" t="str">
        <f>+IF(AND(U9*V9&gt;=24,U9*V9&lt;=40),"MA",IF(AND(U9*V9&gt;=10,U9*V9&lt;=20),"A",IF(AND(U9*V9&gt;=6,U9*V9&lt;=8),"M",IF(AND(U9*V9&gt;=0,U9*V9&lt;=4),"B",""))))</f>
        <v>M</v>
      </c>
      <c r="Y9" s="11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09">
        <v>10</v>
      </c>
      <c r="AA9" s="109">
        <f>W9*Z9</f>
        <v>80</v>
      </c>
      <c r="AB9" s="112" t="str">
        <f>+IF(AND(U9*V9*Z9&gt;=600,U9*V9*Z9&lt;=4000),"I",IF(AND(U9*V9*Z9&gt;=150,U9*V9*Z9&lt;=500),"II",IF(AND(U9*V9*Z9&gt;=40,U9*V9*Z9&lt;=120),"III",IF(AND(U9*V9*Z9&gt;=0,U9*V9*Z9&lt;=20),"IV",""))))</f>
        <v>III</v>
      </c>
      <c r="AC9" s="11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5"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52.5" customHeight="1">
      <c r="A10" s="23"/>
      <c r="B10" s="435"/>
      <c r="C10" s="435"/>
      <c r="D10" s="435"/>
      <c r="E10" s="486"/>
      <c r="F10" s="486"/>
      <c r="G10" s="229" t="s">
        <v>42</v>
      </c>
      <c r="H10" s="405"/>
      <c r="I10" s="74" t="s">
        <v>96</v>
      </c>
      <c r="J10" s="75" t="s">
        <v>236</v>
      </c>
      <c r="K10" s="85" t="s">
        <v>237</v>
      </c>
      <c r="L10" s="76">
        <v>1</v>
      </c>
      <c r="M10" s="77">
        <v>0</v>
      </c>
      <c r="N10" s="76">
        <v>0</v>
      </c>
      <c r="O10" s="76">
        <f t="shared" ref="O10:O24" si="1">SUM(L10:N10)</f>
        <v>1</v>
      </c>
      <c r="P10" s="75" t="s">
        <v>232</v>
      </c>
      <c r="Q10" s="78">
        <v>8</v>
      </c>
      <c r="R10" s="85" t="s">
        <v>425</v>
      </c>
      <c r="S10" s="85" t="s">
        <v>234</v>
      </c>
      <c r="T10" s="85" t="s">
        <v>233</v>
      </c>
      <c r="U10" s="79">
        <v>2</v>
      </c>
      <c r="V10" s="79">
        <v>4</v>
      </c>
      <c r="W10" s="79">
        <f t="shared" ref="W10:W24" si="2">V10*U10</f>
        <v>8</v>
      </c>
      <c r="X10" s="80" t="str">
        <f t="shared" ref="X10:X24" si="3">+IF(AND(U10*V10&gt;=24,U10*V10&lt;=40),"MA",IF(AND(U10*V10&gt;=10,U10*V10&lt;=20),"A",IF(AND(U10*V10&gt;=6,U10*V10&lt;=8),"M",IF(AND(U10*V10&gt;=0,U10*V10&lt;=4),"B",""))))</f>
        <v>M</v>
      </c>
      <c r="Y10" s="81"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4" si="5">W10*Z10</f>
        <v>80</v>
      </c>
      <c r="AB10" s="82" t="str">
        <f t="shared" ref="AB10:AB24" si="6">+IF(AND(U10*V10*Z10&gt;=600,U10*V10*Z10&lt;=4000),"I",IF(AND(U10*V10*Z10&gt;=150,U10*V10*Z10&lt;=500),"II",IF(AND(U10*V10*Z10&gt;=40,U10*V10*Z10&lt;=120),"III",IF(AND(U10*V10*Z10&gt;=0,U10*V10*Z10&lt;=20),"IV",""))))</f>
        <v>III</v>
      </c>
      <c r="AC10" s="81"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4" si="8">+IF(AB10="I","No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52.5" customHeight="1">
      <c r="A11" s="23"/>
      <c r="B11" s="435"/>
      <c r="C11" s="435"/>
      <c r="D11" s="435"/>
      <c r="E11" s="486"/>
      <c r="F11" s="486"/>
      <c r="G11" s="229" t="s">
        <v>42</v>
      </c>
      <c r="H11" s="415"/>
      <c r="I11" s="78" t="s">
        <v>245</v>
      </c>
      <c r="J11" s="78" t="s">
        <v>246</v>
      </c>
      <c r="K11" s="85" t="s">
        <v>247</v>
      </c>
      <c r="L11" s="76">
        <v>1</v>
      </c>
      <c r="M11" s="77">
        <v>0</v>
      </c>
      <c r="N11" s="76">
        <v>0</v>
      </c>
      <c r="O11" s="76">
        <f t="shared" si="1"/>
        <v>1</v>
      </c>
      <c r="P11" s="85" t="s">
        <v>248</v>
      </c>
      <c r="Q11" s="88">
        <v>4</v>
      </c>
      <c r="R11" s="85" t="s">
        <v>79</v>
      </c>
      <c r="S11" s="85" t="s">
        <v>249</v>
      </c>
      <c r="T11" s="85" t="s">
        <v>250</v>
      </c>
      <c r="U11" s="88">
        <v>2</v>
      </c>
      <c r="V11" s="88">
        <v>4</v>
      </c>
      <c r="W11" s="88">
        <f t="shared" si="2"/>
        <v>8</v>
      </c>
      <c r="X11" s="80" t="str">
        <f t="shared" si="3"/>
        <v>M</v>
      </c>
      <c r="Y11" s="81" t="str">
        <f t="shared" si="4"/>
        <v>Situación deficiente con exposición esporádica, o bien situación mejorable con exposición continuada o frecuente. Es posible que suceda el daño alguna vez.</v>
      </c>
      <c r="Z11" s="79">
        <v>10</v>
      </c>
      <c r="AA11" s="79">
        <f t="shared" si="5"/>
        <v>80</v>
      </c>
      <c r="AB11" s="82" t="str">
        <f t="shared" si="6"/>
        <v>III</v>
      </c>
      <c r="AC11" s="81" t="str">
        <f t="shared" si="7"/>
        <v>Mejorar si es posible. Sería conveniente justificar la intervención y su rentabilidad.</v>
      </c>
      <c r="AD11" s="74" t="str">
        <f t="shared" si="8"/>
        <v>Aceptable</v>
      </c>
      <c r="AE11" s="81" t="s">
        <v>251</v>
      </c>
      <c r="AF11" s="78" t="s">
        <v>34</v>
      </c>
      <c r="AG11" s="78" t="s">
        <v>37</v>
      </c>
      <c r="AH11" s="78" t="s">
        <v>34</v>
      </c>
      <c r="AI11" s="74" t="s">
        <v>252</v>
      </c>
      <c r="AJ11" s="78" t="s">
        <v>34</v>
      </c>
      <c r="AK11" s="52" t="s">
        <v>468</v>
      </c>
    </row>
    <row r="12" spans="1:37" s="1" customFormat="1" ht="52.5" customHeight="1">
      <c r="A12" s="23"/>
      <c r="B12" s="435"/>
      <c r="C12" s="435"/>
      <c r="D12" s="435"/>
      <c r="E12" s="486"/>
      <c r="F12" s="486"/>
      <c r="G12" s="229" t="s">
        <v>42</v>
      </c>
      <c r="H12" s="404" t="s">
        <v>44</v>
      </c>
      <c r="I12" s="74" t="s">
        <v>54</v>
      </c>
      <c r="J12" s="74" t="s">
        <v>224</v>
      </c>
      <c r="K12" s="74" t="s">
        <v>219</v>
      </c>
      <c r="L12" s="76">
        <v>1</v>
      </c>
      <c r="M12" s="77">
        <v>0</v>
      </c>
      <c r="N12" s="76">
        <v>0</v>
      </c>
      <c r="O12" s="76">
        <f t="shared" si="1"/>
        <v>1</v>
      </c>
      <c r="P12" s="74" t="s">
        <v>708</v>
      </c>
      <c r="Q12" s="78">
        <v>8</v>
      </c>
      <c r="R12" s="74" t="s">
        <v>221</v>
      </c>
      <c r="S12" s="74" t="s">
        <v>220</v>
      </c>
      <c r="T12" s="74" t="s">
        <v>300</v>
      </c>
      <c r="U12" s="88">
        <v>2</v>
      </c>
      <c r="V12" s="88">
        <v>3</v>
      </c>
      <c r="W12" s="88">
        <f t="shared" si="2"/>
        <v>6</v>
      </c>
      <c r="X12" s="80" t="str">
        <f t="shared" si="3"/>
        <v>M</v>
      </c>
      <c r="Y12" s="81" t="str">
        <f t="shared" si="4"/>
        <v>Situación deficiente con exposición esporádica, o bien situación mejorable con exposición continuada o frecuente. Es posible que suceda el daño alguna vez.</v>
      </c>
      <c r="Z12" s="79">
        <v>10</v>
      </c>
      <c r="AA12" s="79">
        <f t="shared" si="5"/>
        <v>60</v>
      </c>
      <c r="AB12" s="82" t="str">
        <f t="shared" si="6"/>
        <v>III</v>
      </c>
      <c r="AC12" s="81" t="str">
        <f t="shared" si="7"/>
        <v>Mejorar si es posible. Sería conveniente justificar la intervención y su rentabilidad.</v>
      </c>
      <c r="AD12" s="74" t="str">
        <f t="shared" si="8"/>
        <v>Aceptable</v>
      </c>
      <c r="AE12" s="407" t="s">
        <v>724</v>
      </c>
      <c r="AF12" s="74" t="s">
        <v>34</v>
      </c>
      <c r="AG12" s="74" t="s">
        <v>34</v>
      </c>
      <c r="AH12" s="74" t="s">
        <v>34</v>
      </c>
      <c r="AI12" s="74" t="s">
        <v>226</v>
      </c>
      <c r="AJ12" s="74" t="s">
        <v>34</v>
      </c>
      <c r="AK12" s="52" t="s">
        <v>468</v>
      </c>
    </row>
    <row r="13" spans="1:37" s="1" customFormat="1" ht="52.5" customHeight="1">
      <c r="A13" s="23"/>
      <c r="B13" s="435"/>
      <c r="C13" s="435"/>
      <c r="D13" s="435"/>
      <c r="E13" s="486"/>
      <c r="F13" s="486"/>
      <c r="G13" s="229" t="s">
        <v>42</v>
      </c>
      <c r="H13" s="405"/>
      <c r="I13" s="74" t="s">
        <v>460</v>
      </c>
      <c r="J13" s="74" t="s">
        <v>439</v>
      </c>
      <c r="K13" s="74" t="s">
        <v>709</v>
      </c>
      <c r="L13" s="76">
        <v>1</v>
      </c>
      <c r="M13" s="77">
        <v>0</v>
      </c>
      <c r="N13" s="76">
        <v>0</v>
      </c>
      <c r="O13" s="76">
        <f t="shared" si="1"/>
        <v>1</v>
      </c>
      <c r="P13" s="74" t="s">
        <v>708</v>
      </c>
      <c r="Q13" s="78">
        <v>8</v>
      </c>
      <c r="R13" s="74" t="s">
        <v>707</v>
      </c>
      <c r="S13" s="74" t="s">
        <v>461</v>
      </c>
      <c r="T13" s="74" t="s">
        <v>441</v>
      </c>
      <c r="U13" s="79">
        <v>2</v>
      </c>
      <c r="V13" s="79">
        <v>3</v>
      </c>
      <c r="W13" s="88">
        <f t="shared" si="2"/>
        <v>6</v>
      </c>
      <c r="X13" s="80" t="str">
        <f t="shared" si="3"/>
        <v>M</v>
      </c>
      <c r="Y13" s="81" t="str">
        <f t="shared" si="4"/>
        <v>Situación deficiente con exposición esporádica, o bien situación mejorable con exposición continuada o frecuente. Es posible que suceda el daño alguna vez.</v>
      </c>
      <c r="Z13" s="79">
        <v>10</v>
      </c>
      <c r="AA13" s="79">
        <f t="shared" si="5"/>
        <v>60</v>
      </c>
      <c r="AB13" s="82" t="str">
        <f t="shared" si="6"/>
        <v>III</v>
      </c>
      <c r="AC13" s="81" t="str">
        <f t="shared" si="7"/>
        <v>Mejorar si es posible. Sería conveniente justificar la intervención y su rentabilidad.</v>
      </c>
      <c r="AD13" s="74" t="str">
        <f t="shared" si="8"/>
        <v>Aceptable</v>
      </c>
      <c r="AE13" s="408"/>
      <c r="AF13" s="74" t="s">
        <v>34</v>
      </c>
      <c r="AG13" s="74" t="s">
        <v>34</v>
      </c>
      <c r="AH13" s="74" t="s">
        <v>34</v>
      </c>
      <c r="AI13" s="74" t="s">
        <v>462</v>
      </c>
      <c r="AJ13" s="74" t="s">
        <v>34</v>
      </c>
      <c r="AK13" s="84" t="s">
        <v>433</v>
      </c>
    </row>
    <row r="14" spans="1:37" s="1" customFormat="1" ht="52.5" customHeight="1">
      <c r="A14" s="23"/>
      <c r="B14" s="435"/>
      <c r="C14" s="435"/>
      <c r="D14" s="435"/>
      <c r="E14" s="486"/>
      <c r="F14" s="486"/>
      <c r="G14" s="229" t="s">
        <v>42</v>
      </c>
      <c r="H14" s="405"/>
      <c r="I14" s="74" t="s">
        <v>427</v>
      </c>
      <c r="J14" s="74" t="s">
        <v>428</v>
      </c>
      <c r="K14" s="74" t="s">
        <v>711</v>
      </c>
      <c r="L14" s="76">
        <v>1</v>
      </c>
      <c r="M14" s="77">
        <v>0</v>
      </c>
      <c r="N14" s="76">
        <v>0</v>
      </c>
      <c r="O14" s="76">
        <f t="shared" si="1"/>
        <v>1</v>
      </c>
      <c r="P14" s="74" t="s">
        <v>708</v>
      </c>
      <c r="Q14" s="78">
        <v>8</v>
      </c>
      <c r="R14" s="74" t="s">
        <v>221</v>
      </c>
      <c r="S14" s="74" t="s">
        <v>431</v>
      </c>
      <c r="T14" s="74" t="s">
        <v>432</v>
      </c>
      <c r="U14" s="79">
        <v>2</v>
      </c>
      <c r="V14" s="79">
        <v>1</v>
      </c>
      <c r="W14" s="79">
        <f t="shared" si="2"/>
        <v>2</v>
      </c>
      <c r="X14" s="80" t="str">
        <f t="shared" si="3"/>
        <v>B</v>
      </c>
      <c r="Y14" s="81" t="str">
        <f t="shared" si="4"/>
        <v>Situación mejorable con exposición ocasional o esporádica, o situación sin anomalía destacable con cualquier nivel de exposición. No es esperable que se materialice el riesgo, aunque puede ser concebible.</v>
      </c>
      <c r="Z14" s="79">
        <v>10</v>
      </c>
      <c r="AA14" s="79">
        <f t="shared" si="5"/>
        <v>20</v>
      </c>
      <c r="AB14" s="82" t="str">
        <f t="shared" si="6"/>
        <v>IV</v>
      </c>
      <c r="AC14" s="81" t="str">
        <f t="shared" si="7"/>
        <v>Mantener las medidas de control existentes, pero se deberían considerar soluciones o mejoras y se deben hacer comprobaciones periódicas para asegurar que el riesgo aún es tolerable.</v>
      </c>
      <c r="AD14" s="74" t="str">
        <f t="shared" si="8"/>
        <v>Aceptable</v>
      </c>
      <c r="AE14" s="408"/>
      <c r="AF14" s="74" t="s">
        <v>34</v>
      </c>
      <c r="AG14" s="74" t="s">
        <v>34</v>
      </c>
      <c r="AH14" s="74" t="s">
        <v>34</v>
      </c>
      <c r="AI14" s="74" t="s">
        <v>223</v>
      </c>
      <c r="AJ14" s="74" t="s">
        <v>34</v>
      </c>
      <c r="AK14" s="84" t="s">
        <v>433</v>
      </c>
    </row>
    <row r="15" spans="1:37" s="1" customFormat="1" ht="52.5" customHeight="1">
      <c r="A15" s="23"/>
      <c r="B15" s="435"/>
      <c r="C15" s="435"/>
      <c r="D15" s="435"/>
      <c r="E15" s="486"/>
      <c r="F15" s="486"/>
      <c r="G15" s="229" t="s">
        <v>42</v>
      </c>
      <c r="H15" s="415"/>
      <c r="I15" s="74" t="s">
        <v>463</v>
      </c>
      <c r="J15" s="74" t="s">
        <v>222</v>
      </c>
      <c r="K15" s="74" t="s">
        <v>711</v>
      </c>
      <c r="L15" s="76">
        <v>1</v>
      </c>
      <c r="M15" s="77">
        <v>0</v>
      </c>
      <c r="N15" s="76">
        <v>0</v>
      </c>
      <c r="O15" s="76">
        <f t="shared" si="1"/>
        <v>1</v>
      </c>
      <c r="P15" s="74" t="s">
        <v>708</v>
      </c>
      <c r="Q15" s="74">
        <v>8</v>
      </c>
      <c r="R15" s="74" t="s">
        <v>459</v>
      </c>
      <c r="S15" s="74" t="s">
        <v>220</v>
      </c>
      <c r="T15" s="74" t="s">
        <v>300</v>
      </c>
      <c r="U15" s="79">
        <v>2</v>
      </c>
      <c r="V15" s="79">
        <v>3</v>
      </c>
      <c r="W15" s="79">
        <f t="shared" si="2"/>
        <v>6</v>
      </c>
      <c r="X15" s="80" t="str">
        <f t="shared" si="3"/>
        <v>M</v>
      </c>
      <c r="Y15" s="81" t="str">
        <f t="shared" si="4"/>
        <v>Situación deficiente con exposición esporádica, o bien situación mejorable con exposición continuada o frecuente. Es posible que suceda el daño alguna vez.</v>
      </c>
      <c r="Z15" s="79">
        <v>10</v>
      </c>
      <c r="AA15" s="79">
        <f t="shared" si="5"/>
        <v>60</v>
      </c>
      <c r="AB15" s="82" t="str">
        <f t="shared" si="6"/>
        <v>III</v>
      </c>
      <c r="AC15" s="81" t="str">
        <f t="shared" si="7"/>
        <v>Mejorar si es posible. Sería conveniente justificar la intervención y su rentabilidad.</v>
      </c>
      <c r="AD15" s="74" t="str">
        <f t="shared" si="8"/>
        <v>Aceptable</v>
      </c>
      <c r="AE15" s="409"/>
      <c r="AF15" s="74" t="s">
        <v>34</v>
      </c>
      <c r="AG15" s="74" t="s">
        <v>34</v>
      </c>
      <c r="AH15" s="74" t="s">
        <v>34</v>
      </c>
      <c r="AI15" s="74" t="s">
        <v>462</v>
      </c>
      <c r="AJ15" s="74" t="s">
        <v>34</v>
      </c>
      <c r="AK15" s="84" t="s">
        <v>464</v>
      </c>
    </row>
    <row r="16" spans="1:37" s="1" customFormat="1" ht="52.5" customHeight="1">
      <c r="A16" s="23"/>
      <c r="B16" s="435"/>
      <c r="C16" s="435"/>
      <c r="D16" s="435"/>
      <c r="E16" s="486"/>
      <c r="F16" s="486"/>
      <c r="G16" s="229" t="s">
        <v>42</v>
      </c>
      <c r="H16" s="410" t="s">
        <v>48</v>
      </c>
      <c r="I16" s="85" t="s">
        <v>202</v>
      </c>
      <c r="J16" s="85" t="s">
        <v>203</v>
      </c>
      <c r="K16" s="85" t="s">
        <v>206</v>
      </c>
      <c r="L16" s="76">
        <v>1</v>
      </c>
      <c r="M16" s="77">
        <v>0</v>
      </c>
      <c r="N16" s="76">
        <v>0</v>
      </c>
      <c r="O16" s="76">
        <f t="shared" si="1"/>
        <v>1</v>
      </c>
      <c r="P16" s="89" t="s">
        <v>209</v>
      </c>
      <c r="Q16" s="78">
        <v>8</v>
      </c>
      <c r="R16" s="89" t="s">
        <v>211</v>
      </c>
      <c r="S16" s="89" t="s">
        <v>296</v>
      </c>
      <c r="T16" s="89" t="s">
        <v>213</v>
      </c>
      <c r="U16" s="79">
        <v>2</v>
      </c>
      <c r="V16" s="79">
        <v>4</v>
      </c>
      <c r="W16" s="79">
        <f t="shared" si="2"/>
        <v>8</v>
      </c>
      <c r="X16" s="80" t="str">
        <f t="shared" si="3"/>
        <v>M</v>
      </c>
      <c r="Y16" s="81" t="str">
        <f t="shared" si="4"/>
        <v>Situación deficiente con exposición esporádica, o bien situación mejorable con exposición continuada o frecuente. Es posible que suceda el daño alguna vez.</v>
      </c>
      <c r="Z16" s="79">
        <v>10</v>
      </c>
      <c r="AA16" s="79">
        <f t="shared" si="5"/>
        <v>80</v>
      </c>
      <c r="AB16" s="82" t="str">
        <f t="shared" si="6"/>
        <v>III</v>
      </c>
      <c r="AC16" s="81" t="str">
        <f t="shared" si="7"/>
        <v>Mejorar si es posible. Sería conveniente justificar la intervención y su rentabilidad.</v>
      </c>
      <c r="AD16" s="74" t="str">
        <f t="shared" si="8"/>
        <v>Aceptable</v>
      </c>
      <c r="AE16" s="407" t="s">
        <v>713</v>
      </c>
      <c r="AF16" s="74" t="s">
        <v>34</v>
      </c>
      <c r="AG16" s="74" t="s">
        <v>34</v>
      </c>
      <c r="AH16" s="85" t="s">
        <v>217</v>
      </c>
      <c r="AI16" s="85" t="s">
        <v>218</v>
      </c>
      <c r="AJ16" s="78" t="s">
        <v>34</v>
      </c>
      <c r="AK16" s="52" t="s">
        <v>468</v>
      </c>
    </row>
    <row r="17" spans="1:38" s="1" customFormat="1" ht="52.5" customHeight="1">
      <c r="A17" s="23"/>
      <c r="B17" s="435"/>
      <c r="C17" s="435"/>
      <c r="D17" s="435"/>
      <c r="E17" s="486"/>
      <c r="F17" s="486"/>
      <c r="G17" s="229" t="s">
        <v>42</v>
      </c>
      <c r="H17" s="410"/>
      <c r="I17" s="85" t="s">
        <v>205</v>
      </c>
      <c r="J17" s="85" t="s">
        <v>204</v>
      </c>
      <c r="K17" s="85" t="s">
        <v>207</v>
      </c>
      <c r="L17" s="76">
        <v>1</v>
      </c>
      <c r="M17" s="77">
        <v>0</v>
      </c>
      <c r="N17" s="76">
        <v>0</v>
      </c>
      <c r="O17" s="76">
        <f t="shared" si="1"/>
        <v>1</v>
      </c>
      <c r="P17" s="89" t="s">
        <v>210</v>
      </c>
      <c r="Q17" s="78">
        <v>8</v>
      </c>
      <c r="R17" s="89" t="s">
        <v>214</v>
      </c>
      <c r="S17" s="89" t="s">
        <v>215</v>
      </c>
      <c r="T17" s="89" t="s">
        <v>216</v>
      </c>
      <c r="U17" s="79">
        <v>2</v>
      </c>
      <c r="V17" s="79">
        <v>4</v>
      </c>
      <c r="W17" s="79">
        <f t="shared" si="2"/>
        <v>8</v>
      </c>
      <c r="X17" s="80" t="str">
        <f t="shared" si="3"/>
        <v>M</v>
      </c>
      <c r="Y17" s="81" t="str">
        <f t="shared" si="4"/>
        <v>Situación deficiente con exposición esporádica, o bien situación mejorable con exposición continuada o frecuente. Es posible que suceda el daño alguna vez.</v>
      </c>
      <c r="Z17" s="79">
        <v>10</v>
      </c>
      <c r="AA17" s="79">
        <f t="shared" si="5"/>
        <v>80</v>
      </c>
      <c r="AB17" s="82" t="str">
        <f t="shared" si="6"/>
        <v>III</v>
      </c>
      <c r="AC17" s="81" t="str">
        <f t="shared" si="7"/>
        <v>Mejorar si es posible. Sería conveniente justificar la intervención y su rentabilidad.</v>
      </c>
      <c r="AD17" s="74" t="str">
        <f t="shared" si="8"/>
        <v>Aceptable</v>
      </c>
      <c r="AE17" s="408"/>
      <c r="AF17" s="74" t="s">
        <v>34</v>
      </c>
      <c r="AG17" s="74" t="s">
        <v>34</v>
      </c>
      <c r="AH17" s="85" t="s">
        <v>217</v>
      </c>
      <c r="AI17" s="85" t="s">
        <v>218</v>
      </c>
      <c r="AJ17" s="78" t="s">
        <v>34</v>
      </c>
      <c r="AK17" s="52" t="s">
        <v>468</v>
      </c>
    </row>
    <row r="18" spans="1:38" s="1" customFormat="1" ht="52.5" customHeight="1">
      <c r="A18" s="23"/>
      <c r="B18" s="435"/>
      <c r="C18" s="435"/>
      <c r="D18" s="435"/>
      <c r="E18" s="486"/>
      <c r="F18" s="486"/>
      <c r="G18" s="229" t="s">
        <v>33</v>
      </c>
      <c r="H18" s="404" t="s">
        <v>45</v>
      </c>
      <c r="I18" s="100" t="s">
        <v>715</v>
      </c>
      <c r="J18" s="85" t="s">
        <v>290</v>
      </c>
      <c r="K18" s="85" t="s">
        <v>270</v>
      </c>
      <c r="L18" s="76">
        <v>1</v>
      </c>
      <c r="M18" s="77">
        <v>0</v>
      </c>
      <c r="N18" s="76">
        <v>0</v>
      </c>
      <c r="O18" s="76">
        <f t="shared" si="1"/>
        <v>1</v>
      </c>
      <c r="P18" s="85" t="s">
        <v>291</v>
      </c>
      <c r="Q18" s="78">
        <v>4</v>
      </c>
      <c r="R18" s="85" t="s">
        <v>147</v>
      </c>
      <c r="S18" s="74" t="s">
        <v>297</v>
      </c>
      <c r="T18" s="74" t="s">
        <v>717</v>
      </c>
      <c r="U18" s="90">
        <v>2</v>
      </c>
      <c r="V18" s="79">
        <v>2</v>
      </c>
      <c r="W18" s="79">
        <f t="shared" si="2"/>
        <v>4</v>
      </c>
      <c r="X18" s="80" t="str">
        <f t="shared" si="3"/>
        <v>B</v>
      </c>
      <c r="Y18" s="81" t="str">
        <f t="shared" si="4"/>
        <v>Situación mejorable con exposición ocasional o esporádica, o situación sin anomalía destacable con cualquier nivel de exposición. No es esperable que se materialice el riesgo, aunque puede ser concebible.</v>
      </c>
      <c r="Z18" s="79">
        <v>10</v>
      </c>
      <c r="AA18" s="79">
        <f t="shared" si="5"/>
        <v>40</v>
      </c>
      <c r="AB18" s="82" t="str">
        <f t="shared" si="6"/>
        <v>III</v>
      </c>
      <c r="AC18" s="81" t="str">
        <f t="shared" si="7"/>
        <v>Mejorar si es posible. Sería conveniente justificar la intervención y su rentabilidad.</v>
      </c>
      <c r="AD18" s="74" t="str">
        <f t="shared" si="8"/>
        <v>Aceptable</v>
      </c>
      <c r="AE18" s="74" t="s">
        <v>718</v>
      </c>
      <c r="AF18" s="78" t="s">
        <v>34</v>
      </c>
      <c r="AG18" s="78" t="s">
        <v>34</v>
      </c>
      <c r="AH18" s="85" t="s">
        <v>719</v>
      </c>
      <c r="AI18" s="85" t="s">
        <v>303</v>
      </c>
      <c r="AJ18" s="78" t="s">
        <v>34</v>
      </c>
      <c r="AK18" s="52" t="s">
        <v>468</v>
      </c>
    </row>
    <row r="19" spans="1:38" s="1" customFormat="1" ht="52.5" customHeight="1">
      <c r="A19" s="23"/>
      <c r="B19" s="435"/>
      <c r="C19" s="435"/>
      <c r="D19" s="435"/>
      <c r="E19" s="486"/>
      <c r="F19" s="486"/>
      <c r="G19" s="229" t="s">
        <v>33</v>
      </c>
      <c r="H19" s="405"/>
      <c r="I19" s="85" t="s">
        <v>56</v>
      </c>
      <c r="J19" s="85" t="s">
        <v>284</v>
      </c>
      <c r="K19" s="85" t="s">
        <v>270</v>
      </c>
      <c r="L19" s="76">
        <v>1</v>
      </c>
      <c r="M19" s="77">
        <v>0</v>
      </c>
      <c r="N19" s="76">
        <v>0</v>
      </c>
      <c r="O19" s="76">
        <f t="shared" si="1"/>
        <v>1</v>
      </c>
      <c r="P19" s="85" t="s">
        <v>285</v>
      </c>
      <c r="Q19" s="78">
        <v>1</v>
      </c>
      <c r="R19" s="85" t="s">
        <v>287</v>
      </c>
      <c r="S19" s="85" t="s">
        <v>446</v>
      </c>
      <c r="T19" s="74" t="s">
        <v>301</v>
      </c>
      <c r="U19" s="79">
        <v>2</v>
      </c>
      <c r="V19" s="79">
        <v>2</v>
      </c>
      <c r="W19" s="79">
        <f t="shared" si="2"/>
        <v>4</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40</v>
      </c>
      <c r="AB19" s="82" t="str">
        <f t="shared" si="6"/>
        <v>III</v>
      </c>
      <c r="AC19" s="81" t="str">
        <f t="shared" si="7"/>
        <v>Mejorar si es posible. Sería conveniente justificar la intervención y su rentabilidad.</v>
      </c>
      <c r="AD19" s="74" t="str">
        <f t="shared" si="8"/>
        <v>Aceptable</v>
      </c>
      <c r="AE19" s="74" t="s">
        <v>716</v>
      </c>
      <c r="AF19" s="78" t="s">
        <v>34</v>
      </c>
      <c r="AG19" s="74" t="s">
        <v>147</v>
      </c>
      <c r="AH19" s="85" t="s">
        <v>288</v>
      </c>
      <c r="AI19" s="85" t="s">
        <v>289</v>
      </c>
      <c r="AJ19" s="78" t="s">
        <v>34</v>
      </c>
      <c r="AK19" s="52" t="s">
        <v>468</v>
      </c>
    </row>
    <row r="20" spans="1:38" s="1" customFormat="1" ht="52.5" customHeight="1">
      <c r="A20" s="23"/>
      <c r="B20" s="435"/>
      <c r="C20" s="435"/>
      <c r="D20" s="435"/>
      <c r="E20" s="486"/>
      <c r="F20" s="486"/>
      <c r="G20" s="229" t="s">
        <v>33</v>
      </c>
      <c r="H20" s="405"/>
      <c r="I20" s="85" t="s">
        <v>56</v>
      </c>
      <c r="J20" s="85" t="s">
        <v>286</v>
      </c>
      <c r="K20" s="85" t="s">
        <v>57</v>
      </c>
      <c r="L20" s="76">
        <v>1</v>
      </c>
      <c r="M20" s="77">
        <v>0</v>
      </c>
      <c r="N20" s="76">
        <v>0</v>
      </c>
      <c r="O20" s="76">
        <f t="shared" si="1"/>
        <v>1</v>
      </c>
      <c r="P20" s="85" t="s">
        <v>280</v>
      </c>
      <c r="Q20" s="78">
        <v>4</v>
      </c>
      <c r="R20" s="74" t="s">
        <v>147</v>
      </c>
      <c r="S20" s="85" t="s">
        <v>281</v>
      </c>
      <c r="T20" s="74" t="s">
        <v>304</v>
      </c>
      <c r="U20" s="79">
        <v>2</v>
      </c>
      <c r="V20" s="79">
        <v>3</v>
      </c>
      <c r="W20" s="79">
        <f t="shared" si="2"/>
        <v>6</v>
      </c>
      <c r="X20" s="80" t="str">
        <f t="shared" si="3"/>
        <v>M</v>
      </c>
      <c r="Y20" s="81" t="str">
        <f t="shared" si="4"/>
        <v>Situación deficiente con exposición esporádica, o bien situación mejorable con exposición continuada o frecuente. Es posible que suceda el daño alguna vez.</v>
      </c>
      <c r="Z20" s="79">
        <v>10</v>
      </c>
      <c r="AA20" s="79">
        <f t="shared" si="5"/>
        <v>60</v>
      </c>
      <c r="AB20" s="82" t="str">
        <f t="shared" si="6"/>
        <v>III</v>
      </c>
      <c r="AC20" s="81" t="str">
        <f t="shared" si="7"/>
        <v>Mejorar si es posible. Sería conveniente justificar la intervención y su rentabilidad.</v>
      </c>
      <c r="AD20" s="74" t="str">
        <f t="shared" si="8"/>
        <v>Aceptable</v>
      </c>
      <c r="AE20" s="64" t="s">
        <v>697</v>
      </c>
      <c r="AF20" s="78" t="s">
        <v>34</v>
      </c>
      <c r="AG20" s="78" t="s">
        <v>34</v>
      </c>
      <c r="AH20" s="85" t="s">
        <v>282</v>
      </c>
      <c r="AI20" s="85" t="s">
        <v>283</v>
      </c>
      <c r="AJ20" s="78" t="s">
        <v>34</v>
      </c>
      <c r="AK20" s="52" t="s">
        <v>468</v>
      </c>
    </row>
    <row r="21" spans="1:38" s="1" customFormat="1" ht="52.5" customHeight="1">
      <c r="A21" s="23"/>
      <c r="B21" s="435"/>
      <c r="C21" s="435"/>
      <c r="D21" s="435"/>
      <c r="E21" s="486"/>
      <c r="F21" s="486"/>
      <c r="G21" s="229"/>
      <c r="H21" s="405"/>
      <c r="I21" s="85" t="s">
        <v>467</v>
      </c>
      <c r="J21" s="85" t="s">
        <v>279</v>
      </c>
      <c r="K21" s="85" t="s">
        <v>270</v>
      </c>
      <c r="L21" s="76">
        <v>1</v>
      </c>
      <c r="M21" s="77">
        <v>0</v>
      </c>
      <c r="N21" s="76">
        <v>0</v>
      </c>
      <c r="O21" s="76">
        <f t="shared" si="1"/>
        <v>1</v>
      </c>
      <c r="P21" s="85" t="s">
        <v>285</v>
      </c>
      <c r="Q21" s="78">
        <v>1</v>
      </c>
      <c r="R21" s="85" t="s">
        <v>147</v>
      </c>
      <c r="S21" s="74" t="s">
        <v>298</v>
      </c>
      <c r="T21" s="85" t="s">
        <v>305</v>
      </c>
      <c r="U21" s="79">
        <v>2</v>
      </c>
      <c r="V21" s="79">
        <v>2</v>
      </c>
      <c r="W21" s="79">
        <f t="shared" si="2"/>
        <v>4</v>
      </c>
      <c r="X21" s="80" t="str">
        <f t="shared" si="3"/>
        <v>B</v>
      </c>
      <c r="Y21" s="81" t="str">
        <f t="shared" si="4"/>
        <v>Situación mejorable con exposición ocasional o esporádica, o situación sin anomalía destacable con cualquier nivel de exposición. No es esperable que se materialice el riesgo, aunque puede ser concebible.</v>
      </c>
      <c r="Z21" s="79">
        <v>25</v>
      </c>
      <c r="AA21" s="79">
        <f t="shared" si="5"/>
        <v>100</v>
      </c>
      <c r="AB21" s="82" t="str">
        <f t="shared" si="6"/>
        <v>III</v>
      </c>
      <c r="AC21" s="81" t="str">
        <f t="shared" si="7"/>
        <v>Mejorar si es posible. Sería conveniente justificar la intervención y su rentabilidad.</v>
      </c>
      <c r="AD21" s="74" t="str">
        <f t="shared" si="8"/>
        <v>Aceptable</v>
      </c>
      <c r="AE21" s="74" t="s">
        <v>699</v>
      </c>
      <c r="AF21" s="74" t="s">
        <v>34</v>
      </c>
      <c r="AG21" s="74" t="s">
        <v>34</v>
      </c>
      <c r="AH21" s="85" t="s">
        <v>59</v>
      </c>
      <c r="AI21" s="85" t="s">
        <v>466</v>
      </c>
      <c r="AJ21" s="74" t="s">
        <v>34</v>
      </c>
      <c r="AK21" s="84" t="s">
        <v>468</v>
      </c>
    </row>
    <row r="22" spans="1:38" s="1" customFormat="1" ht="52.5" customHeight="1">
      <c r="A22" s="23"/>
      <c r="B22" s="435"/>
      <c r="C22" s="435"/>
      <c r="D22" s="435"/>
      <c r="E22" s="486"/>
      <c r="F22" s="486"/>
      <c r="G22" s="229" t="s">
        <v>80</v>
      </c>
      <c r="H22" s="405"/>
      <c r="I22" s="85" t="s">
        <v>679</v>
      </c>
      <c r="J22" s="85" t="s">
        <v>680</v>
      </c>
      <c r="K22" s="85" t="s">
        <v>721</v>
      </c>
      <c r="L22" s="76">
        <v>1</v>
      </c>
      <c r="M22" s="77">
        <v>0</v>
      </c>
      <c r="N22" s="76">
        <v>0</v>
      </c>
      <c r="O22" s="76">
        <f t="shared" si="1"/>
        <v>1</v>
      </c>
      <c r="P22" s="85" t="s">
        <v>331</v>
      </c>
      <c r="Q22" s="78">
        <v>8</v>
      </c>
      <c r="R22" s="85" t="s">
        <v>683</v>
      </c>
      <c r="S22" s="85" t="s">
        <v>681</v>
      </c>
      <c r="T22" s="74" t="s">
        <v>682</v>
      </c>
      <c r="U22" s="79">
        <v>2</v>
      </c>
      <c r="V22" s="79">
        <v>1</v>
      </c>
      <c r="W22" s="79">
        <f t="shared" si="2"/>
        <v>2</v>
      </c>
      <c r="X22" s="80" t="str">
        <f t="shared" si="3"/>
        <v>B</v>
      </c>
      <c r="Y22" s="74" t="str">
        <f t="shared" si="4"/>
        <v>Situación mejorable con exposición ocasional o esporádica, o situación sin anomalía destacable con cualquier nivel de exposición. No es esperable que se materialice el riesgo, aunque puede ser concebible.</v>
      </c>
      <c r="Z22" s="79">
        <v>10</v>
      </c>
      <c r="AA22" s="79">
        <f t="shared" si="5"/>
        <v>20</v>
      </c>
      <c r="AB22" s="82" t="str">
        <f t="shared" si="6"/>
        <v>IV</v>
      </c>
      <c r="AC22" s="74" t="str">
        <f t="shared" si="7"/>
        <v>Mantener las medidas de control existentes, pero se deberían considerar soluciones o mejoras y se deben hacer comprobaciones periódicas para asegurar que el riesgo aún es tolerable.</v>
      </c>
      <c r="AD22" s="74" t="str">
        <f t="shared" si="8"/>
        <v>Aceptable</v>
      </c>
      <c r="AE22" s="64" t="s">
        <v>722</v>
      </c>
      <c r="AF22" s="64" t="s">
        <v>34</v>
      </c>
      <c r="AG22" s="64" t="s">
        <v>147</v>
      </c>
      <c r="AH22" s="72" t="s">
        <v>684</v>
      </c>
      <c r="AI22" s="72" t="s">
        <v>685</v>
      </c>
      <c r="AJ22" s="66" t="s">
        <v>34</v>
      </c>
      <c r="AK22" s="193" t="s">
        <v>478</v>
      </c>
    </row>
    <row r="23" spans="1:38" s="1" customFormat="1" ht="52.5" customHeight="1">
      <c r="A23" s="23"/>
      <c r="B23" s="435"/>
      <c r="C23" s="435"/>
      <c r="D23" s="435"/>
      <c r="E23" s="486"/>
      <c r="F23" s="486"/>
      <c r="G23" s="229" t="s">
        <v>33</v>
      </c>
      <c r="H23" s="415"/>
      <c r="I23" s="85" t="s">
        <v>182</v>
      </c>
      <c r="J23" s="85" t="s">
        <v>299</v>
      </c>
      <c r="K23" s="85" t="s">
        <v>275</v>
      </c>
      <c r="L23" s="76">
        <v>1</v>
      </c>
      <c r="M23" s="77">
        <v>0</v>
      </c>
      <c r="N23" s="76">
        <v>0</v>
      </c>
      <c r="O23" s="76">
        <f t="shared" si="1"/>
        <v>1</v>
      </c>
      <c r="P23" s="85" t="s">
        <v>276</v>
      </c>
      <c r="Q23" s="78">
        <v>2</v>
      </c>
      <c r="R23" s="74" t="s">
        <v>306</v>
      </c>
      <c r="S23" s="85" t="s">
        <v>307</v>
      </c>
      <c r="T23" s="74" t="s">
        <v>308</v>
      </c>
      <c r="U23" s="79">
        <v>6</v>
      </c>
      <c r="V23" s="79">
        <v>2</v>
      </c>
      <c r="W23" s="79">
        <f t="shared" si="2"/>
        <v>12</v>
      </c>
      <c r="X23" s="80" t="str">
        <f t="shared" si="3"/>
        <v>A</v>
      </c>
      <c r="Y23" s="81" t="str">
        <f t="shared" si="4"/>
        <v>Situación deficiente con exposición frecuente u ocasional, o bien situación muy deficiente con exposición ocasional o esporádica. La materialización de Riesgo es posible que suceda varias veces en la vida laboral</v>
      </c>
      <c r="Z23" s="79">
        <v>25</v>
      </c>
      <c r="AA23" s="79">
        <f t="shared" si="5"/>
        <v>300</v>
      </c>
      <c r="AB23" s="82" t="str">
        <f t="shared" si="6"/>
        <v>II</v>
      </c>
      <c r="AC23" s="81" t="str">
        <f t="shared" si="7"/>
        <v>Corregir y adoptar medidas de control de inmediato. Sin embargo suspenda actividades si el nivel de riesgo está por encima o igual de 360.</v>
      </c>
      <c r="AD23" s="74" t="str">
        <f t="shared" si="8"/>
        <v>No aceptable o aceptable con control específico</v>
      </c>
      <c r="AE23" s="74" t="s">
        <v>701</v>
      </c>
      <c r="AF23" s="74" t="s">
        <v>34</v>
      </c>
      <c r="AG23" s="74" t="s">
        <v>34</v>
      </c>
      <c r="AH23" s="85" t="s">
        <v>278</v>
      </c>
      <c r="AI23" s="74" t="s">
        <v>148</v>
      </c>
      <c r="AJ23" s="74" t="s">
        <v>34</v>
      </c>
      <c r="AK23" s="52" t="s">
        <v>468</v>
      </c>
    </row>
    <row r="24" spans="1:38" ht="48.75" customHeight="1" thickBot="1">
      <c r="A24" s="27"/>
      <c r="B24" s="468"/>
      <c r="C24" s="468"/>
      <c r="D24" s="468"/>
      <c r="E24" s="487"/>
      <c r="F24" s="487"/>
      <c r="G24" s="235" t="s">
        <v>33</v>
      </c>
      <c r="H24" s="114" t="s">
        <v>60</v>
      </c>
      <c r="I24" s="114" t="s">
        <v>268</v>
      </c>
      <c r="J24" s="114" t="s">
        <v>269</v>
      </c>
      <c r="K24" s="114" t="s">
        <v>270</v>
      </c>
      <c r="L24" s="245">
        <v>1</v>
      </c>
      <c r="M24" s="242">
        <v>0</v>
      </c>
      <c r="N24" s="245">
        <v>0</v>
      </c>
      <c r="O24" s="245">
        <f t="shared" si="1"/>
        <v>1</v>
      </c>
      <c r="P24" s="114" t="s">
        <v>271</v>
      </c>
      <c r="Q24" s="92">
        <v>8</v>
      </c>
      <c r="R24" s="114" t="s">
        <v>272</v>
      </c>
      <c r="S24" s="114" t="s">
        <v>273</v>
      </c>
      <c r="T24" s="119" t="s">
        <v>316</v>
      </c>
      <c r="U24" s="121">
        <v>2</v>
      </c>
      <c r="V24" s="115">
        <v>1</v>
      </c>
      <c r="W24" s="115">
        <f t="shared" si="2"/>
        <v>2</v>
      </c>
      <c r="X24" s="116" t="str">
        <f t="shared" si="3"/>
        <v>B</v>
      </c>
      <c r="Y24" s="117" t="str">
        <f t="shared" si="4"/>
        <v>Situación mejorable con exposición ocasional o esporádica, o situación sin anomalía destacable con cualquier nivel de exposición. No es esperable que se materialice el riesgo, aunque puede ser concebible.</v>
      </c>
      <c r="Z24" s="115">
        <v>10</v>
      </c>
      <c r="AA24" s="115">
        <f t="shared" si="5"/>
        <v>20</v>
      </c>
      <c r="AB24" s="118" t="str">
        <f t="shared" si="6"/>
        <v>IV</v>
      </c>
      <c r="AC24" s="117" t="str">
        <f t="shared" si="7"/>
        <v>Mantener las medidas de control existentes, pero se deberían considerar soluciones o mejoras y se deben hacer comprobaciones periódicas para asegurar que el riesgo aún es tolerable.</v>
      </c>
      <c r="AD24" s="119" t="str">
        <f t="shared" si="8"/>
        <v>Aceptable</v>
      </c>
      <c r="AE24" s="64" t="s">
        <v>702</v>
      </c>
      <c r="AF24" s="78" t="s">
        <v>34</v>
      </c>
      <c r="AG24" s="78" t="s">
        <v>34</v>
      </c>
      <c r="AH24" s="85" t="s">
        <v>61</v>
      </c>
      <c r="AI24" s="85" t="s">
        <v>728</v>
      </c>
      <c r="AJ24" s="78" t="s">
        <v>34</v>
      </c>
      <c r="AK24" s="84" t="s">
        <v>705</v>
      </c>
      <c r="AL24" s="17"/>
    </row>
  </sheetData>
  <mergeCells count="4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H16:H17"/>
    <mergeCell ref="AE16:AE17"/>
    <mergeCell ref="H18:H23"/>
    <mergeCell ref="AG7:AG8"/>
    <mergeCell ref="AH7:AH8"/>
    <mergeCell ref="H9:H11"/>
    <mergeCell ref="H12:H15"/>
    <mergeCell ref="AE12:AE15"/>
    <mergeCell ref="W7:W8"/>
    <mergeCell ref="X7:X8"/>
  </mergeCells>
  <conditionalFormatting sqref="AB9:AB11">
    <cfRule type="cellIs" dxfId="2739" priority="287" stopIfTrue="1" operator="equal">
      <formula>"I"</formula>
    </cfRule>
    <cfRule type="cellIs" dxfId="2738" priority="288" stopIfTrue="1" operator="equal">
      <formula>"II"</formula>
    </cfRule>
    <cfRule type="cellIs" dxfId="2737" priority="289" stopIfTrue="1" operator="between">
      <formula>"III"</formula>
      <formula>"IV"</formula>
    </cfRule>
  </conditionalFormatting>
  <conditionalFormatting sqref="AB18:AB19 AB23:AD23">
    <cfRule type="cellIs" dxfId="2736" priority="42" stopIfTrue="1" operator="equal">
      <formula>"II"</formula>
    </cfRule>
    <cfRule type="cellIs" dxfId="2735" priority="43" stopIfTrue="1" operator="between">
      <formula>"III"</formula>
      <formula>"IV"</formula>
    </cfRule>
  </conditionalFormatting>
  <conditionalFormatting sqref="AB22">
    <cfRule type="cellIs" dxfId="2734" priority="13" stopIfTrue="1" operator="equal">
      <formula>"I"</formula>
    </cfRule>
    <cfRule type="cellIs" dxfId="2733" priority="14" stopIfTrue="1" operator="equal">
      <formula>"II"</formula>
    </cfRule>
    <cfRule type="cellIs" dxfId="2732" priority="15" stopIfTrue="1" operator="between">
      <formula>"III"</formula>
      <formula>"IV"</formula>
    </cfRule>
  </conditionalFormatting>
  <conditionalFormatting sqref="AB24">
    <cfRule type="cellIs" dxfId="2731" priority="272" stopIfTrue="1" operator="equal">
      <formula>"I"</formula>
    </cfRule>
    <cfRule type="cellIs" dxfId="2730" priority="273" stopIfTrue="1" operator="equal">
      <formula>"II"</formula>
    </cfRule>
    <cfRule type="cellIs" dxfId="2729" priority="274" stopIfTrue="1" operator="between">
      <formula>"III"</formula>
      <formula>"IV"</formula>
    </cfRule>
  </conditionalFormatting>
  <conditionalFormatting sqref="AB12:AD13">
    <cfRule type="cellIs" dxfId="2728" priority="75" stopIfTrue="1" operator="equal">
      <formula>"I"</formula>
    </cfRule>
    <cfRule type="cellIs" dxfId="2727" priority="76" stopIfTrue="1" operator="equal">
      <formula>"II"</formula>
    </cfRule>
    <cfRule type="cellIs" dxfId="2726" priority="77" stopIfTrue="1" operator="between">
      <formula>"III"</formula>
      <formula>"IV"</formula>
    </cfRule>
  </conditionalFormatting>
  <conditionalFormatting sqref="AB14:AD14">
    <cfRule type="cellIs" dxfId="2725" priority="83" stopIfTrue="1" operator="equal">
      <formula>"I"</formula>
    </cfRule>
    <cfRule type="cellIs" dxfId="2724" priority="84" stopIfTrue="1" operator="equal">
      <formula>"II"</formula>
    </cfRule>
    <cfRule type="cellIs" dxfId="2723" priority="85" stopIfTrue="1" operator="between">
      <formula>"III"</formula>
      <formula>"IV"</formula>
    </cfRule>
  </conditionalFormatting>
  <conditionalFormatting sqref="AB15:AD15">
    <cfRule type="cellIs" dxfId="2722" priority="65" stopIfTrue="1" operator="equal">
      <formula>"I"</formula>
    </cfRule>
    <cfRule type="cellIs" dxfId="2721" priority="66" stopIfTrue="1" operator="equal">
      <formula>"II"</formula>
    </cfRule>
    <cfRule type="cellIs" dxfId="2720" priority="67" stopIfTrue="1" operator="between">
      <formula>"III"</formula>
      <formula>"IV"</formula>
    </cfRule>
  </conditionalFormatting>
  <conditionalFormatting sqref="AB17:AD17">
    <cfRule type="cellIs" dxfId="2719" priority="49" stopIfTrue="1" operator="equal">
      <formula>"I"</formula>
    </cfRule>
    <cfRule type="cellIs" dxfId="2718" priority="50" stopIfTrue="1" operator="equal">
      <formula>"II"</formula>
    </cfRule>
    <cfRule type="cellIs" dxfId="2717" priority="51" stopIfTrue="1" operator="between">
      <formula>"III"</formula>
      <formula>"IV"</formula>
    </cfRule>
  </conditionalFormatting>
  <conditionalFormatting sqref="AB23:AD23 AB18:AB19">
    <cfRule type="cellIs" dxfId="2716" priority="41" stopIfTrue="1" operator="equal">
      <formula>"I"</formula>
    </cfRule>
  </conditionalFormatting>
  <conditionalFormatting sqref="AB16:AE16">
    <cfRule type="cellIs" dxfId="2715" priority="57" stopIfTrue="1" operator="equal">
      <formula>"I"</formula>
    </cfRule>
    <cfRule type="cellIs" dxfId="2714" priority="58" stopIfTrue="1" operator="equal">
      <formula>"II"</formula>
    </cfRule>
    <cfRule type="cellIs" dxfId="2713" priority="59" stopIfTrue="1" operator="between">
      <formula>"III"</formula>
      <formula>"IV"</formula>
    </cfRule>
  </conditionalFormatting>
  <conditionalFormatting sqref="AB20:AE21">
    <cfRule type="cellIs" dxfId="2712" priority="21" stopIfTrue="1" operator="equal">
      <formula>"I"</formula>
    </cfRule>
    <cfRule type="cellIs" dxfId="2711" priority="22" stopIfTrue="1" operator="equal">
      <formula>"II"</formula>
    </cfRule>
    <cfRule type="cellIs" dxfId="2710" priority="23" stopIfTrue="1" operator="between">
      <formula>"III"</formula>
      <formula>"IV"</formula>
    </cfRule>
  </conditionalFormatting>
  <conditionalFormatting sqref="AB25:AE27 AB28:AF31 AB32:AE33 AB34:AF34 AB35:AE45 AB46:AF47 AB48:AE48 AB49:AF49 AB50:AE58 AB59:AF60 AB61:AE61 AB62:AF62 AB63:AE73 AF73 AB74:AF75 AB76:AE76 AB77:AF77 AB78:AE87 AF87:AF88 AE88:AE89 AB88:AD142 AE90:AF90 AE91:AE100 AF100 AE101:AF102 AE103 AE104:AF104 AE105:AE114 AF114 AE115:AF116 AE117 AE118:AF118 AE119:AE128 AF128 AE129:AF130 AE131 AE132:AF132 AE133:AE142 AF142 AB143:AF215 AB216:AE217 AE218:AF218 AB218:AD243 AE219:AE229 AE230:AF231 AE232 AE233:AF233 AE234:AE243 AF243 AB244:AF244 AE245:AF483 AB245:AD498 AE484:AE485 AE486:AF486 AE487:AE497 AE498:AF498 AB499:AF584 AB585:AE586 AB587:AF587 AB588:AE595 AB596:AF597 AB598:AE598 AB599:AF658 AB659:AE660 AB661:AF661 AB662:AE665 AB666:AF666 AB667:AE669 AB670:AF671 AB672:AE672 AB673:AF733">
    <cfRule type="cellIs" dxfId="2709" priority="331" stopIfTrue="1" operator="equal">
      <formula>"I"</formula>
    </cfRule>
    <cfRule type="cellIs" dxfId="2708" priority="332" stopIfTrue="1" operator="equal">
      <formula>"II"</formula>
    </cfRule>
    <cfRule type="cellIs" dxfId="2707" priority="333" stopIfTrue="1" operator="between">
      <formula>"III"</formula>
      <formula>"IV"</formula>
    </cfRule>
  </conditionalFormatting>
  <conditionalFormatting sqref="AD9:AD13">
    <cfRule type="containsText" dxfId="2706" priority="70" stopIfTrue="1" operator="containsText" text="No aceptable o aceptable con control específico">
      <formula>NOT(ISERROR(SEARCH("No aceptable o aceptable con control específico",AD9)))</formula>
    </cfRule>
  </conditionalFormatting>
  <conditionalFormatting sqref="AD9:AD14">
    <cfRule type="containsText" dxfId="2705" priority="71" stopIfTrue="1" operator="containsText" text="No aceptable">
      <formula>NOT(ISERROR(SEARCH("No aceptable",AD9)))</formula>
    </cfRule>
    <cfRule type="containsText" dxfId="2704" priority="72" stopIfTrue="1" operator="containsText" text="No Aceptable o aceptable con control específico">
      <formula>NOT(ISERROR(SEARCH("No Aceptable o aceptable con control específico",AD9)))</formula>
    </cfRule>
  </conditionalFormatting>
  <conditionalFormatting sqref="AD12:AD13">
    <cfRule type="cellIs" dxfId="2703" priority="73" stopIfTrue="1" operator="equal">
      <formula>"Aceptable"</formula>
    </cfRule>
    <cfRule type="cellIs" dxfId="2702" priority="74" stopIfTrue="1" operator="equal">
      <formula>"No aceptable"</formula>
    </cfRule>
  </conditionalFormatting>
  <conditionalFormatting sqref="AD13">
    <cfRule type="containsText" dxfId="2701" priority="68" stopIfTrue="1" operator="containsText" text="No aceptable">
      <formula>NOT(ISERROR(SEARCH("No aceptable",AD13)))</formula>
    </cfRule>
    <cfRule type="containsText" dxfId="2700" priority="69" stopIfTrue="1" operator="containsText" text="No Aceptable o aceptable con control específico">
      <formula>NOT(ISERROR(SEARCH("No Aceptable o aceptable con control específico",AD13)))</formula>
    </cfRule>
  </conditionalFormatting>
  <conditionalFormatting sqref="AD14">
    <cfRule type="containsText" dxfId="2699" priority="78" stopIfTrue="1" operator="containsText" text="No aceptable o aceptable con control específico">
      <formula>NOT(ISERROR(SEARCH("No aceptable o aceptable con control específico",AD14)))</formula>
    </cfRule>
    <cfRule type="containsText" dxfId="2698" priority="79" stopIfTrue="1" operator="containsText" text="No aceptable">
      <formula>NOT(ISERROR(SEARCH("No aceptable",AD14)))</formula>
    </cfRule>
    <cfRule type="containsText" dxfId="2697" priority="80" stopIfTrue="1" operator="containsText" text="No Aceptable o aceptable con control específico">
      <formula>NOT(ISERROR(SEARCH("No Aceptable o aceptable con control específico",AD14)))</formula>
    </cfRule>
    <cfRule type="cellIs" dxfId="2696" priority="81" stopIfTrue="1" operator="equal">
      <formula>"Aceptable"</formula>
    </cfRule>
    <cfRule type="cellIs" dxfId="2695" priority="82" stopIfTrue="1" operator="equal">
      <formula>"No aceptable"</formula>
    </cfRule>
  </conditionalFormatting>
  <conditionalFormatting sqref="AD15">
    <cfRule type="cellIs" dxfId="2694" priority="63" stopIfTrue="1" operator="equal">
      <formula>"Aceptable"</formula>
    </cfRule>
    <cfRule type="cellIs" dxfId="2693" priority="64" stopIfTrue="1" operator="equal">
      <formula>"No aceptable"</formula>
    </cfRule>
  </conditionalFormatting>
  <conditionalFormatting sqref="AD15:AD733">
    <cfRule type="containsText" dxfId="2692" priority="8" stopIfTrue="1" operator="containsText" text="No aceptable o aceptable con control específico">
      <formula>NOT(ISERROR(SEARCH("No aceptable o aceptable con control específico",AD15)))</formula>
    </cfRule>
    <cfRule type="containsText" dxfId="2691" priority="9" stopIfTrue="1" operator="containsText" text="No aceptable">
      <formula>NOT(ISERROR(SEARCH("No aceptable",AD15)))</formula>
    </cfRule>
    <cfRule type="containsText" dxfId="2690" priority="10" stopIfTrue="1" operator="containsText" text="No Aceptable o aceptable con control específico">
      <formula>NOT(ISERROR(SEARCH("No Aceptable o aceptable con control específico",AD15)))</formula>
    </cfRule>
  </conditionalFormatting>
  <conditionalFormatting sqref="AD17">
    <cfRule type="cellIs" dxfId="2689" priority="47" stopIfTrue="1" operator="equal">
      <formula>"Aceptable"</formula>
    </cfRule>
    <cfRule type="cellIs" dxfId="2688" priority="48" stopIfTrue="1" operator="equal">
      <formula>"No aceptable"</formula>
    </cfRule>
  </conditionalFormatting>
  <conditionalFormatting sqref="AD20:AD22">
    <cfRule type="cellIs" dxfId="2687" priority="11" stopIfTrue="1" operator="equal">
      <formula>"Aceptable"</formula>
    </cfRule>
    <cfRule type="cellIs" dxfId="2686" priority="12" stopIfTrue="1" operator="equal">
      <formula>"No aceptable"</formula>
    </cfRule>
  </conditionalFormatting>
  <conditionalFormatting sqref="AD24">
    <cfRule type="cellIs" dxfId="2685" priority="199" stopIfTrue="1" operator="equal">
      <formula>"Aceptable"</formula>
    </cfRule>
    <cfRule type="cellIs" dxfId="2684" priority="200" stopIfTrue="1" operator="equal">
      <formula>"No aceptable"</formula>
    </cfRule>
  </conditionalFormatting>
  <conditionalFormatting sqref="AD9:AE11">
    <cfRule type="cellIs" dxfId="2683" priority="86" stopIfTrue="1" operator="equal">
      <formula>"Aceptable"</formula>
    </cfRule>
    <cfRule type="cellIs" dxfId="2682" priority="87" stopIfTrue="1" operator="equal">
      <formula>"No aceptable"</formula>
    </cfRule>
  </conditionalFormatting>
  <conditionalFormatting sqref="AD16:AE16">
    <cfRule type="cellIs" dxfId="2681" priority="55" stopIfTrue="1" operator="equal">
      <formula>"Aceptable"</formula>
    </cfRule>
    <cfRule type="cellIs" dxfId="2680" priority="56" stopIfTrue="1" operator="equal">
      <formula>"No aceptable"</formula>
    </cfRule>
  </conditionalFormatting>
  <conditionalFormatting sqref="AD18:AE19">
    <cfRule type="cellIs" dxfId="2679" priority="39" stopIfTrue="1" operator="equal">
      <formula>"Aceptable"</formula>
    </cfRule>
    <cfRule type="cellIs" dxfId="2678" priority="40" stopIfTrue="1" operator="equal">
      <formula>"No aceptable"</formula>
    </cfRule>
  </conditionalFormatting>
  <conditionalFormatting sqref="AD23:AE23">
    <cfRule type="cellIs" dxfId="2677" priority="19" stopIfTrue="1" operator="equal">
      <formula>"Aceptable"</formula>
    </cfRule>
    <cfRule type="cellIs" dxfId="2676" priority="20" stopIfTrue="1" operator="equal">
      <formula>"No aceptable"</formula>
    </cfRule>
  </conditionalFormatting>
  <conditionalFormatting sqref="AD25:AE27 AD28:AF31 AD32:AE33 AD34:AF34 AD35:AE45 AD46:AF47 AD48:AE48 AD49:AF49 AD50:AE58 AD59:AF60 AD61:AE61 AD62:AF62 AD63:AE73 AD74:AF75 AD76:AE76 AD77:AF77 AD78:AE87 AD88:AD142 AD143:AF215 AD216:AE217 AD218:AF218 AD219:AE230 AD231:AD243 AD244:AF244 AD245:AD498 AD499:AF584 AD585:AE586 AD587:AF587 AD588:AE595 AD596:AF597 AD598:AE598 AD599:AF658 AD659:AE660 AD661:AF661 AD662:AE665 AD666:AF666 AD667:AE669 AD670:AF671 AD672:AE672 AD673:AF733 AF73 AF87:AF88 AE88:AE89 AE90:AF90 AE91:AE100 AF100 AE101:AF102 AE103 AE104:AF104 AE105:AE114 AF114 AE115:AF116 AE117 AE118:AF118 AE119:AE128 AF128 AE129:AF130 AE131 AE132:AF132 AE133:AE142 AF142 AF230:AF231 AE231:AE232 AE233:AF233 AE234:AE243 AF243 AE245:AF483 AE484:AE485 AE486:AF486 AE487:AE497 AE498:AF498">
    <cfRule type="cellIs" dxfId="2675" priority="329" stopIfTrue="1" operator="equal">
      <formula>"Aceptable"</formula>
    </cfRule>
  </conditionalFormatting>
  <conditionalFormatting sqref="AD25:AE27 AD28:AF31 AD32:AE33 AD34:AF34 AD35:AE45 AD46:AF47 AD48:AE48 AD49:AF49 AD50:AE58 AD59:AF60 AD61:AE61 AD62:AF62 AD63:AE73 AF73 AD74:AF75 AD76:AE76 AD77:AF77 AD78:AE87 AF87:AF88 AE88:AE89 AD88:AD142 AE90:AF90 AE91:AE100 AF100 AE101:AF102 AE103 AE104:AF104 AE105:AE114 AF114 AE115:AF116 AE117 AE118:AF118 AE119:AE128 AF128 AE129:AF130 AE131 AE132:AF132 AE133:AE142 AF142 AD143:AF215 AD216:AE217 AD218:AF218 AD219:AE230 AF230:AF231 AE231:AE232 AD231:AD243 AE233:AF233 AE234:AE243 AF243 AD244:AF244 AE245:AF483 AD245:AD498 AE484:AE485 AE486:AF486 AE487:AE497 AE498:AF498 AD499:AF584 AD585:AE586 AD587:AF587 AD588:AE595 AD596:AF597 AD598:AE598 AD599:AF658 AD659:AE660 AD661:AF661 AD662:AE665 AD666:AF666 AD667:AE669 AD670:AF671 AD672:AE672 AD673:AF733">
    <cfRule type="cellIs" dxfId="2674" priority="330" stopIfTrue="1" operator="equal">
      <formula>"No aceptable"</formula>
    </cfRule>
  </conditionalFormatting>
  <conditionalFormatting sqref="AE9:AE10">
    <cfRule type="cellIs" dxfId="2673" priority="88" stopIfTrue="1" operator="equal">
      <formula>"I"</formula>
    </cfRule>
    <cfRule type="cellIs" dxfId="2672" priority="89" stopIfTrue="1" operator="equal">
      <formula>"II"</formula>
    </cfRule>
    <cfRule type="cellIs" dxfId="2671" priority="90" stopIfTrue="1" operator="between">
      <formula>"III"</formula>
      <formula>"IV"</formula>
    </cfRule>
  </conditionalFormatting>
  <conditionalFormatting sqref="AE18">
    <cfRule type="cellIs" dxfId="2670" priority="36" stopIfTrue="1" operator="equal">
      <formula>"I"</formula>
    </cfRule>
    <cfRule type="cellIs" dxfId="2669" priority="37" stopIfTrue="1" operator="equal">
      <formula>"II"</formula>
    </cfRule>
    <cfRule type="cellIs" dxfId="2668" priority="38" stopIfTrue="1" operator="between">
      <formula>"III"</formula>
      <formula>"IV"</formula>
    </cfRule>
  </conditionalFormatting>
  <conditionalFormatting sqref="AE20:AE21">
    <cfRule type="cellIs" dxfId="2667" priority="24" stopIfTrue="1" operator="equal">
      <formula>"Aceptable"</formula>
    </cfRule>
    <cfRule type="cellIs" dxfId="2666" priority="25" stopIfTrue="1" operator="equal">
      <formula>"No aceptable"</formula>
    </cfRule>
  </conditionalFormatting>
  <conditionalFormatting sqref="AE22">
    <cfRule type="cellIs" dxfId="2665" priority="6" stopIfTrue="1" operator="equal">
      <formula>"Aceptable"</formula>
    </cfRule>
    <cfRule type="cellIs" dxfId="2664" priority="7" stopIfTrue="1" operator="equal">
      <formula>"No aceptable"</formula>
    </cfRule>
  </conditionalFormatting>
  <conditionalFormatting sqref="AE23:AE24">
    <cfRule type="cellIs" dxfId="2663" priority="3" stopIfTrue="1" operator="equal">
      <formula>"I"</formula>
    </cfRule>
    <cfRule type="cellIs" dxfId="2662" priority="4" stopIfTrue="1" operator="equal">
      <formula>"II"</formula>
    </cfRule>
    <cfRule type="cellIs" dxfId="2661" priority="5" stopIfTrue="1" operator="between">
      <formula>"III"</formula>
      <formula>"IV"</formula>
    </cfRule>
  </conditionalFormatting>
  <conditionalFormatting sqref="AE24">
    <cfRule type="cellIs" dxfId="2660" priority="1" stopIfTrue="1" operator="equal">
      <formula>"Aceptable"</formula>
    </cfRule>
    <cfRule type="cellIs" dxfId="2659"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4" xr:uid="{00000000-0002-0000-0900-000000000000}">
      <formula1>"100,60,25,10"</formula1>
    </dataValidation>
    <dataValidation type="list" allowBlank="1" showInputMessage="1" prompt="4 = Continua_x000a_3 = Frecuente_x000a_2 = Ocasional_x000a_1 = Esporádica" sqref="V9:V24" xr:uid="{00000000-0002-0000-0900-000001000000}">
      <formula1>"4, 3, 2, 1"</formula1>
    </dataValidation>
    <dataValidation type="list" allowBlank="1" showInputMessage="1" showErrorMessage="1" prompt="10 = Muy Alto_x000a_6 = Alto_x000a_2 = Medio_x000a_0 = Bajo" sqref="U9:U24" xr:uid="{00000000-0002-0000-0900-000002000000}">
      <formula1>"10, 6, 2, 0, "</formula1>
    </dataValidation>
    <dataValidation allowBlank="1" sqref="AA9:AA24" xr:uid="{00000000-0002-0000-0900-000003000000}"/>
  </dataValidations>
  <pageMargins left="0.7" right="0.7" top="0.75" bottom="0.75" header="0.3" footer="0.3"/>
  <pageSetup paperSize="9"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AL27"/>
  <sheetViews>
    <sheetView view="pageBreakPreview" topLeftCell="G1" zoomScale="69" zoomScaleNormal="70" zoomScaleSheetLayoutView="69" workbookViewId="0">
      <selection activeCell="AK3" sqref="AK3"/>
    </sheetView>
  </sheetViews>
  <sheetFormatPr baseColWidth="10" defaultColWidth="7.5703125" defaultRowHeight="21" customHeight="1"/>
  <cols>
    <col min="4" max="4" width="8.5703125" customWidth="1"/>
    <col min="36" max="36" width="9.42578125" customWidth="1"/>
    <col min="37" max="37" width="13.5703125" customWidth="1"/>
  </cols>
  <sheetData>
    <row r="1" spans="1:37" s="2" customFormat="1" ht="21"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36" customHeight="1">
      <c r="B2" s="9"/>
      <c r="H2" s="3"/>
      <c r="AI2" s="10"/>
      <c r="AJ2" s="160" t="s">
        <v>68</v>
      </c>
      <c r="AK2" s="161">
        <v>3</v>
      </c>
    </row>
    <row r="3" spans="1:37" s="2" customFormat="1" ht="31.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40.5" customHeight="1">
      <c r="B4" s="416" t="s">
        <v>622</v>
      </c>
      <c r="C4" s="417"/>
      <c r="D4" s="417"/>
      <c r="E4" s="417"/>
      <c r="F4" s="417"/>
      <c r="G4" s="417"/>
      <c r="H4" s="417"/>
      <c r="I4" s="417"/>
      <c r="J4" s="417"/>
      <c r="K4" s="417"/>
      <c r="L4" s="417"/>
      <c r="M4" s="417"/>
      <c r="N4" s="417"/>
      <c r="O4" s="417"/>
      <c r="P4" s="417"/>
      <c r="Q4" s="417"/>
      <c r="R4" s="417"/>
      <c r="S4" s="417"/>
      <c r="T4" s="418"/>
      <c r="U4" s="416" t="s">
        <v>628</v>
      </c>
      <c r="V4" s="417"/>
      <c r="W4" s="417"/>
      <c r="X4" s="417"/>
      <c r="Y4" s="417"/>
      <c r="Z4" s="417"/>
      <c r="AA4" s="417"/>
      <c r="AB4" s="417"/>
      <c r="AC4" s="417"/>
      <c r="AD4" s="417"/>
      <c r="AE4" s="417"/>
      <c r="AF4" s="417"/>
      <c r="AG4" s="417"/>
      <c r="AH4" s="417"/>
      <c r="AI4" s="417"/>
      <c r="AJ4" s="417"/>
      <c r="AK4" s="418"/>
    </row>
    <row r="5" spans="1:37" s="1" customFormat="1" ht="21"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21"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21" customHeight="1">
      <c r="A7" s="504"/>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65.25" customHeight="1" thickBot="1">
      <c r="A8" s="504"/>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1:37" s="1" customFormat="1" ht="58.5" customHeight="1">
      <c r="A9" s="504"/>
      <c r="B9" s="467" t="s">
        <v>601</v>
      </c>
      <c r="C9" s="467" t="s">
        <v>815</v>
      </c>
      <c r="D9" s="467" t="s">
        <v>557</v>
      </c>
      <c r="E9" s="485" t="s">
        <v>558</v>
      </c>
      <c r="F9" s="485" t="s">
        <v>509</v>
      </c>
      <c r="G9" s="229" t="s">
        <v>42</v>
      </c>
      <c r="H9" s="404" t="s">
        <v>198</v>
      </c>
      <c r="I9" s="74" t="s">
        <v>46</v>
      </c>
      <c r="J9" s="75" t="s">
        <v>230</v>
      </c>
      <c r="K9" s="75" t="s">
        <v>231</v>
      </c>
      <c r="L9" s="76">
        <v>1</v>
      </c>
      <c r="M9" s="77">
        <v>0</v>
      </c>
      <c r="N9" s="76">
        <v>0</v>
      </c>
      <c r="O9" s="76">
        <f t="shared" ref="O9" si="0">SUM(L9:N9)</f>
        <v>1</v>
      </c>
      <c r="P9" s="75" t="s">
        <v>232</v>
      </c>
      <c r="Q9" s="78">
        <v>8</v>
      </c>
      <c r="R9" s="75" t="s">
        <v>424</v>
      </c>
      <c r="S9" s="75" t="s">
        <v>234</v>
      </c>
      <c r="T9" s="75" t="s">
        <v>233</v>
      </c>
      <c r="U9" s="90">
        <v>2</v>
      </c>
      <c r="V9" s="79">
        <v>4</v>
      </c>
      <c r="W9" s="79">
        <f>V9*U9</f>
        <v>8</v>
      </c>
      <c r="X9" s="80" t="str">
        <f>+IF(AND(U9*V9&gt;=24,U9*V9&lt;=40),"MA",IF(AND(U9*V9&gt;=10,U9*V9&lt;=20),"A",IF(AND(U9*V9&gt;=6,U9*V9&lt;=8),"M",IF(AND(U9*V9&gt;=0,U9*V9&lt;=4),"B",""))))</f>
        <v>M</v>
      </c>
      <c r="Y9" s="8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+IF(AND(U9*V9*Z9&gt;=600,U9*V9*Z9&lt;=4000),"I",IF(AND(U9*V9*Z9&gt;=150,U9*V9*Z9&lt;=500),"II",IF(AND(U9*V9*Z9&gt;=40,U9*V9*Z9&lt;=120),"III",IF(AND(U9*V9*Z9&gt;=0,U9*V9*Z9&lt;=20),"IV",""))))</f>
        <v>III</v>
      </c>
      <c r="AC9" s="8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58.5" customHeight="1">
      <c r="A10" s="504"/>
      <c r="B10" s="435"/>
      <c r="C10" s="435"/>
      <c r="D10" s="435"/>
      <c r="E10" s="486"/>
      <c r="F10" s="486"/>
      <c r="G10" s="229" t="s">
        <v>42</v>
      </c>
      <c r="H10" s="405"/>
      <c r="I10" s="74" t="s">
        <v>96</v>
      </c>
      <c r="J10" s="75" t="s">
        <v>236</v>
      </c>
      <c r="K10" s="85" t="s">
        <v>237</v>
      </c>
      <c r="L10" s="76">
        <v>1</v>
      </c>
      <c r="M10" s="77">
        <v>0</v>
      </c>
      <c r="N10" s="76">
        <v>0</v>
      </c>
      <c r="O10" s="76">
        <f t="shared" ref="O10:O24" si="1">SUM(L10:N10)</f>
        <v>1</v>
      </c>
      <c r="P10" s="75" t="s">
        <v>232</v>
      </c>
      <c r="Q10" s="78">
        <v>8</v>
      </c>
      <c r="R10" s="85" t="s">
        <v>425</v>
      </c>
      <c r="S10" s="85" t="s">
        <v>234</v>
      </c>
      <c r="T10" s="85" t="s">
        <v>233</v>
      </c>
      <c r="U10" s="79">
        <v>2</v>
      </c>
      <c r="V10" s="79">
        <v>4</v>
      </c>
      <c r="W10" s="79">
        <f t="shared" ref="W10:W24" si="2">V10*U10</f>
        <v>8</v>
      </c>
      <c r="X10" s="80" t="str">
        <f t="shared" ref="X10:X24" si="3">+IF(AND(U10*V10&gt;=24,U10*V10&lt;=40),"MA",IF(AND(U10*V10&gt;=10,U10*V10&lt;=20),"A",IF(AND(U10*V10&gt;=6,U10*V10&lt;=8),"M",IF(AND(U10*V10&gt;=0,U10*V10&lt;=4),"B",""))))</f>
        <v>M</v>
      </c>
      <c r="Y10" s="81"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4" si="5">W10*Z10</f>
        <v>80</v>
      </c>
      <c r="AB10" s="82" t="str">
        <f t="shared" ref="AB10:AB24" si="6">+IF(AND(U10*V10*Z10&gt;=600,U10*V10*Z10&lt;=4000),"I",IF(AND(U10*V10*Z10&gt;=150,U10*V10*Z10&lt;=500),"II",IF(AND(U10*V10*Z10&gt;=40,U10*V10*Z10&lt;=120),"III",IF(AND(U10*V10*Z10&gt;=0,U10*V10*Z10&lt;=20),"IV",""))))</f>
        <v>III</v>
      </c>
      <c r="AC10" s="81"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4" si="8">+IF(AB10="I","No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58.5" customHeight="1">
      <c r="A11" s="504"/>
      <c r="B11" s="435"/>
      <c r="C11" s="435"/>
      <c r="D11" s="435"/>
      <c r="E11" s="486"/>
      <c r="F11" s="486"/>
      <c r="G11" s="229" t="s">
        <v>42</v>
      </c>
      <c r="H11" s="415"/>
      <c r="I11" s="78" t="s">
        <v>245</v>
      </c>
      <c r="J11" s="78" t="s">
        <v>246</v>
      </c>
      <c r="K11" s="85" t="s">
        <v>247</v>
      </c>
      <c r="L11" s="76">
        <v>1</v>
      </c>
      <c r="M11" s="77">
        <v>0</v>
      </c>
      <c r="N11" s="76">
        <v>0</v>
      </c>
      <c r="O11" s="76">
        <f t="shared" si="1"/>
        <v>1</v>
      </c>
      <c r="P11" s="85" t="s">
        <v>248</v>
      </c>
      <c r="Q11" s="88">
        <v>4</v>
      </c>
      <c r="R11" s="85" t="s">
        <v>79</v>
      </c>
      <c r="S11" s="85" t="s">
        <v>249</v>
      </c>
      <c r="T11" s="85" t="s">
        <v>250</v>
      </c>
      <c r="U11" s="88">
        <v>2</v>
      </c>
      <c r="V11" s="88">
        <v>4</v>
      </c>
      <c r="W11" s="88">
        <f t="shared" si="2"/>
        <v>8</v>
      </c>
      <c r="X11" s="80" t="str">
        <f t="shared" si="3"/>
        <v>M</v>
      </c>
      <c r="Y11" s="81" t="str">
        <f t="shared" si="4"/>
        <v>Situación deficiente con exposición esporádica, o bien situación mejorable con exposición continuada o frecuente. Es posible que suceda el daño alguna vez.</v>
      </c>
      <c r="Z11" s="79">
        <v>10</v>
      </c>
      <c r="AA11" s="79">
        <f t="shared" si="5"/>
        <v>80</v>
      </c>
      <c r="AB11" s="82" t="str">
        <f t="shared" si="6"/>
        <v>III</v>
      </c>
      <c r="AC11" s="81" t="str">
        <f t="shared" si="7"/>
        <v>Mejorar si es posible. Sería conveniente justificar la intervención y su rentabilidad.</v>
      </c>
      <c r="AD11" s="74" t="str">
        <f t="shared" si="8"/>
        <v>Aceptable</v>
      </c>
      <c r="AE11" s="81" t="s">
        <v>251</v>
      </c>
      <c r="AF11" s="78" t="s">
        <v>34</v>
      </c>
      <c r="AG11" s="78" t="s">
        <v>37</v>
      </c>
      <c r="AH11" s="78" t="s">
        <v>34</v>
      </c>
      <c r="AI11" s="74" t="s">
        <v>252</v>
      </c>
      <c r="AJ11" s="78" t="s">
        <v>34</v>
      </c>
      <c r="AK11" s="52" t="s">
        <v>468</v>
      </c>
    </row>
    <row r="12" spans="1:37" s="1" customFormat="1" ht="58.5" customHeight="1">
      <c r="A12" s="504"/>
      <c r="B12" s="435"/>
      <c r="C12" s="435"/>
      <c r="D12" s="435"/>
      <c r="E12" s="486"/>
      <c r="F12" s="486"/>
      <c r="G12" s="229" t="s">
        <v>42</v>
      </c>
      <c r="H12" s="404" t="s">
        <v>44</v>
      </c>
      <c r="I12" s="74" t="s">
        <v>54</v>
      </c>
      <c r="J12" s="74" t="s">
        <v>224</v>
      </c>
      <c r="K12" s="74" t="s">
        <v>219</v>
      </c>
      <c r="L12" s="76">
        <v>1</v>
      </c>
      <c r="M12" s="77">
        <v>0</v>
      </c>
      <c r="N12" s="76">
        <v>0</v>
      </c>
      <c r="O12" s="76">
        <f t="shared" si="1"/>
        <v>1</v>
      </c>
      <c r="P12" s="74" t="s">
        <v>708</v>
      </c>
      <c r="Q12" s="78">
        <v>8</v>
      </c>
      <c r="R12" s="74" t="s">
        <v>221</v>
      </c>
      <c r="S12" s="74" t="s">
        <v>220</v>
      </c>
      <c r="T12" s="74" t="s">
        <v>300</v>
      </c>
      <c r="U12" s="88">
        <v>2</v>
      </c>
      <c r="V12" s="88">
        <v>3</v>
      </c>
      <c r="W12" s="88">
        <f t="shared" si="2"/>
        <v>6</v>
      </c>
      <c r="X12" s="80" t="str">
        <f t="shared" si="3"/>
        <v>M</v>
      </c>
      <c r="Y12" s="81" t="str">
        <f t="shared" si="4"/>
        <v>Situación deficiente con exposición esporádica, o bien situación mejorable con exposición continuada o frecuente. Es posible que suceda el daño alguna vez.</v>
      </c>
      <c r="Z12" s="79">
        <v>10</v>
      </c>
      <c r="AA12" s="79">
        <f t="shared" si="5"/>
        <v>60</v>
      </c>
      <c r="AB12" s="82" t="str">
        <f t="shared" si="6"/>
        <v>III</v>
      </c>
      <c r="AC12" s="81" t="str">
        <f t="shared" si="7"/>
        <v>Mejorar si es posible. Sería conveniente justificar la intervención y su rentabilidad.</v>
      </c>
      <c r="AD12" s="74" t="str">
        <f t="shared" si="8"/>
        <v>Aceptable</v>
      </c>
      <c r="AE12" s="407" t="s">
        <v>724</v>
      </c>
      <c r="AF12" s="74" t="s">
        <v>34</v>
      </c>
      <c r="AG12" s="74" t="s">
        <v>34</v>
      </c>
      <c r="AH12" s="74" t="s">
        <v>34</v>
      </c>
      <c r="AI12" s="74" t="s">
        <v>226</v>
      </c>
      <c r="AJ12" s="74" t="s">
        <v>34</v>
      </c>
      <c r="AK12" s="52" t="s">
        <v>468</v>
      </c>
    </row>
    <row r="13" spans="1:37" s="1" customFormat="1" ht="58.5" customHeight="1">
      <c r="A13" s="504"/>
      <c r="B13" s="435"/>
      <c r="C13" s="435"/>
      <c r="D13" s="435"/>
      <c r="E13" s="486"/>
      <c r="F13" s="486"/>
      <c r="G13" s="229" t="s">
        <v>42</v>
      </c>
      <c r="H13" s="405"/>
      <c r="I13" s="74" t="s">
        <v>460</v>
      </c>
      <c r="J13" s="74" t="s">
        <v>439</v>
      </c>
      <c r="K13" s="74" t="s">
        <v>709</v>
      </c>
      <c r="L13" s="76">
        <v>1</v>
      </c>
      <c r="M13" s="77">
        <v>0</v>
      </c>
      <c r="N13" s="76">
        <v>0</v>
      </c>
      <c r="O13" s="76">
        <f t="shared" si="1"/>
        <v>1</v>
      </c>
      <c r="P13" s="74" t="s">
        <v>708</v>
      </c>
      <c r="Q13" s="78">
        <v>8</v>
      </c>
      <c r="R13" s="74" t="s">
        <v>707</v>
      </c>
      <c r="S13" s="74" t="s">
        <v>461</v>
      </c>
      <c r="T13" s="74" t="s">
        <v>441</v>
      </c>
      <c r="U13" s="79">
        <v>2</v>
      </c>
      <c r="V13" s="79">
        <v>3</v>
      </c>
      <c r="W13" s="88">
        <f t="shared" si="2"/>
        <v>6</v>
      </c>
      <c r="X13" s="80" t="str">
        <f t="shared" si="3"/>
        <v>M</v>
      </c>
      <c r="Y13" s="81" t="str">
        <f t="shared" si="4"/>
        <v>Situación deficiente con exposición esporádica, o bien situación mejorable con exposición continuada o frecuente. Es posible que suceda el daño alguna vez.</v>
      </c>
      <c r="Z13" s="79">
        <v>10</v>
      </c>
      <c r="AA13" s="79">
        <f t="shared" si="5"/>
        <v>60</v>
      </c>
      <c r="AB13" s="82" t="str">
        <f t="shared" si="6"/>
        <v>III</v>
      </c>
      <c r="AC13" s="81" t="str">
        <f t="shared" si="7"/>
        <v>Mejorar si es posible. Sería conveniente justificar la intervención y su rentabilidad.</v>
      </c>
      <c r="AD13" s="74" t="str">
        <f t="shared" si="8"/>
        <v>Aceptable</v>
      </c>
      <c r="AE13" s="408"/>
      <c r="AF13" s="74" t="s">
        <v>34</v>
      </c>
      <c r="AG13" s="74" t="s">
        <v>34</v>
      </c>
      <c r="AH13" s="74" t="s">
        <v>34</v>
      </c>
      <c r="AI13" s="74" t="s">
        <v>462</v>
      </c>
      <c r="AJ13" s="74" t="s">
        <v>34</v>
      </c>
      <c r="AK13" s="84" t="s">
        <v>433</v>
      </c>
    </row>
    <row r="14" spans="1:37" s="1" customFormat="1" ht="58.5" customHeight="1">
      <c r="A14" s="504"/>
      <c r="B14" s="435"/>
      <c r="C14" s="435"/>
      <c r="D14" s="435"/>
      <c r="E14" s="486"/>
      <c r="F14" s="486"/>
      <c r="G14" s="229" t="s">
        <v>42</v>
      </c>
      <c r="H14" s="405"/>
      <c r="I14" s="74" t="s">
        <v>427</v>
      </c>
      <c r="J14" s="74" t="s">
        <v>428</v>
      </c>
      <c r="K14" s="74" t="s">
        <v>711</v>
      </c>
      <c r="L14" s="76">
        <v>1</v>
      </c>
      <c r="M14" s="77">
        <v>0</v>
      </c>
      <c r="N14" s="76">
        <v>0</v>
      </c>
      <c r="O14" s="76">
        <f t="shared" si="1"/>
        <v>1</v>
      </c>
      <c r="P14" s="74" t="s">
        <v>708</v>
      </c>
      <c r="Q14" s="78">
        <v>8</v>
      </c>
      <c r="R14" s="74" t="s">
        <v>221</v>
      </c>
      <c r="S14" s="74" t="s">
        <v>431</v>
      </c>
      <c r="T14" s="74" t="s">
        <v>432</v>
      </c>
      <c r="U14" s="79">
        <v>2</v>
      </c>
      <c r="V14" s="79">
        <v>1</v>
      </c>
      <c r="W14" s="79">
        <f t="shared" si="2"/>
        <v>2</v>
      </c>
      <c r="X14" s="80" t="str">
        <f t="shared" si="3"/>
        <v>B</v>
      </c>
      <c r="Y14" s="81" t="str">
        <f t="shared" si="4"/>
        <v>Situación mejorable con exposición ocasional o esporádica, o situación sin anomalía destacable con cualquier nivel de exposición. No es esperable que se materialice el riesgo, aunque puede ser concebible.</v>
      </c>
      <c r="Z14" s="79">
        <v>10</v>
      </c>
      <c r="AA14" s="79">
        <f t="shared" si="5"/>
        <v>20</v>
      </c>
      <c r="AB14" s="82" t="str">
        <f t="shared" si="6"/>
        <v>IV</v>
      </c>
      <c r="AC14" s="81" t="str">
        <f t="shared" si="7"/>
        <v>Mantener las medidas de control existentes, pero se deberían considerar soluciones o mejoras y se deben hacer comprobaciones periódicas para asegurar que el riesgo aún es tolerable.</v>
      </c>
      <c r="AD14" s="74" t="str">
        <f t="shared" si="8"/>
        <v>Aceptable</v>
      </c>
      <c r="AE14" s="408"/>
      <c r="AF14" s="74" t="s">
        <v>34</v>
      </c>
      <c r="AG14" s="74" t="s">
        <v>34</v>
      </c>
      <c r="AH14" s="74" t="s">
        <v>34</v>
      </c>
      <c r="AI14" s="74" t="s">
        <v>223</v>
      </c>
      <c r="AJ14" s="74" t="s">
        <v>34</v>
      </c>
      <c r="AK14" s="84" t="s">
        <v>433</v>
      </c>
    </row>
    <row r="15" spans="1:37" s="1" customFormat="1" ht="58.5" customHeight="1">
      <c r="A15" s="504"/>
      <c r="B15" s="435"/>
      <c r="C15" s="435"/>
      <c r="D15" s="435"/>
      <c r="E15" s="486"/>
      <c r="F15" s="486"/>
      <c r="G15" s="229" t="s">
        <v>42</v>
      </c>
      <c r="H15" s="415"/>
      <c r="I15" s="74" t="s">
        <v>463</v>
      </c>
      <c r="J15" s="74" t="s">
        <v>222</v>
      </c>
      <c r="K15" s="74" t="s">
        <v>711</v>
      </c>
      <c r="L15" s="76">
        <v>1</v>
      </c>
      <c r="M15" s="77">
        <v>0</v>
      </c>
      <c r="N15" s="76">
        <v>0</v>
      </c>
      <c r="O15" s="76">
        <f t="shared" si="1"/>
        <v>1</v>
      </c>
      <c r="P15" s="74" t="s">
        <v>708</v>
      </c>
      <c r="Q15" s="74">
        <v>8</v>
      </c>
      <c r="R15" s="74" t="s">
        <v>459</v>
      </c>
      <c r="S15" s="74" t="s">
        <v>220</v>
      </c>
      <c r="T15" s="74" t="s">
        <v>300</v>
      </c>
      <c r="U15" s="79">
        <v>2</v>
      </c>
      <c r="V15" s="79">
        <v>3</v>
      </c>
      <c r="W15" s="79">
        <f t="shared" si="2"/>
        <v>6</v>
      </c>
      <c r="X15" s="80" t="str">
        <f t="shared" si="3"/>
        <v>M</v>
      </c>
      <c r="Y15" s="81" t="str">
        <f t="shared" si="4"/>
        <v>Situación deficiente con exposición esporádica, o bien situación mejorable con exposición continuada o frecuente. Es posible que suceda el daño alguna vez.</v>
      </c>
      <c r="Z15" s="79">
        <v>10</v>
      </c>
      <c r="AA15" s="79">
        <f t="shared" si="5"/>
        <v>60</v>
      </c>
      <c r="AB15" s="82" t="str">
        <f t="shared" si="6"/>
        <v>III</v>
      </c>
      <c r="AC15" s="81" t="str">
        <f t="shared" si="7"/>
        <v>Mejorar si es posible. Sería conveniente justificar la intervención y su rentabilidad.</v>
      </c>
      <c r="AD15" s="74" t="str">
        <f t="shared" si="8"/>
        <v>Aceptable</v>
      </c>
      <c r="AE15" s="409"/>
      <c r="AF15" s="74" t="s">
        <v>34</v>
      </c>
      <c r="AG15" s="74" t="s">
        <v>34</v>
      </c>
      <c r="AH15" s="74" t="s">
        <v>34</v>
      </c>
      <c r="AI15" s="74" t="s">
        <v>462</v>
      </c>
      <c r="AJ15" s="74" t="s">
        <v>34</v>
      </c>
      <c r="AK15" s="84" t="s">
        <v>464</v>
      </c>
    </row>
    <row r="16" spans="1:37" s="1" customFormat="1" ht="58.5" customHeight="1">
      <c r="A16" s="504"/>
      <c r="B16" s="435"/>
      <c r="C16" s="435"/>
      <c r="D16" s="435"/>
      <c r="E16" s="486"/>
      <c r="F16" s="486"/>
      <c r="G16" s="229" t="s">
        <v>42</v>
      </c>
      <c r="H16" s="410" t="s">
        <v>48</v>
      </c>
      <c r="I16" s="85" t="s">
        <v>202</v>
      </c>
      <c r="J16" s="85" t="s">
        <v>203</v>
      </c>
      <c r="K16" s="85" t="s">
        <v>206</v>
      </c>
      <c r="L16" s="76">
        <v>1</v>
      </c>
      <c r="M16" s="77">
        <v>0</v>
      </c>
      <c r="N16" s="76">
        <v>0</v>
      </c>
      <c r="O16" s="76">
        <f t="shared" si="1"/>
        <v>1</v>
      </c>
      <c r="P16" s="89" t="s">
        <v>209</v>
      </c>
      <c r="Q16" s="78">
        <v>8</v>
      </c>
      <c r="R16" s="89" t="s">
        <v>211</v>
      </c>
      <c r="S16" s="89" t="s">
        <v>296</v>
      </c>
      <c r="T16" s="89" t="s">
        <v>213</v>
      </c>
      <c r="U16" s="79">
        <v>2</v>
      </c>
      <c r="V16" s="79">
        <v>4</v>
      </c>
      <c r="W16" s="79">
        <f t="shared" si="2"/>
        <v>8</v>
      </c>
      <c r="X16" s="80" t="str">
        <f t="shared" si="3"/>
        <v>M</v>
      </c>
      <c r="Y16" s="81" t="str">
        <f t="shared" si="4"/>
        <v>Situación deficiente con exposición esporádica, o bien situación mejorable con exposición continuada o frecuente. Es posible que suceda el daño alguna vez.</v>
      </c>
      <c r="Z16" s="79">
        <v>10</v>
      </c>
      <c r="AA16" s="79">
        <f t="shared" si="5"/>
        <v>80</v>
      </c>
      <c r="AB16" s="82" t="str">
        <f t="shared" si="6"/>
        <v>III</v>
      </c>
      <c r="AC16" s="81" t="str">
        <f t="shared" si="7"/>
        <v>Mejorar si es posible. Sería conveniente justificar la intervención y su rentabilidad.</v>
      </c>
      <c r="AD16" s="74" t="str">
        <f t="shared" si="8"/>
        <v>Aceptable</v>
      </c>
      <c r="AE16" s="407" t="s">
        <v>713</v>
      </c>
      <c r="AF16" s="74" t="s">
        <v>34</v>
      </c>
      <c r="AG16" s="74" t="s">
        <v>34</v>
      </c>
      <c r="AH16" s="85" t="s">
        <v>217</v>
      </c>
      <c r="AI16" s="85" t="s">
        <v>218</v>
      </c>
      <c r="AJ16" s="78" t="s">
        <v>34</v>
      </c>
      <c r="AK16" s="52" t="s">
        <v>468</v>
      </c>
    </row>
    <row r="17" spans="1:38" s="1" customFormat="1" ht="58.5" customHeight="1">
      <c r="A17" s="504"/>
      <c r="B17" s="435"/>
      <c r="C17" s="435"/>
      <c r="D17" s="435"/>
      <c r="E17" s="486"/>
      <c r="F17" s="486"/>
      <c r="G17" s="229" t="s">
        <v>42</v>
      </c>
      <c r="H17" s="410"/>
      <c r="I17" s="85" t="s">
        <v>205</v>
      </c>
      <c r="J17" s="85" t="s">
        <v>204</v>
      </c>
      <c r="K17" s="85" t="s">
        <v>207</v>
      </c>
      <c r="L17" s="76">
        <v>1</v>
      </c>
      <c r="M17" s="77">
        <v>0</v>
      </c>
      <c r="N17" s="76">
        <v>0</v>
      </c>
      <c r="O17" s="76">
        <f t="shared" si="1"/>
        <v>1</v>
      </c>
      <c r="P17" s="89" t="s">
        <v>210</v>
      </c>
      <c r="Q17" s="78">
        <v>8</v>
      </c>
      <c r="R17" s="89" t="s">
        <v>214</v>
      </c>
      <c r="S17" s="89" t="s">
        <v>215</v>
      </c>
      <c r="T17" s="89" t="s">
        <v>216</v>
      </c>
      <c r="U17" s="79">
        <v>2</v>
      </c>
      <c r="V17" s="79">
        <v>4</v>
      </c>
      <c r="W17" s="79">
        <f t="shared" si="2"/>
        <v>8</v>
      </c>
      <c r="X17" s="80" t="str">
        <f t="shared" si="3"/>
        <v>M</v>
      </c>
      <c r="Y17" s="81" t="str">
        <f t="shared" si="4"/>
        <v>Situación deficiente con exposición esporádica, o bien situación mejorable con exposición continuada o frecuente. Es posible que suceda el daño alguna vez.</v>
      </c>
      <c r="Z17" s="79">
        <v>10</v>
      </c>
      <c r="AA17" s="79">
        <f t="shared" si="5"/>
        <v>80</v>
      </c>
      <c r="AB17" s="82" t="str">
        <f t="shared" si="6"/>
        <v>III</v>
      </c>
      <c r="AC17" s="81" t="str">
        <f t="shared" si="7"/>
        <v>Mejorar si es posible. Sería conveniente justificar la intervención y su rentabilidad.</v>
      </c>
      <c r="AD17" s="74" t="str">
        <f t="shared" si="8"/>
        <v>Aceptable</v>
      </c>
      <c r="AE17" s="408"/>
      <c r="AF17" s="74" t="s">
        <v>34</v>
      </c>
      <c r="AG17" s="74" t="s">
        <v>34</v>
      </c>
      <c r="AH17" s="85" t="s">
        <v>217</v>
      </c>
      <c r="AI17" s="85" t="s">
        <v>218</v>
      </c>
      <c r="AJ17" s="78" t="s">
        <v>34</v>
      </c>
      <c r="AK17" s="52" t="s">
        <v>468</v>
      </c>
    </row>
    <row r="18" spans="1:38" s="1" customFormat="1" ht="58.5" customHeight="1">
      <c r="A18" s="504"/>
      <c r="B18" s="435"/>
      <c r="C18" s="435"/>
      <c r="D18" s="435"/>
      <c r="E18" s="486"/>
      <c r="F18" s="486"/>
      <c r="G18" s="229" t="s">
        <v>33</v>
      </c>
      <c r="H18" s="404" t="s">
        <v>45</v>
      </c>
      <c r="I18" s="100" t="s">
        <v>715</v>
      </c>
      <c r="J18" s="85" t="s">
        <v>290</v>
      </c>
      <c r="K18" s="85" t="s">
        <v>270</v>
      </c>
      <c r="L18" s="76">
        <v>1</v>
      </c>
      <c r="M18" s="77">
        <v>0</v>
      </c>
      <c r="N18" s="76">
        <v>0</v>
      </c>
      <c r="O18" s="76">
        <f t="shared" si="1"/>
        <v>1</v>
      </c>
      <c r="P18" s="85" t="s">
        <v>291</v>
      </c>
      <c r="Q18" s="78">
        <v>4</v>
      </c>
      <c r="R18" s="85" t="s">
        <v>147</v>
      </c>
      <c r="S18" s="74" t="s">
        <v>297</v>
      </c>
      <c r="T18" s="74" t="s">
        <v>717</v>
      </c>
      <c r="U18" s="90">
        <v>2</v>
      </c>
      <c r="V18" s="79">
        <v>2</v>
      </c>
      <c r="W18" s="79">
        <f t="shared" si="2"/>
        <v>4</v>
      </c>
      <c r="X18" s="80" t="str">
        <f t="shared" si="3"/>
        <v>B</v>
      </c>
      <c r="Y18" s="81" t="str">
        <f t="shared" si="4"/>
        <v>Situación mejorable con exposición ocasional o esporádica, o situación sin anomalía destacable con cualquier nivel de exposición. No es esperable que se materialice el riesgo, aunque puede ser concebible.</v>
      </c>
      <c r="Z18" s="79">
        <v>10</v>
      </c>
      <c r="AA18" s="79">
        <f t="shared" si="5"/>
        <v>40</v>
      </c>
      <c r="AB18" s="82" t="str">
        <f t="shared" si="6"/>
        <v>III</v>
      </c>
      <c r="AC18" s="81" t="str">
        <f t="shared" si="7"/>
        <v>Mejorar si es posible. Sería conveniente justificar la intervención y su rentabilidad.</v>
      </c>
      <c r="AD18" s="74" t="str">
        <f t="shared" si="8"/>
        <v>Aceptable</v>
      </c>
      <c r="AE18" s="74" t="s">
        <v>718</v>
      </c>
      <c r="AF18" s="78" t="s">
        <v>34</v>
      </c>
      <c r="AG18" s="78" t="s">
        <v>34</v>
      </c>
      <c r="AH18" s="85" t="s">
        <v>719</v>
      </c>
      <c r="AI18" s="85" t="s">
        <v>303</v>
      </c>
      <c r="AJ18" s="78" t="s">
        <v>34</v>
      </c>
      <c r="AK18" s="52" t="s">
        <v>468</v>
      </c>
    </row>
    <row r="19" spans="1:38" s="1" customFormat="1" ht="58.5" customHeight="1">
      <c r="A19" s="504"/>
      <c r="B19" s="435"/>
      <c r="C19" s="435"/>
      <c r="D19" s="435"/>
      <c r="E19" s="486"/>
      <c r="F19" s="486"/>
      <c r="G19" s="229" t="s">
        <v>33</v>
      </c>
      <c r="H19" s="405"/>
      <c r="I19" s="85" t="s">
        <v>56</v>
      </c>
      <c r="J19" s="85" t="s">
        <v>284</v>
      </c>
      <c r="K19" s="85" t="s">
        <v>270</v>
      </c>
      <c r="L19" s="76">
        <v>1</v>
      </c>
      <c r="M19" s="77">
        <v>0</v>
      </c>
      <c r="N19" s="76">
        <v>0</v>
      </c>
      <c r="O19" s="76">
        <f t="shared" si="1"/>
        <v>1</v>
      </c>
      <c r="P19" s="85" t="s">
        <v>285</v>
      </c>
      <c r="Q19" s="78">
        <v>1</v>
      </c>
      <c r="R19" s="85" t="s">
        <v>287</v>
      </c>
      <c r="S19" s="85" t="s">
        <v>446</v>
      </c>
      <c r="T19" s="74" t="s">
        <v>301</v>
      </c>
      <c r="U19" s="79">
        <v>2</v>
      </c>
      <c r="V19" s="79">
        <v>2</v>
      </c>
      <c r="W19" s="79">
        <f t="shared" si="2"/>
        <v>4</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40</v>
      </c>
      <c r="AB19" s="82" t="str">
        <f t="shared" si="6"/>
        <v>III</v>
      </c>
      <c r="AC19" s="81" t="str">
        <f t="shared" si="7"/>
        <v>Mejorar si es posible. Sería conveniente justificar la intervención y su rentabilidad.</v>
      </c>
      <c r="AD19" s="74" t="str">
        <f t="shared" si="8"/>
        <v>Aceptable</v>
      </c>
      <c r="AE19" s="74" t="s">
        <v>716</v>
      </c>
      <c r="AF19" s="78" t="s">
        <v>34</v>
      </c>
      <c r="AG19" s="74" t="s">
        <v>147</v>
      </c>
      <c r="AH19" s="85" t="s">
        <v>288</v>
      </c>
      <c r="AI19" s="85" t="s">
        <v>289</v>
      </c>
      <c r="AJ19" s="78" t="s">
        <v>34</v>
      </c>
      <c r="AK19" s="52" t="s">
        <v>468</v>
      </c>
    </row>
    <row r="20" spans="1:38" s="1" customFormat="1" ht="58.5" customHeight="1">
      <c r="A20" s="504"/>
      <c r="B20" s="435"/>
      <c r="C20" s="435"/>
      <c r="D20" s="435"/>
      <c r="E20" s="486"/>
      <c r="F20" s="486"/>
      <c r="G20" s="229" t="s">
        <v>33</v>
      </c>
      <c r="H20" s="405"/>
      <c r="I20" s="85" t="s">
        <v>56</v>
      </c>
      <c r="J20" s="85" t="s">
        <v>286</v>
      </c>
      <c r="K20" s="85" t="s">
        <v>57</v>
      </c>
      <c r="L20" s="76">
        <v>1</v>
      </c>
      <c r="M20" s="77">
        <v>0</v>
      </c>
      <c r="N20" s="76">
        <v>0</v>
      </c>
      <c r="O20" s="76">
        <f t="shared" si="1"/>
        <v>1</v>
      </c>
      <c r="P20" s="85" t="s">
        <v>280</v>
      </c>
      <c r="Q20" s="78">
        <v>4</v>
      </c>
      <c r="R20" s="74" t="s">
        <v>147</v>
      </c>
      <c r="S20" s="85" t="s">
        <v>281</v>
      </c>
      <c r="T20" s="74" t="s">
        <v>304</v>
      </c>
      <c r="U20" s="79">
        <v>2</v>
      </c>
      <c r="V20" s="79">
        <v>3</v>
      </c>
      <c r="W20" s="79">
        <f t="shared" si="2"/>
        <v>6</v>
      </c>
      <c r="X20" s="80" t="str">
        <f t="shared" si="3"/>
        <v>M</v>
      </c>
      <c r="Y20" s="81" t="str">
        <f t="shared" si="4"/>
        <v>Situación deficiente con exposición esporádica, o bien situación mejorable con exposición continuada o frecuente. Es posible que suceda el daño alguna vez.</v>
      </c>
      <c r="Z20" s="79">
        <v>10</v>
      </c>
      <c r="AA20" s="79">
        <f t="shared" si="5"/>
        <v>60</v>
      </c>
      <c r="AB20" s="82" t="str">
        <f t="shared" si="6"/>
        <v>III</v>
      </c>
      <c r="AC20" s="81" t="str">
        <f t="shared" si="7"/>
        <v>Mejorar si es posible. Sería conveniente justificar la intervención y su rentabilidad.</v>
      </c>
      <c r="AD20" s="74" t="str">
        <f t="shared" si="8"/>
        <v>Aceptable</v>
      </c>
      <c r="AE20" s="64" t="s">
        <v>697</v>
      </c>
      <c r="AF20" s="78" t="s">
        <v>34</v>
      </c>
      <c r="AG20" s="78" t="s">
        <v>34</v>
      </c>
      <c r="AH20" s="85" t="s">
        <v>282</v>
      </c>
      <c r="AI20" s="85" t="s">
        <v>283</v>
      </c>
      <c r="AJ20" s="78" t="s">
        <v>34</v>
      </c>
      <c r="AK20" s="52" t="s">
        <v>468</v>
      </c>
    </row>
    <row r="21" spans="1:38" s="1" customFormat="1" ht="58.5" customHeight="1">
      <c r="A21" s="504"/>
      <c r="B21" s="435"/>
      <c r="C21" s="435"/>
      <c r="D21" s="435"/>
      <c r="E21" s="486"/>
      <c r="F21" s="486"/>
      <c r="G21" s="229"/>
      <c r="H21" s="405"/>
      <c r="I21" s="85" t="s">
        <v>467</v>
      </c>
      <c r="J21" s="85" t="s">
        <v>279</v>
      </c>
      <c r="K21" s="85" t="s">
        <v>270</v>
      </c>
      <c r="L21" s="76">
        <v>1</v>
      </c>
      <c r="M21" s="77">
        <v>0</v>
      </c>
      <c r="N21" s="76">
        <v>0</v>
      </c>
      <c r="O21" s="76">
        <f t="shared" si="1"/>
        <v>1</v>
      </c>
      <c r="P21" s="85" t="s">
        <v>285</v>
      </c>
      <c r="Q21" s="78">
        <v>1</v>
      </c>
      <c r="R21" s="85" t="s">
        <v>147</v>
      </c>
      <c r="S21" s="74" t="s">
        <v>298</v>
      </c>
      <c r="T21" s="85" t="s">
        <v>305</v>
      </c>
      <c r="U21" s="79">
        <v>2</v>
      </c>
      <c r="V21" s="79">
        <v>2</v>
      </c>
      <c r="W21" s="79">
        <f t="shared" si="2"/>
        <v>4</v>
      </c>
      <c r="X21" s="80" t="str">
        <f t="shared" si="3"/>
        <v>B</v>
      </c>
      <c r="Y21" s="81" t="str">
        <f t="shared" si="4"/>
        <v>Situación mejorable con exposición ocasional o esporádica, o situación sin anomalía destacable con cualquier nivel de exposición. No es esperable que se materialice el riesgo, aunque puede ser concebible.</v>
      </c>
      <c r="Z21" s="79">
        <v>25</v>
      </c>
      <c r="AA21" s="79">
        <f t="shared" si="5"/>
        <v>100</v>
      </c>
      <c r="AB21" s="82" t="str">
        <f t="shared" si="6"/>
        <v>III</v>
      </c>
      <c r="AC21" s="81" t="str">
        <f t="shared" si="7"/>
        <v>Mejorar si es posible. Sería conveniente justificar la intervención y su rentabilidad.</v>
      </c>
      <c r="AD21" s="74" t="str">
        <f t="shared" si="8"/>
        <v>Aceptable</v>
      </c>
      <c r="AE21" s="74" t="s">
        <v>699</v>
      </c>
      <c r="AF21" s="74" t="s">
        <v>34</v>
      </c>
      <c r="AG21" s="74" t="s">
        <v>34</v>
      </c>
      <c r="AH21" s="85" t="s">
        <v>59</v>
      </c>
      <c r="AI21" s="85" t="s">
        <v>466</v>
      </c>
      <c r="AJ21" s="74" t="s">
        <v>34</v>
      </c>
      <c r="AK21" s="84" t="s">
        <v>468</v>
      </c>
    </row>
    <row r="22" spans="1:38" s="1" customFormat="1" ht="58.5" customHeight="1">
      <c r="A22" s="504"/>
      <c r="B22" s="435"/>
      <c r="C22" s="435"/>
      <c r="D22" s="435"/>
      <c r="E22" s="486"/>
      <c r="F22" s="486"/>
      <c r="G22" s="229" t="s">
        <v>80</v>
      </c>
      <c r="H22" s="405"/>
      <c r="I22" s="85" t="s">
        <v>679</v>
      </c>
      <c r="J22" s="85" t="s">
        <v>680</v>
      </c>
      <c r="K22" s="85" t="s">
        <v>721</v>
      </c>
      <c r="L22" s="76">
        <v>1</v>
      </c>
      <c r="M22" s="77">
        <v>0</v>
      </c>
      <c r="N22" s="76">
        <v>0</v>
      </c>
      <c r="O22" s="76">
        <f t="shared" si="1"/>
        <v>1</v>
      </c>
      <c r="P22" s="85" t="s">
        <v>331</v>
      </c>
      <c r="Q22" s="78">
        <v>8</v>
      </c>
      <c r="R22" s="85" t="s">
        <v>683</v>
      </c>
      <c r="S22" s="85" t="s">
        <v>681</v>
      </c>
      <c r="T22" s="74" t="s">
        <v>682</v>
      </c>
      <c r="U22" s="79">
        <v>2</v>
      </c>
      <c r="V22" s="79">
        <v>1</v>
      </c>
      <c r="W22" s="79">
        <f t="shared" si="2"/>
        <v>2</v>
      </c>
      <c r="X22" s="80" t="str">
        <f t="shared" si="3"/>
        <v>B</v>
      </c>
      <c r="Y22" s="74" t="str">
        <f t="shared" si="4"/>
        <v>Situación mejorable con exposición ocasional o esporádica, o situación sin anomalía destacable con cualquier nivel de exposición. No es esperable que se materialice el riesgo, aunque puede ser concebible.</v>
      </c>
      <c r="Z22" s="79">
        <v>10</v>
      </c>
      <c r="AA22" s="79">
        <f t="shared" si="5"/>
        <v>20</v>
      </c>
      <c r="AB22" s="82" t="str">
        <f t="shared" si="6"/>
        <v>IV</v>
      </c>
      <c r="AC22" s="74" t="str">
        <f t="shared" si="7"/>
        <v>Mantener las medidas de control existentes, pero se deberían considerar soluciones o mejoras y se deben hacer comprobaciones periódicas para asegurar que el riesgo aún es tolerable.</v>
      </c>
      <c r="AD22" s="74" t="str">
        <f t="shared" si="8"/>
        <v>Aceptable</v>
      </c>
      <c r="AE22" s="64" t="s">
        <v>722</v>
      </c>
      <c r="AF22" s="64" t="s">
        <v>34</v>
      </c>
      <c r="AG22" s="64" t="s">
        <v>147</v>
      </c>
      <c r="AH22" s="72" t="s">
        <v>684</v>
      </c>
      <c r="AI22" s="72" t="s">
        <v>685</v>
      </c>
      <c r="AJ22" s="66" t="s">
        <v>34</v>
      </c>
      <c r="AK22" s="193" t="s">
        <v>478</v>
      </c>
    </row>
    <row r="23" spans="1:38" s="1" customFormat="1" ht="58.5" customHeight="1">
      <c r="A23" s="504"/>
      <c r="B23" s="435"/>
      <c r="C23" s="435"/>
      <c r="D23" s="435"/>
      <c r="E23" s="486"/>
      <c r="F23" s="486"/>
      <c r="G23" s="229" t="s">
        <v>33</v>
      </c>
      <c r="H23" s="415"/>
      <c r="I23" s="85" t="s">
        <v>182</v>
      </c>
      <c r="J23" s="85" t="s">
        <v>299</v>
      </c>
      <c r="K23" s="85" t="s">
        <v>275</v>
      </c>
      <c r="L23" s="76">
        <v>1</v>
      </c>
      <c r="M23" s="77">
        <v>0</v>
      </c>
      <c r="N23" s="76">
        <v>0</v>
      </c>
      <c r="O23" s="76">
        <f t="shared" si="1"/>
        <v>1</v>
      </c>
      <c r="P23" s="85" t="s">
        <v>276</v>
      </c>
      <c r="Q23" s="78">
        <v>2</v>
      </c>
      <c r="R23" s="74" t="s">
        <v>306</v>
      </c>
      <c r="S23" s="85" t="s">
        <v>307</v>
      </c>
      <c r="T23" s="74" t="s">
        <v>308</v>
      </c>
      <c r="U23" s="79">
        <v>6</v>
      </c>
      <c r="V23" s="79">
        <v>2</v>
      </c>
      <c r="W23" s="79">
        <f t="shared" si="2"/>
        <v>12</v>
      </c>
      <c r="X23" s="80" t="str">
        <f t="shared" si="3"/>
        <v>A</v>
      </c>
      <c r="Y23" s="81" t="str">
        <f t="shared" si="4"/>
        <v>Situación deficiente con exposición frecuente u ocasional, o bien situación muy deficiente con exposición ocasional o esporádica. La materialización de Riesgo es posible que suceda varias veces en la vida laboral</v>
      </c>
      <c r="Z23" s="79">
        <v>25</v>
      </c>
      <c r="AA23" s="79">
        <f t="shared" si="5"/>
        <v>300</v>
      </c>
      <c r="AB23" s="82" t="str">
        <f t="shared" si="6"/>
        <v>II</v>
      </c>
      <c r="AC23" s="81" t="str">
        <f t="shared" si="7"/>
        <v>Corregir y adoptar medidas de control de inmediato. Sin embargo suspenda actividades si el nivel de riesgo está por encima o igual de 360.</v>
      </c>
      <c r="AD23" s="74" t="str">
        <f t="shared" si="8"/>
        <v>No aceptable o aceptable con control específico</v>
      </c>
      <c r="AE23" s="74" t="s">
        <v>701</v>
      </c>
      <c r="AF23" s="74" t="s">
        <v>34</v>
      </c>
      <c r="AG23" s="74" t="s">
        <v>34</v>
      </c>
      <c r="AH23" s="85" t="s">
        <v>278</v>
      </c>
      <c r="AI23" s="74" t="s">
        <v>148</v>
      </c>
      <c r="AJ23" s="74" t="s">
        <v>34</v>
      </c>
      <c r="AK23" s="84" t="s">
        <v>35</v>
      </c>
    </row>
    <row r="24" spans="1:38" ht="87" customHeight="1" thickBot="1">
      <c r="A24" s="504"/>
      <c r="B24" s="468"/>
      <c r="C24" s="468"/>
      <c r="D24" s="468"/>
      <c r="E24" s="487"/>
      <c r="F24" s="487"/>
      <c r="G24" s="229" t="s">
        <v>33</v>
      </c>
      <c r="H24" s="85" t="s">
        <v>60</v>
      </c>
      <c r="I24" s="85" t="s">
        <v>268</v>
      </c>
      <c r="J24" s="85" t="s">
        <v>269</v>
      </c>
      <c r="K24" s="85" t="s">
        <v>270</v>
      </c>
      <c r="L24" s="76">
        <v>1</v>
      </c>
      <c r="M24" s="77">
        <v>0</v>
      </c>
      <c r="N24" s="76">
        <v>0</v>
      </c>
      <c r="O24" s="76">
        <f t="shared" si="1"/>
        <v>1</v>
      </c>
      <c r="P24" s="85" t="s">
        <v>271</v>
      </c>
      <c r="Q24" s="78">
        <v>8</v>
      </c>
      <c r="R24" s="85" t="s">
        <v>272</v>
      </c>
      <c r="S24" s="85" t="s">
        <v>273</v>
      </c>
      <c r="T24" s="74" t="s">
        <v>316</v>
      </c>
      <c r="U24" s="90">
        <v>2</v>
      </c>
      <c r="V24" s="79">
        <v>1</v>
      </c>
      <c r="W24" s="79">
        <f t="shared" si="2"/>
        <v>2</v>
      </c>
      <c r="X24" s="80" t="str">
        <f t="shared" si="3"/>
        <v>B</v>
      </c>
      <c r="Y24" s="81" t="str">
        <f t="shared" si="4"/>
        <v>Situación mejorable con exposición ocasional o esporádica, o situación sin anomalía destacable con cualquier nivel de exposición. No es esperable que se materialice el riesgo, aunque puede ser concebible.</v>
      </c>
      <c r="Z24" s="79">
        <v>10</v>
      </c>
      <c r="AA24" s="79">
        <f t="shared" si="5"/>
        <v>20</v>
      </c>
      <c r="AB24" s="82" t="str">
        <f t="shared" si="6"/>
        <v>IV</v>
      </c>
      <c r="AC24" s="81" t="str">
        <f t="shared" si="7"/>
        <v>Mantener las medidas de control existentes, pero se deberían considerar soluciones o mejoras y se deben hacer comprobaciones periódicas para asegurar que el riesgo aún es tolerable.</v>
      </c>
      <c r="AD24" s="74" t="str">
        <f t="shared" si="8"/>
        <v>Aceptable</v>
      </c>
      <c r="AE24" s="64" t="s">
        <v>702</v>
      </c>
      <c r="AF24" s="78" t="s">
        <v>34</v>
      </c>
      <c r="AG24" s="78" t="s">
        <v>34</v>
      </c>
      <c r="AH24" s="85" t="s">
        <v>61</v>
      </c>
      <c r="AI24" s="85" t="s">
        <v>728</v>
      </c>
      <c r="AJ24" s="78" t="s">
        <v>34</v>
      </c>
      <c r="AK24" s="84" t="s">
        <v>705</v>
      </c>
      <c r="AL24" s="17"/>
    </row>
    <row r="25" spans="1:38" ht="21" customHeight="1">
      <c r="A25" s="504"/>
      <c r="AE25" s="17"/>
      <c r="AF25" s="17"/>
      <c r="AG25" s="17"/>
      <c r="AH25" s="17"/>
      <c r="AI25" s="18"/>
      <c r="AJ25" s="17"/>
      <c r="AK25" s="17"/>
      <c r="AL25" s="17"/>
    </row>
    <row r="26" spans="1:38" ht="21" customHeight="1">
      <c r="A26" s="504"/>
    </row>
    <row r="27" spans="1:38" ht="21" customHeight="1">
      <c r="A27" s="504"/>
    </row>
  </sheetData>
  <mergeCells count="48">
    <mergeCell ref="A7:A2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AE16:AE17"/>
    <mergeCell ref="H18:H23"/>
    <mergeCell ref="AG7:AG8"/>
    <mergeCell ref="AH7:AH8"/>
    <mergeCell ref="H9:H11"/>
    <mergeCell ref="H12:H15"/>
    <mergeCell ref="AE12:AE15"/>
    <mergeCell ref="W7:W8"/>
    <mergeCell ref="X7:X8"/>
    <mergeCell ref="AB7:AB8"/>
    <mergeCell ref="H16:H17"/>
  </mergeCells>
  <conditionalFormatting sqref="AB9:AB11">
    <cfRule type="cellIs" dxfId="2658" priority="202" stopIfTrue="1" operator="equal">
      <formula>"I"</formula>
    </cfRule>
    <cfRule type="cellIs" dxfId="2657" priority="203" stopIfTrue="1" operator="equal">
      <formula>"II"</formula>
    </cfRule>
    <cfRule type="cellIs" dxfId="2656" priority="204" stopIfTrue="1" operator="between">
      <formula>"III"</formula>
      <formula>"IV"</formula>
    </cfRule>
  </conditionalFormatting>
  <conditionalFormatting sqref="AB18:AB19 AB23:AD23">
    <cfRule type="cellIs" dxfId="2655" priority="42" stopIfTrue="1" operator="equal">
      <formula>"II"</formula>
    </cfRule>
    <cfRule type="cellIs" dxfId="2654" priority="43" stopIfTrue="1" operator="between">
      <formula>"III"</formula>
      <formula>"IV"</formula>
    </cfRule>
  </conditionalFormatting>
  <conditionalFormatting sqref="AB22">
    <cfRule type="cellIs" dxfId="2653" priority="13" stopIfTrue="1" operator="equal">
      <formula>"I"</formula>
    </cfRule>
    <cfRule type="cellIs" dxfId="2652" priority="14" stopIfTrue="1" operator="equal">
      <formula>"II"</formula>
    </cfRule>
    <cfRule type="cellIs" dxfId="2651" priority="15" stopIfTrue="1" operator="between">
      <formula>"III"</formula>
      <formula>"IV"</formula>
    </cfRule>
  </conditionalFormatting>
  <conditionalFormatting sqref="AB24">
    <cfRule type="cellIs" dxfId="2650" priority="187" stopIfTrue="1" operator="equal">
      <formula>"I"</formula>
    </cfRule>
    <cfRule type="cellIs" dxfId="2649" priority="188" stopIfTrue="1" operator="equal">
      <formula>"II"</formula>
    </cfRule>
    <cfRule type="cellIs" dxfId="2648" priority="189" stopIfTrue="1" operator="between">
      <formula>"III"</formula>
      <formula>"IV"</formula>
    </cfRule>
  </conditionalFormatting>
  <conditionalFormatting sqref="AB12:AD13">
    <cfRule type="cellIs" dxfId="2647" priority="75" stopIfTrue="1" operator="equal">
      <formula>"I"</formula>
    </cfRule>
    <cfRule type="cellIs" dxfId="2646" priority="76" stopIfTrue="1" operator="equal">
      <formula>"II"</formula>
    </cfRule>
    <cfRule type="cellIs" dxfId="2645" priority="77" stopIfTrue="1" operator="between">
      <formula>"III"</formula>
      <formula>"IV"</formula>
    </cfRule>
  </conditionalFormatting>
  <conditionalFormatting sqref="AB14:AD14">
    <cfRule type="cellIs" dxfId="2644" priority="83" stopIfTrue="1" operator="equal">
      <formula>"I"</formula>
    </cfRule>
    <cfRule type="cellIs" dxfId="2643" priority="84" stopIfTrue="1" operator="equal">
      <formula>"II"</formula>
    </cfRule>
    <cfRule type="cellIs" dxfId="2642" priority="85" stopIfTrue="1" operator="between">
      <formula>"III"</formula>
      <formula>"IV"</formula>
    </cfRule>
  </conditionalFormatting>
  <conditionalFormatting sqref="AB15:AD15">
    <cfRule type="cellIs" dxfId="2641" priority="65" stopIfTrue="1" operator="equal">
      <formula>"I"</formula>
    </cfRule>
    <cfRule type="cellIs" dxfId="2640" priority="66" stopIfTrue="1" operator="equal">
      <formula>"II"</formula>
    </cfRule>
    <cfRule type="cellIs" dxfId="2639" priority="67" stopIfTrue="1" operator="between">
      <formula>"III"</formula>
      <formula>"IV"</formula>
    </cfRule>
  </conditionalFormatting>
  <conditionalFormatting sqref="AB17:AD17">
    <cfRule type="cellIs" dxfId="2638" priority="49" stopIfTrue="1" operator="equal">
      <formula>"I"</formula>
    </cfRule>
    <cfRule type="cellIs" dxfId="2637" priority="50" stopIfTrue="1" operator="equal">
      <formula>"II"</formula>
    </cfRule>
    <cfRule type="cellIs" dxfId="2636" priority="51" stopIfTrue="1" operator="between">
      <formula>"III"</formula>
      <formula>"IV"</formula>
    </cfRule>
  </conditionalFormatting>
  <conditionalFormatting sqref="AB23:AD23 AB18:AB19">
    <cfRule type="cellIs" dxfId="2635" priority="41" stopIfTrue="1" operator="equal">
      <formula>"I"</formula>
    </cfRule>
  </conditionalFormatting>
  <conditionalFormatting sqref="AB16:AE16">
    <cfRule type="cellIs" dxfId="2634" priority="57" stopIfTrue="1" operator="equal">
      <formula>"I"</formula>
    </cfRule>
    <cfRule type="cellIs" dxfId="2633" priority="58" stopIfTrue="1" operator="equal">
      <formula>"II"</formula>
    </cfRule>
    <cfRule type="cellIs" dxfId="2632" priority="59" stopIfTrue="1" operator="between">
      <formula>"III"</formula>
      <formula>"IV"</formula>
    </cfRule>
  </conditionalFormatting>
  <conditionalFormatting sqref="AB20:AE21">
    <cfRule type="cellIs" dxfId="2631" priority="21" stopIfTrue="1" operator="equal">
      <formula>"I"</formula>
    </cfRule>
    <cfRule type="cellIs" dxfId="2630" priority="22" stopIfTrue="1" operator="equal">
      <formula>"II"</formula>
    </cfRule>
    <cfRule type="cellIs" dxfId="2629" priority="23" stopIfTrue="1" operator="between">
      <formula>"III"</formula>
      <formula>"IV"</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2628" priority="246" stopIfTrue="1" operator="equal">
      <formula>"I"</formula>
    </cfRule>
    <cfRule type="cellIs" dxfId="2627" priority="247" stopIfTrue="1" operator="equal">
      <formula>"II"</formula>
    </cfRule>
    <cfRule type="cellIs" dxfId="2626" priority="248" stopIfTrue="1" operator="between">
      <formula>"III"</formula>
      <formula>"IV"</formula>
    </cfRule>
  </conditionalFormatting>
  <conditionalFormatting sqref="AD9:AD13">
    <cfRule type="containsText" dxfId="2625" priority="70" stopIfTrue="1" operator="containsText" text="No aceptable o aceptable con control específico">
      <formula>NOT(ISERROR(SEARCH("No aceptable o aceptable con control específico",AD9)))</formula>
    </cfRule>
  </conditionalFormatting>
  <conditionalFormatting sqref="AD9:AD14">
    <cfRule type="containsText" dxfId="2624" priority="71" stopIfTrue="1" operator="containsText" text="No aceptable">
      <formula>NOT(ISERROR(SEARCH("No aceptable",AD9)))</formula>
    </cfRule>
    <cfRule type="containsText" dxfId="2623" priority="72" stopIfTrue="1" operator="containsText" text="No Aceptable o aceptable con control específico">
      <formula>NOT(ISERROR(SEARCH("No Aceptable o aceptable con control específico",AD9)))</formula>
    </cfRule>
  </conditionalFormatting>
  <conditionalFormatting sqref="AD12:AD13">
    <cfRule type="cellIs" dxfId="2622" priority="73" stopIfTrue="1" operator="equal">
      <formula>"Aceptable"</formula>
    </cfRule>
    <cfRule type="cellIs" dxfId="2621" priority="74" stopIfTrue="1" operator="equal">
      <formula>"No aceptable"</formula>
    </cfRule>
  </conditionalFormatting>
  <conditionalFormatting sqref="AD13">
    <cfRule type="containsText" dxfId="2620" priority="68" stopIfTrue="1" operator="containsText" text="No aceptable">
      <formula>NOT(ISERROR(SEARCH("No aceptable",AD13)))</formula>
    </cfRule>
    <cfRule type="containsText" dxfId="2619" priority="69" stopIfTrue="1" operator="containsText" text="No Aceptable o aceptable con control específico">
      <formula>NOT(ISERROR(SEARCH("No Aceptable o aceptable con control específico",AD13)))</formula>
    </cfRule>
  </conditionalFormatting>
  <conditionalFormatting sqref="AD14">
    <cfRule type="containsText" dxfId="2618" priority="78" stopIfTrue="1" operator="containsText" text="No aceptable o aceptable con control específico">
      <formula>NOT(ISERROR(SEARCH("No aceptable o aceptable con control específico",AD14)))</formula>
    </cfRule>
    <cfRule type="containsText" dxfId="2617" priority="79" stopIfTrue="1" operator="containsText" text="No aceptable">
      <formula>NOT(ISERROR(SEARCH("No aceptable",AD14)))</formula>
    </cfRule>
    <cfRule type="containsText" dxfId="2616" priority="80" stopIfTrue="1" operator="containsText" text="No Aceptable o aceptable con control específico">
      <formula>NOT(ISERROR(SEARCH("No Aceptable o aceptable con control específico",AD14)))</formula>
    </cfRule>
    <cfRule type="cellIs" dxfId="2615" priority="81" stopIfTrue="1" operator="equal">
      <formula>"Aceptable"</formula>
    </cfRule>
    <cfRule type="cellIs" dxfId="2614" priority="82" stopIfTrue="1" operator="equal">
      <formula>"No aceptable"</formula>
    </cfRule>
  </conditionalFormatting>
  <conditionalFormatting sqref="AD15">
    <cfRule type="cellIs" dxfId="2613" priority="63" stopIfTrue="1" operator="equal">
      <formula>"Aceptable"</formula>
    </cfRule>
    <cfRule type="cellIs" dxfId="2612" priority="64" stopIfTrue="1" operator="equal">
      <formula>"No aceptable"</formula>
    </cfRule>
  </conditionalFormatting>
  <conditionalFormatting sqref="AD15:AD749">
    <cfRule type="containsText" dxfId="2611" priority="8" stopIfTrue="1" operator="containsText" text="No aceptable o aceptable con control específico">
      <formula>NOT(ISERROR(SEARCH("No aceptable o aceptable con control específico",AD15)))</formula>
    </cfRule>
    <cfRule type="containsText" dxfId="2610" priority="9" stopIfTrue="1" operator="containsText" text="No aceptable">
      <formula>NOT(ISERROR(SEARCH("No aceptable",AD15)))</formula>
    </cfRule>
    <cfRule type="containsText" dxfId="2609" priority="10" stopIfTrue="1" operator="containsText" text="No Aceptable o aceptable con control específico">
      <formula>NOT(ISERROR(SEARCH("No Aceptable o aceptable con control específico",AD15)))</formula>
    </cfRule>
  </conditionalFormatting>
  <conditionalFormatting sqref="AD17">
    <cfRule type="cellIs" dxfId="2608" priority="47" stopIfTrue="1" operator="equal">
      <formula>"Aceptable"</formula>
    </cfRule>
    <cfRule type="cellIs" dxfId="2607" priority="48" stopIfTrue="1" operator="equal">
      <formula>"No aceptable"</formula>
    </cfRule>
  </conditionalFormatting>
  <conditionalFormatting sqref="AD20:AD22">
    <cfRule type="cellIs" dxfId="2606" priority="11" stopIfTrue="1" operator="equal">
      <formula>"Aceptable"</formula>
    </cfRule>
    <cfRule type="cellIs" dxfId="2605" priority="12" stopIfTrue="1" operator="equal">
      <formula>"No aceptable"</formula>
    </cfRule>
  </conditionalFormatting>
  <conditionalFormatting sqref="AD24">
    <cfRule type="cellIs" dxfId="2604" priority="114" stopIfTrue="1" operator="equal">
      <formula>"Aceptable"</formula>
    </cfRule>
    <cfRule type="cellIs" dxfId="2603" priority="115" stopIfTrue="1" operator="equal">
      <formula>"No aceptable"</formula>
    </cfRule>
  </conditionalFormatting>
  <conditionalFormatting sqref="AD9:AE11">
    <cfRule type="cellIs" dxfId="2602" priority="86" stopIfTrue="1" operator="equal">
      <formula>"Aceptable"</formula>
    </cfRule>
    <cfRule type="cellIs" dxfId="2601" priority="87" stopIfTrue="1" operator="equal">
      <formula>"No aceptable"</formula>
    </cfRule>
  </conditionalFormatting>
  <conditionalFormatting sqref="AD16:AE16">
    <cfRule type="cellIs" dxfId="2600" priority="55" stopIfTrue="1" operator="equal">
      <formula>"Aceptable"</formula>
    </cfRule>
    <cfRule type="cellIs" dxfId="2599" priority="56" stopIfTrue="1" operator="equal">
      <formula>"No aceptable"</formula>
    </cfRule>
  </conditionalFormatting>
  <conditionalFormatting sqref="AD18:AE19">
    <cfRule type="cellIs" dxfId="2598" priority="39" stopIfTrue="1" operator="equal">
      <formula>"Aceptable"</formula>
    </cfRule>
    <cfRule type="cellIs" dxfId="2597" priority="40" stopIfTrue="1" operator="equal">
      <formula>"No aceptable"</formula>
    </cfRule>
  </conditionalFormatting>
  <conditionalFormatting sqref="AD23:AE23">
    <cfRule type="cellIs" dxfId="2596" priority="19" stopIfTrue="1" operator="equal">
      <formula>"Aceptable"</formula>
    </cfRule>
    <cfRule type="cellIs" dxfId="2595" priority="20" stopIfTrue="1" operator="equal">
      <formula>"No 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2594" priority="244"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2593" priority="245" stopIfTrue="1" operator="equal">
      <formula>"No aceptable"</formula>
    </cfRule>
  </conditionalFormatting>
  <conditionalFormatting sqref="AE9:AE10">
    <cfRule type="cellIs" dxfId="2592" priority="88" stopIfTrue="1" operator="equal">
      <formula>"I"</formula>
    </cfRule>
    <cfRule type="cellIs" dxfId="2591" priority="89" stopIfTrue="1" operator="equal">
      <formula>"II"</formula>
    </cfRule>
    <cfRule type="cellIs" dxfId="2590" priority="90" stopIfTrue="1" operator="between">
      <formula>"III"</formula>
      <formula>"IV"</formula>
    </cfRule>
  </conditionalFormatting>
  <conditionalFormatting sqref="AE18">
    <cfRule type="cellIs" dxfId="2589" priority="36" stopIfTrue="1" operator="equal">
      <formula>"I"</formula>
    </cfRule>
    <cfRule type="cellIs" dxfId="2588" priority="37" stopIfTrue="1" operator="equal">
      <formula>"II"</formula>
    </cfRule>
    <cfRule type="cellIs" dxfId="2587" priority="38" stopIfTrue="1" operator="between">
      <formula>"III"</formula>
      <formula>"IV"</formula>
    </cfRule>
  </conditionalFormatting>
  <conditionalFormatting sqref="AE20:AE21">
    <cfRule type="cellIs" dxfId="2586" priority="24" stopIfTrue="1" operator="equal">
      <formula>"Aceptable"</formula>
    </cfRule>
    <cfRule type="cellIs" dxfId="2585" priority="25" stopIfTrue="1" operator="equal">
      <formula>"No aceptable"</formula>
    </cfRule>
  </conditionalFormatting>
  <conditionalFormatting sqref="AE22">
    <cfRule type="cellIs" dxfId="2584" priority="6" stopIfTrue="1" operator="equal">
      <formula>"Aceptable"</formula>
    </cfRule>
    <cfRule type="cellIs" dxfId="2583" priority="7" stopIfTrue="1" operator="equal">
      <formula>"No aceptable"</formula>
    </cfRule>
  </conditionalFormatting>
  <conditionalFormatting sqref="AE23:AE24">
    <cfRule type="cellIs" dxfId="2582" priority="3" stopIfTrue="1" operator="equal">
      <formula>"I"</formula>
    </cfRule>
    <cfRule type="cellIs" dxfId="2581" priority="4" stopIfTrue="1" operator="equal">
      <formula>"II"</formula>
    </cfRule>
    <cfRule type="cellIs" dxfId="2580" priority="5" stopIfTrue="1" operator="between">
      <formula>"III"</formula>
      <formula>"IV"</formula>
    </cfRule>
  </conditionalFormatting>
  <conditionalFormatting sqref="AE24">
    <cfRule type="cellIs" dxfId="2579" priority="1" stopIfTrue="1" operator="equal">
      <formula>"Aceptable"</formula>
    </cfRule>
    <cfRule type="cellIs" dxfId="2578" priority="2" stopIfTrue="1" operator="equal">
      <formula>"No aceptable"</formula>
    </cfRule>
  </conditionalFormatting>
  <dataValidations count="4">
    <dataValidation allowBlank="1" sqref="AA9:AA24" xr:uid="{00000000-0002-0000-0A00-000000000000}"/>
    <dataValidation type="list" allowBlank="1" showInputMessage="1" showErrorMessage="1" prompt="10 = Muy Alto_x000a_6 = Alto_x000a_2 = Medio_x000a_0 = Bajo" sqref="U9:U24" xr:uid="{00000000-0002-0000-0A00-000001000000}">
      <formula1>"10, 6, 2, 0, "</formula1>
    </dataValidation>
    <dataValidation type="list" allowBlank="1" showInputMessage="1" prompt="4 = Continua_x000a_3 = Frecuente_x000a_2 = Ocasional_x000a_1 = Esporádica" sqref="V9:V24" xr:uid="{00000000-0002-0000-0A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0A00-000003000000}">
      <formula1>"100,60,25,10"</formula1>
    </dataValidation>
  </dataValidations>
  <pageMargins left="0.7" right="0.7" top="0.75" bottom="0.75" header="0.3" footer="0.3"/>
  <pageSetup paperSize="9" scale="3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AL26"/>
  <sheetViews>
    <sheetView view="pageBreakPreview" topLeftCell="G1" zoomScale="70" zoomScaleNormal="70" zoomScaleSheetLayoutView="70" workbookViewId="0">
      <selection activeCell="AK3" sqref="AK3"/>
    </sheetView>
  </sheetViews>
  <sheetFormatPr baseColWidth="10" defaultColWidth="7.5703125" defaultRowHeight="21" customHeight="1"/>
  <cols>
    <col min="36" max="36" width="9.85546875" customWidth="1"/>
    <col min="37" max="37" width="13.5703125" customWidth="1"/>
  </cols>
  <sheetData>
    <row r="1" spans="1:37" s="2" customFormat="1" ht="21"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2" t="s">
        <v>67</v>
      </c>
      <c r="AK1" s="163" t="s">
        <v>102</v>
      </c>
    </row>
    <row r="2" spans="1:37" s="2" customFormat="1" ht="35.25" customHeight="1">
      <c r="B2" s="9"/>
      <c r="H2" s="3"/>
      <c r="AI2" s="10"/>
      <c r="AJ2" s="160" t="s">
        <v>68</v>
      </c>
      <c r="AK2" s="161">
        <v>3</v>
      </c>
    </row>
    <row r="3" spans="1:37" s="2" customFormat="1" ht="27.6"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21" customHeight="1">
      <c r="H4" s="3"/>
      <c r="AJ4" s="3"/>
    </row>
    <row r="5" spans="1:37" s="2" customFormat="1" ht="66.95" customHeight="1">
      <c r="B5" s="416" t="s">
        <v>622</v>
      </c>
      <c r="C5" s="417"/>
      <c r="D5" s="417"/>
      <c r="E5" s="417"/>
      <c r="F5" s="417"/>
      <c r="G5" s="417"/>
      <c r="H5" s="417"/>
      <c r="I5" s="417"/>
      <c r="J5" s="417"/>
      <c r="K5" s="417"/>
      <c r="L5" s="417"/>
      <c r="M5" s="417"/>
      <c r="N5" s="417"/>
      <c r="O5" s="417"/>
      <c r="P5" s="417"/>
      <c r="Q5" s="417"/>
      <c r="R5" s="417"/>
      <c r="S5" s="417"/>
      <c r="T5" s="418"/>
      <c r="U5" s="416" t="s">
        <v>623</v>
      </c>
      <c r="V5" s="417"/>
      <c r="W5" s="417"/>
      <c r="X5" s="417"/>
      <c r="Y5" s="417"/>
      <c r="Z5" s="417"/>
      <c r="AA5" s="417"/>
      <c r="AB5" s="417"/>
      <c r="AC5" s="417"/>
      <c r="AD5" s="417"/>
      <c r="AE5" s="417"/>
      <c r="AF5" s="417"/>
      <c r="AG5" s="417"/>
      <c r="AH5" s="417"/>
      <c r="AI5" s="417"/>
      <c r="AJ5" s="417"/>
      <c r="AK5" s="418"/>
    </row>
    <row r="6" spans="1:37" s="1" customFormat="1" ht="21" customHeight="1">
      <c r="B6" s="419" t="s">
        <v>16</v>
      </c>
      <c r="C6" s="419"/>
      <c r="D6" s="419"/>
      <c r="E6" s="419"/>
      <c r="F6" s="419"/>
      <c r="G6" s="419"/>
      <c r="H6" s="419"/>
      <c r="I6" s="419"/>
      <c r="J6" s="419"/>
      <c r="K6" s="419"/>
      <c r="L6" s="419"/>
      <c r="M6" s="419"/>
      <c r="N6" s="419"/>
      <c r="O6" s="419"/>
      <c r="P6" s="419"/>
      <c r="Q6" s="419"/>
      <c r="R6" s="419"/>
      <c r="S6" s="419"/>
      <c r="T6" s="419"/>
      <c r="U6" s="420" t="s">
        <v>7</v>
      </c>
      <c r="V6" s="420"/>
      <c r="W6" s="420"/>
      <c r="X6" s="420"/>
      <c r="Y6" s="420"/>
      <c r="Z6" s="420"/>
      <c r="AA6" s="420"/>
      <c r="AB6" s="420"/>
      <c r="AC6" s="420"/>
      <c r="AD6" s="421" t="s">
        <v>19</v>
      </c>
      <c r="AE6" s="420" t="s">
        <v>17</v>
      </c>
      <c r="AF6" s="420"/>
      <c r="AG6" s="420"/>
      <c r="AH6" s="420"/>
      <c r="AI6" s="420"/>
      <c r="AJ6" s="420"/>
      <c r="AK6" s="420"/>
    </row>
    <row r="7" spans="1:37" s="1" customFormat="1" ht="21" customHeight="1">
      <c r="B7" s="419"/>
      <c r="C7" s="419"/>
      <c r="D7" s="419"/>
      <c r="E7" s="419"/>
      <c r="F7" s="419"/>
      <c r="G7" s="419"/>
      <c r="H7" s="419"/>
      <c r="I7" s="419"/>
      <c r="J7" s="419"/>
      <c r="K7" s="419"/>
      <c r="L7" s="419"/>
      <c r="M7" s="419"/>
      <c r="N7" s="419"/>
      <c r="O7" s="419"/>
      <c r="P7" s="419"/>
      <c r="Q7" s="419"/>
      <c r="R7" s="419"/>
      <c r="S7" s="419"/>
      <c r="T7" s="419"/>
      <c r="U7" s="420"/>
      <c r="V7" s="420"/>
      <c r="W7" s="420"/>
      <c r="X7" s="420"/>
      <c r="Y7" s="420"/>
      <c r="Z7" s="420"/>
      <c r="AA7" s="420"/>
      <c r="AB7" s="420"/>
      <c r="AC7" s="420"/>
      <c r="AD7" s="421"/>
      <c r="AE7" s="422" t="s">
        <v>10</v>
      </c>
      <c r="AF7" s="422"/>
      <c r="AG7" s="422"/>
      <c r="AH7" s="422"/>
      <c r="AI7" s="422"/>
      <c r="AJ7" s="422"/>
      <c r="AK7" s="422"/>
    </row>
    <row r="8" spans="1:37" s="1" customFormat="1" ht="21" customHeight="1">
      <c r="B8" s="403" t="s">
        <v>22</v>
      </c>
      <c r="C8" s="403" t="s">
        <v>23</v>
      </c>
      <c r="D8" s="403" t="s">
        <v>38</v>
      </c>
      <c r="E8" s="403" t="s">
        <v>20</v>
      </c>
      <c r="F8" s="403" t="s">
        <v>21</v>
      </c>
      <c r="G8" s="403" t="s">
        <v>66</v>
      </c>
      <c r="H8" s="406" t="s">
        <v>2</v>
      </c>
      <c r="I8" s="406"/>
      <c r="J8" s="406"/>
      <c r="K8" s="406" t="s">
        <v>5</v>
      </c>
      <c r="L8" s="423" t="s">
        <v>70</v>
      </c>
      <c r="M8" s="424"/>
      <c r="N8" s="424"/>
      <c r="O8" s="425"/>
      <c r="P8" s="406" t="s">
        <v>208</v>
      </c>
      <c r="Q8" s="403" t="s">
        <v>71</v>
      </c>
      <c r="R8" s="406" t="s">
        <v>0</v>
      </c>
      <c r="S8" s="406"/>
      <c r="T8" s="406"/>
      <c r="U8" s="403" t="s">
        <v>30</v>
      </c>
      <c r="V8" s="403" t="s">
        <v>31</v>
      </c>
      <c r="W8" s="403" t="s">
        <v>8</v>
      </c>
      <c r="X8" s="411" t="s">
        <v>29</v>
      </c>
      <c r="Y8" s="406" t="s">
        <v>25</v>
      </c>
      <c r="Z8" s="403" t="s">
        <v>32</v>
      </c>
      <c r="AA8" s="403" t="s">
        <v>28</v>
      </c>
      <c r="AB8" s="403" t="s">
        <v>27</v>
      </c>
      <c r="AC8" s="406" t="s">
        <v>26</v>
      </c>
      <c r="AD8" s="403" t="s">
        <v>9</v>
      </c>
      <c r="AE8" s="406" t="s">
        <v>24</v>
      </c>
      <c r="AF8" s="406" t="s">
        <v>11</v>
      </c>
      <c r="AG8" s="406" t="s">
        <v>12</v>
      </c>
      <c r="AH8" s="406" t="s">
        <v>13</v>
      </c>
      <c r="AI8" s="406" t="s">
        <v>14</v>
      </c>
      <c r="AJ8" s="406" t="s">
        <v>15</v>
      </c>
      <c r="AK8" s="406" t="s">
        <v>18</v>
      </c>
    </row>
    <row r="9" spans="1:37" s="1" customFormat="1" ht="58.5" customHeight="1" thickBot="1">
      <c r="B9" s="403"/>
      <c r="C9" s="403"/>
      <c r="D9" s="403"/>
      <c r="E9" s="403"/>
      <c r="F9" s="403"/>
      <c r="G9" s="403"/>
      <c r="H9" s="173" t="s">
        <v>3</v>
      </c>
      <c r="I9" s="173" t="s">
        <v>4</v>
      </c>
      <c r="J9" s="173" t="s">
        <v>6</v>
      </c>
      <c r="K9" s="406"/>
      <c r="L9" s="172" t="s">
        <v>39</v>
      </c>
      <c r="M9" s="172" t="s">
        <v>40</v>
      </c>
      <c r="N9" s="174" t="s">
        <v>41</v>
      </c>
      <c r="O9" s="174" t="s">
        <v>43</v>
      </c>
      <c r="P9" s="406"/>
      <c r="Q9" s="403"/>
      <c r="R9" s="173" t="s">
        <v>6</v>
      </c>
      <c r="S9" s="173" t="s">
        <v>1</v>
      </c>
      <c r="T9" s="173" t="s">
        <v>72</v>
      </c>
      <c r="U9" s="403"/>
      <c r="V9" s="403"/>
      <c r="W9" s="403"/>
      <c r="X9" s="411"/>
      <c r="Y9" s="406"/>
      <c r="Z9" s="403"/>
      <c r="AA9" s="403"/>
      <c r="AB9" s="403"/>
      <c r="AC9" s="406"/>
      <c r="AD9" s="403"/>
      <c r="AE9" s="406"/>
      <c r="AF9" s="406"/>
      <c r="AG9" s="406"/>
      <c r="AH9" s="406"/>
      <c r="AI9" s="406"/>
      <c r="AJ9" s="406"/>
      <c r="AK9" s="406"/>
    </row>
    <row r="10" spans="1:37" s="1" customFormat="1" ht="54.75" customHeight="1">
      <c r="A10" s="22"/>
      <c r="B10" s="467" t="s">
        <v>566</v>
      </c>
      <c r="C10" s="467" t="s">
        <v>554</v>
      </c>
      <c r="D10" s="467" t="s">
        <v>505</v>
      </c>
      <c r="E10" s="485" t="s">
        <v>567</v>
      </c>
      <c r="F10" s="485" t="s">
        <v>512</v>
      </c>
      <c r="G10" s="229" t="s">
        <v>42</v>
      </c>
      <c r="H10" s="404" t="s">
        <v>198</v>
      </c>
      <c r="I10" s="74" t="s">
        <v>46</v>
      </c>
      <c r="J10" s="75" t="s">
        <v>230</v>
      </c>
      <c r="K10" s="75" t="s">
        <v>231</v>
      </c>
      <c r="L10" s="76">
        <v>1</v>
      </c>
      <c r="M10" s="77">
        <v>0</v>
      </c>
      <c r="N10" s="76">
        <v>0</v>
      </c>
      <c r="O10" s="76">
        <f t="shared" ref="O10" si="0">SUM(L10:N10)</f>
        <v>1</v>
      </c>
      <c r="P10" s="75" t="s">
        <v>232</v>
      </c>
      <c r="Q10" s="78">
        <v>8</v>
      </c>
      <c r="R10" s="75" t="s">
        <v>424</v>
      </c>
      <c r="S10" s="75" t="s">
        <v>234</v>
      </c>
      <c r="T10" s="75" t="s">
        <v>233</v>
      </c>
      <c r="U10" s="90">
        <v>2</v>
      </c>
      <c r="V10" s="79">
        <v>4</v>
      </c>
      <c r="W10" s="79">
        <f>V10*U10</f>
        <v>8</v>
      </c>
      <c r="X10" s="80" t="str">
        <f>+IF(AND(U10*V10&gt;=24,U10*V10&lt;=40),"MA",IF(AND(U10*V10&gt;=10,U10*V10&lt;=20),"A",IF(AND(U10*V10&gt;=6,U10*V10&lt;=8),"M",IF(AND(U10*V10&gt;=0,U10*V10&lt;=4),"B",""))))</f>
        <v>M</v>
      </c>
      <c r="Y10" s="81"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W10*Z10</f>
        <v>80</v>
      </c>
      <c r="AB10" s="82" t="str">
        <f>+IF(AND(U10*V10*Z10&gt;=600,U10*V10*Z10&lt;=4000),"I",IF(AND(U10*V10*Z10&gt;=150,U10*V10*Z10&lt;=500),"II",IF(AND(U10*V10*Z10&gt;=40,U10*V10*Z10&lt;=120),"III",IF(AND(U10*V10*Z10&gt;=0,U10*V10*Z10&lt;=20),"IV",""))))</f>
        <v>III</v>
      </c>
      <c r="AC10" s="81"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+IF(AB10="I","No aceptable",IF(AB10="II","No aceptable o aceptable con control específico",IF(AB10="III","Aceptable",IF(AB10="IV","Aceptable",""))))</f>
        <v>Aceptable</v>
      </c>
      <c r="AE10" s="74" t="s">
        <v>720</v>
      </c>
      <c r="AF10" s="78" t="s">
        <v>34</v>
      </c>
      <c r="AG10" s="78" t="s">
        <v>34</v>
      </c>
      <c r="AH10" s="78" t="s">
        <v>239</v>
      </c>
      <c r="AI10" s="74" t="s">
        <v>235</v>
      </c>
      <c r="AJ10" s="78" t="s">
        <v>34</v>
      </c>
      <c r="AK10" s="84" t="s">
        <v>478</v>
      </c>
    </row>
    <row r="11" spans="1:37" s="1" customFormat="1" ht="54.75" customHeight="1">
      <c r="A11" s="23"/>
      <c r="B11" s="435"/>
      <c r="C11" s="435"/>
      <c r="D11" s="435"/>
      <c r="E11" s="486"/>
      <c r="F11" s="486"/>
      <c r="G11" s="229" t="s">
        <v>42</v>
      </c>
      <c r="H11" s="405"/>
      <c r="I11" s="74" t="s">
        <v>96</v>
      </c>
      <c r="J11" s="75" t="s">
        <v>236</v>
      </c>
      <c r="K11" s="85" t="s">
        <v>237</v>
      </c>
      <c r="L11" s="76">
        <v>1</v>
      </c>
      <c r="M11" s="77">
        <v>0</v>
      </c>
      <c r="N11" s="76">
        <v>0</v>
      </c>
      <c r="O11" s="76">
        <f t="shared" ref="O11:O25" si="1">SUM(L11:N11)</f>
        <v>1</v>
      </c>
      <c r="P11" s="75" t="s">
        <v>232</v>
      </c>
      <c r="Q11" s="78">
        <v>8</v>
      </c>
      <c r="R11" s="85" t="s">
        <v>425</v>
      </c>
      <c r="S11" s="85" t="s">
        <v>234</v>
      </c>
      <c r="T11" s="85" t="s">
        <v>233</v>
      </c>
      <c r="U11" s="79">
        <v>2</v>
      </c>
      <c r="V11" s="79">
        <v>4</v>
      </c>
      <c r="W11" s="79">
        <f t="shared" ref="W11:W25" si="2">V11*U11</f>
        <v>8</v>
      </c>
      <c r="X11" s="80" t="str">
        <f t="shared" ref="X11:X25" si="3">+IF(AND(U11*V11&gt;=24,U11*V11&lt;=40),"MA",IF(AND(U11*V11&gt;=10,U11*V11&lt;=20),"A",IF(AND(U11*V11&gt;=6,U11*V11&lt;=8),"M",IF(AND(U11*V11&gt;=0,U11*V11&lt;=4),"B",""))))</f>
        <v>M</v>
      </c>
      <c r="Y11" s="81" t="str">
        <f t="shared" ref="Y11:Y25"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 t="shared" ref="AA11:AA25" si="5">W11*Z11</f>
        <v>80</v>
      </c>
      <c r="AB11" s="82" t="str">
        <f t="shared" ref="AB11:AB25" si="6">+IF(AND(U11*V11*Z11&gt;=600,U11*V11*Z11&lt;=4000),"I",IF(AND(U11*V11*Z11&gt;=150,U11*V11*Z11&lt;=500),"II",IF(AND(U11*V11*Z11&gt;=40,U11*V11*Z11&lt;=120),"III",IF(AND(U11*V11*Z11&gt;=0,U11*V11*Z11&lt;=20),"IV",""))))</f>
        <v>III</v>
      </c>
      <c r="AC11" s="81" t="str">
        <f t="shared" ref="AC11:AC25" si="7">+IF(AB11="I","Situación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 t="shared" ref="AD11:AD25" si="8">+IF(AB11="I","No aceptable",IF(AB11="II","No aceptable o aceptable con control específico",IF(AB11="III","Aceptable",IF(AB11="IV","Aceptable",""))))</f>
        <v>Aceptable</v>
      </c>
      <c r="AE11" s="74" t="s">
        <v>690</v>
      </c>
      <c r="AF11" s="78" t="s">
        <v>34</v>
      </c>
      <c r="AG11" s="78" t="s">
        <v>34</v>
      </c>
      <c r="AH11" s="78" t="s">
        <v>240</v>
      </c>
      <c r="AI11" s="74" t="s">
        <v>235</v>
      </c>
      <c r="AJ11" s="78" t="s">
        <v>34</v>
      </c>
      <c r="AK11" s="84" t="s">
        <v>468</v>
      </c>
    </row>
    <row r="12" spans="1:37" s="1" customFormat="1" ht="54.75" customHeight="1">
      <c r="A12" s="23"/>
      <c r="B12" s="435"/>
      <c r="C12" s="435"/>
      <c r="D12" s="435"/>
      <c r="E12" s="486"/>
      <c r="F12" s="486"/>
      <c r="G12" s="229" t="s">
        <v>42</v>
      </c>
      <c r="H12" s="415"/>
      <c r="I12" s="78" t="s">
        <v>245</v>
      </c>
      <c r="J12" s="78" t="s">
        <v>246</v>
      </c>
      <c r="K12" s="85" t="s">
        <v>247</v>
      </c>
      <c r="L12" s="76">
        <v>1</v>
      </c>
      <c r="M12" s="77">
        <v>0</v>
      </c>
      <c r="N12" s="76">
        <v>0</v>
      </c>
      <c r="O12" s="76">
        <f t="shared" si="1"/>
        <v>1</v>
      </c>
      <c r="P12" s="85" t="s">
        <v>248</v>
      </c>
      <c r="Q12" s="88">
        <v>4</v>
      </c>
      <c r="R12" s="85" t="s">
        <v>79</v>
      </c>
      <c r="S12" s="85" t="s">
        <v>249</v>
      </c>
      <c r="T12" s="85" t="s">
        <v>250</v>
      </c>
      <c r="U12" s="88">
        <v>2</v>
      </c>
      <c r="V12" s="88">
        <v>4</v>
      </c>
      <c r="W12" s="88">
        <f t="shared" si="2"/>
        <v>8</v>
      </c>
      <c r="X12" s="80" t="str">
        <f t="shared" si="3"/>
        <v>M</v>
      </c>
      <c r="Y12" s="81" t="str">
        <f t="shared" si="4"/>
        <v>Situación deficiente con exposición esporádica, o bien situación mejorable con exposición continuada o frecuente. Es posible que suceda el daño alguna vez.</v>
      </c>
      <c r="Z12" s="79">
        <v>10</v>
      </c>
      <c r="AA12" s="79">
        <f t="shared" si="5"/>
        <v>80</v>
      </c>
      <c r="AB12" s="82" t="str">
        <f t="shared" si="6"/>
        <v>III</v>
      </c>
      <c r="AC12" s="81" t="str">
        <f t="shared" si="7"/>
        <v>Mejorar si es posible. Sería conveniente justificar la intervención y su rentabilidad.</v>
      </c>
      <c r="AD12" s="74" t="str">
        <f t="shared" si="8"/>
        <v>Aceptable</v>
      </c>
      <c r="AE12" s="81" t="s">
        <v>251</v>
      </c>
      <c r="AF12" s="78" t="s">
        <v>34</v>
      </c>
      <c r="AG12" s="78" t="s">
        <v>37</v>
      </c>
      <c r="AH12" s="78" t="s">
        <v>34</v>
      </c>
      <c r="AI12" s="74" t="s">
        <v>252</v>
      </c>
      <c r="AJ12" s="78" t="s">
        <v>34</v>
      </c>
      <c r="AK12" s="84" t="s">
        <v>468</v>
      </c>
    </row>
    <row r="13" spans="1:37" s="1" customFormat="1" ht="54.75" customHeight="1">
      <c r="A13" s="23"/>
      <c r="B13" s="435"/>
      <c r="C13" s="435"/>
      <c r="D13" s="435"/>
      <c r="E13" s="486"/>
      <c r="F13" s="486"/>
      <c r="G13" s="229" t="s">
        <v>42</v>
      </c>
      <c r="H13" s="404" t="s">
        <v>44</v>
      </c>
      <c r="I13" s="74" t="s">
        <v>54</v>
      </c>
      <c r="J13" s="74" t="s">
        <v>224</v>
      </c>
      <c r="K13" s="74" t="s">
        <v>219</v>
      </c>
      <c r="L13" s="76">
        <v>1</v>
      </c>
      <c r="M13" s="77">
        <v>0</v>
      </c>
      <c r="N13" s="76">
        <v>0</v>
      </c>
      <c r="O13" s="76">
        <f t="shared" si="1"/>
        <v>1</v>
      </c>
      <c r="P13" s="74" t="s">
        <v>708</v>
      </c>
      <c r="Q13" s="78">
        <v>8</v>
      </c>
      <c r="R13" s="74" t="s">
        <v>221</v>
      </c>
      <c r="S13" s="74" t="s">
        <v>220</v>
      </c>
      <c r="T13" s="74" t="s">
        <v>300</v>
      </c>
      <c r="U13" s="88">
        <v>2</v>
      </c>
      <c r="V13" s="88">
        <v>3</v>
      </c>
      <c r="W13" s="88">
        <f t="shared" si="2"/>
        <v>6</v>
      </c>
      <c r="X13" s="80" t="str">
        <f t="shared" si="3"/>
        <v>M</v>
      </c>
      <c r="Y13" s="81" t="str">
        <f t="shared" si="4"/>
        <v>Situación deficiente con exposición esporádica, o bien situación mejorable con exposición continuada o frecuente. Es posible que suceda el daño alguna vez.</v>
      </c>
      <c r="Z13" s="79">
        <v>10</v>
      </c>
      <c r="AA13" s="79">
        <f t="shared" si="5"/>
        <v>60</v>
      </c>
      <c r="AB13" s="82" t="str">
        <f t="shared" si="6"/>
        <v>III</v>
      </c>
      <c r="AC13" s="81" t="str">
        <f t="shared" si="7"/>
        <v>Mejorar si es posible. Sería conveniente justificar la intervención y su rentabilidad.</v>
      </c>
      <c r="AD13" s="74" t="str">
        <f t="shared" si="8"/>
        <v>Aceptable</v>
      </c>
      <c r="AE13" s="407" t="s">
        <v>724</v>
      </c>
      <c r="AF13" s="74" t="s">
        <v>34</v>
      </c>
      <c r="AG13" s="74" t="s">
        <v>34</v>
      </c>
      <c r="AH13" s="74" t="s">
        <v>34</v>
      </c>
      <c r="AI13" s="74" t="s">
        <v>226</v>
      </c>
      <c r="AJ13" s="74" t="s">
        <v>34</v>
      </c>
      <c r="AK13" s="84" t="s">
        <v>468</v>
      </c>
    </row>
    <row r="14" spans="1:37" s="1" customFormat="1" ht="54.75" customHeight="1">
      <c r="A14" s="23"/>
      <c r="B14" s="435"/>
      <c r="C14" s="435"/>
      <c r="D14" s="435"/>
      <c r="E14" s="486"/>
      <c r="F14" s="486"/>
      <c r="G14" s="229" t="s">
        <v>42</v>
      </c>
      <c r="H14" s="405"/>
      <c r="I14" s="74" t="s">
        <v>460</v>
      </c>
      <c r="J14" s="74" t="s">
        <v>439</v>
      </c>
      <c r="K14" s="74" t="s">
        <v>709</v>
      </c>
      <c r="L14" s="76">
        <v>1</v>
      </c>
      <c r="M14" s="77">
        <v>0</v>
      </c>
      <c r="N14" s="76">
        <v>0</v>
      </c>
      <c r="O14" s="76">
        <f t="shared" si="1"/>
        <v>1</v>
      </c>
      <c r="P14" s="74" t="s">
        <v>708</v>
      </c>
      <c r="Q14" s="78">
        <v>8</v>
      </c>
      <c r="R14" s="74" t="s">
        <v>707</v>
      </c>
      <c r="S14" s="74" t="s">
        <v>461</v>
      </c>
      <c r="T14" s="74" t="s">
        <v>441</v>
      </c>
      <c r="U14" s="79">
        <v>2</v>
      </c>
      <c r="V14" s="79">
        <v>3</v>
      </c>
      <c r="W14" s="88">
        <f t="shared" si="2"/>
        <v>6</v>
      </c>
      <c r="X14" s="80" t="str">
        <f t="shared" si="3"/>
        <v>M</v>
      </c>
      <c r="Y14" s="81" t="str">
        <f t="shared" si="4"/>
        <v>Situación deficiente con exposición esporádica, o bien situación mejorable con exposición continuada o frecuente. Es posible que suceda el daño alguna vez.</v>
      </c>
      <c r="Z14" s="79">
        <v>10</v>
      </c>
      <c r="AA14" s="79">
        <f t="shared" si="5"/>
        <v>60</v>
      </c>
      <c r="AB14" s="82" t="str">
        <f t="shared" si="6"/>
        <v>III</v>
      </c>
      <c r="AC14" s="81" t="str">
        <f t="shared" si="7"/>
        <v>Mejorar si es posible. Sería conveniente justificar la intervención y su rentabilidad.</v>
      </c>
      <c r="AD14" s="74" t="str">
        <f t="shared" si="8"/>
        <v>Aceptable</v>
      </c>
      <c r="AE14" s="408"/>
      <c r="AF14" s="74" t="s">
        <v>34</v>
      </c>
      <c r="AG14" s="74" t="s">
        <v>34</v>
      </c>
      <c r="AH14" s="74" t="s">
        <v>34</v>
      </c>
      <c r="AI14" s="74" t="s">
        <v>462</v>
      </c>
      <c r="AJ14" s="74" t="s">
        <v>34</v>
      </c>
      <c r="AK14" s="84" t="s">
        <v>433</v>
      </c>
    </row>
    <row r="15" spans="1:37" s="1" customFormat="1" ht="54.75" customHeight="1">
      <c r="A15" s="23"/>
      <c r="B15" s="435"/>
      <c r="C15" s="435"/>
      <c r="D15" s="435"/>
      <c r="E15" s="486"/>
      <c r="F15" s="486"/>
      <c r="G15" s="229" t="s">
        <v>42</v>
      </c>
      <c r="H15" s="405"/>
      <c r="I15" s="74" t="s">
        <v>427</v>
      </c>
      <c r="J15" s="74" t="s">
        <v>428</v>
      </c>
      <c r="K15" s="74" t="s">
        <v>711</v>
      </c>
      <c r="L15" s="76">
        <v>1</v>
      </c>
      <c r="M15" s="77">
        <v>0</v>
      </c>
      <c r="N15" s="76">
        <v>0</v>
      </c>
      <c r="O15" s="76">
        <f t="shared" si="1"/>
        <v>1</v>
      </c>
      <c r="P15" s="74" t="s">
        <v>708</v>
      </c>
      <c r="Q15" s="78">
        <v>8</v>
      </c>
      <c r="R15" s="74" t="s">
        <v>221</v>
      </c>
      <c r="S15" s="74" t="s">
        <v>431</v>
      </c>
      <c r="T15" s="74" t="s">
        <v>432</v>
      </c>
      <c r="U15" s="79">
        <v>2</v>
      </c>
      <c r="V15" s="79">
        <v>1</v>
      </c>
      <c r="W15" s="79">
        <f t="shared" si="2"/>
        <v>2</v>
      </c>
      <c r="X15" s="80" t="str">
        <f t="shared" si="3"/>
        <v>B</v>
      </c>
      <c r="Y15" s="81" t="str">
        <f t="shared" si="4"/>
        <v>Situación mejorable con exposición ocasional o esporádica, o situación sin anomalía destacable con cualquier nivel de exposición. No es esperable que se materialice el riesgo, aunque puede ser concebible.</v>
      </c>
      <c r="Z15" s="79">
        <v>10</v>
      </c>
      <c r="AA15" s="79">
        <f t="shared" si="5"/>
        <v>20</v>
      </c>
      <c r="AB15" s="82" t="str">
        <f t="shared" si="6"/>
        <v>IV</v>
      </c>
      <c r="AC15" s="81" t="str">
        <f t="shared" si="7"/>
        <v>Mantener las medidas de control existentes, pero se deberían considerar soluciones o mejoras y se deben hacer comprobaciones periódicas para asegurar que el riesgo aún es tolerable.</v>
      </c>
      <c r="AD15" s="74" t="str">
        <f t="shared" si="8"/>
        <v>Aceptable</v>
      </c>
      <c r="AE15" s="408"/>
      <c r="AF15" s="74" t="s">
        <v>34</v>
      </c>
      <c r="AG15" s="74" t="s">
        <v>34</v>
      </c>
      <c r="AH15" s="74" t="s">
        <v>34</v>
      </c>
      <c r="AI15" s="74" t="s">
        <v>223</v>
      </c>
      <c r="AJ15" s="74" t="s">
        <v>34</v>
      </c>
      <c r="AK15" s="84" t="s">
        <v>433</v>
      </c>
    </row>
    <row r="16" spans="1:37" s="1" customFormat="1" ht="54.75" customHeight="1">
      <c r="A16" s="23"/>
      <c r="B16" s="435"/>
      <c r="C16" s="435"/>
      <c r="D16" s="435"/>
      <c r="E16" s="486"/>
      <c r="F16" s="486"/>
      <c r="G16" s="229" t="s">
        <v>42</v>
      </c>
      <c r="H16" s="415"/>
      <c r="I16" s="74" t="s">
        <v>463</v>
      </c>
      <c r="J16" s="74" t="s">
        <v>222</v>
      </c>
      <c r="K16" s="74" t="s">
        <v>711</v>
      </c>
      <c r="L16" s="76">
        <v>1</v>
      </c>
      <c r="M16" s="77">
        <v>0</v>
      </c>
      <c r="N16" s="76">
        <v>0</v>
      </c>
      <c r="O16" s="76">
        <f t="shared" si="1"/>
        <v>1</v>
      </c>
      <c r="P16" s="74" t="s">
        <v>708</v>
      </c>
      <c r="Q16" s="74">
        <v>8</v>
      </c>
      <c r="R16" s="74" t="s">
        <v>459</v>
      </c>
      <c r="S16" s="74" t="s">
        <v>220</v>
      </c>
      <c r="T16" s="74" t="s">
        <v>300</v>
      </c>
      <c r="U16" s="79">
        <v>2</v>
      </c>
      <c r="V16" s="79">
        <v>3</v>
      </c>
      <c r="W16" s="79">
        <f t="shared" si="2"/>
        <v>6</v>
      </c>
      <c r="X16" s="80" t="str">
        <f t="shared" si="3"/>
        <v>M</v>
      </c>
      <c r="Y16" s="81" t="str">
        <f t="shared" si="4"/>
        <v>Situación deficiente con exposición esporádica, o bien situación mejorable con exposición continuada o frecuente. Es posible que suceda el daño alguna vez.</v>
      </c>
      <c r="Z16" s="79">
        <v>10</v>
      </c>
      <c r="AA16" s="79">
        <f t="shared" si="5"/>
        <v>60</v>
      </c>
      <c r="AB16" s="82" t="str">
        <f t="shared" si="6"/>
        <v>III</v>
      </c>
      <c r="AC16" s="81" t="str">
        <f t="shared" si="7"/>
        <v>Mejorar si es posible. Sería conveniente justificar la intervención y su rentabilidad.</v>
      </c>
      <c r="AD16" s="74" t="str">
        <f t="shared" si="8"/>
        <v>Aceptable</v>
      </c>
      <c r="AE16" s="409"/>
      <c r="AF16" s="74" t="s">
        <v>34</v>
      </c>
      <c r="AG16" s="74" t="s">
        <v>34</v>
      </c>
      <c r="AH16" s="74" t="s">
        <v>34</v>
      </c>
      <c r="AI16" s="74" t="s">
        <v>462</v>
      </c>
      <c r="AJ16" s="74" t="s">
        <v>34</v>
      </c>
      <c r="AK16" s="84" t="s">
        <v>464</v>
      </c>
    </row>
    <row r="17" spans="1:38" s="1" customFormat="1" ht="54.75" customHeight="1">
      <c r="A17" s="23"/>
      <c r="B17" s="435"/>
      <c r="C17" s="435"/>
      <c r="D17" s="435"/>
      <c r="E17" s="486"/>
      <c r="F17" s="486"/>
      <c r="G17" s="229" t="s">
        <v>42</v>
      </c>
      <c r="H17" s="410" t="s">
        <v>200</v>
      </c>
      <c r="I17" s="85" t="s">
        <v>202</v>
      </c>
      <c r="J17" s="85" t="s">
        <v>203</v>
      </c>
      <c r="K17" s="85" t="s">
        <v>206</v>
      </c>
      <c r="L17" s="76">
        <v>1</v>
      </c>
      <c r="M17" s="77">
        <v>0</v>
      </c>
      <c r="N17" s="76">
        <v>0</v>
      </c>
      <c r="O17" s="76">
        <f t="shared" si="1"/>
        <v>1</v>
      </c>
      <c r="P17" s="89" t="s">
        <v>209</v>
      </c>
      <c r="Q17" s="78">
        <v>8</v>
      </c>
      <c r="R17" s="89" t="s">
        <v>211</v>
      </c>
      <c r="S17" s="89" t="s">
        <v>296</v>
      </c>
      <c r="T17" s="89" t="s">
        <v>213</v>
      </c>
      <c r="U17" s="79">
        <v>2</v>
      </c>
      <c r="V17" s="79">
        <v>4</v>
      </c>
      <c r="W17" s="79">
        <f t="shared" si="2"/>
        <v>8</v>
      </c>
      <c r="X17" s="80" t="str">
        <f t="shared" si="3"/>
        <v>M</v>
      </c>
      <c r="Y17" s="81" t="str">
        <f t="shared" si="4"/>
        <v>Situación deficiente con exposición esporádica, o bien situación mejorable con exposición continuada o frecuente. Es posible que suceda el daño alguna vez.</v>
      </c>
      <c r="Z17" s="79">
        <v>10</v>
      </c>
      <c r="AA17" s="79">
        <f t="shared" si="5"/>
        <v>80</v>
      </c>
      <c r="AB17" s="82" t="str">
        <f t="shared" si="6"/>
        <v>III</v>
      </c>
      <c r="AC17" s="81" t="str">
        <f t="shared" si="7"/>
        <v>Mejorar si es posible. Sería conveniente justificar la intervención y su rentabilidad.</v>
      </c>
      <c r="AD17" s="74" t="str">
        <f t="shared" si="8"/>
        <v>Aceptable</v>
      </c>
      <c r="AE17" s="407" t="s">
        <v>713</v>
      </c>
      <c r="AF17" s="74" t="s">
        <v>34</v>
      </c>
      <c r="AG17" s="74" t="s">
        <v>34</v>
      </c>
      <c r="AH17" s="85" t="s">
        <v>217</v>
      </c>
      <c r="AI17" s="85" t="s">
        <v>218</v>
      </c>
      <c r="AJ17" s="78" t="s">
        <v>34</v>
      </c>
      <c r="AK17" s="84" t="s">
        <v>468</v>
      </c>
    </row>
    <row r="18" spans="1:38" s="1" customFormat="1" ht="54.75" customHeight="1">
      <c r="A18" s="23"/>
      <c r="B18" s="435"/>
      <c r="C18" s="435"/>
      <c r="D18" s="435"/>
      <c r="E18" s="486"/>
      <c r="F18" s="486"/>
      <c r="G18" s="229" t="s">
        <v>42</v>
      </c>
      <c r="H18" s="410"/>
      <c r="I18" s="85" t="s">
        <v>205</v>
      </c>
      <c r="J18" s="85" t="s">
        <v>204</v>
      </c>
      <c r="K18" s="85" t="s">
        <v>207</v>
      </c>
      <c r="L18" s="76">
        <v>1</v>
      </c>
      <c r="M18" s="77">
        <v>0</v>
      </c>
      <c r="N18" s="76">
        <v>0</v>
      </c>
      <c r="O18" s="76">
        <f t="shared" si="1"/>
        <v>1</v>
      </c>
      <c r="P18" s="89" t="s">
        <v>210</v>
      </c>
      <c r="Q18" s="78">
        <v>8</v>
      </c>
      <c r="R18" s="89" t="s">
        <v>214</v>
      </c>
      <c r="S18" s="89" t="s">
        <v>215</v>
      </c>
      <c r="T18" s="89" t="s">
        <v>216</v>
      </c>
      <c r="U18" s="79">
        <v>2</v>
      </c>
      <c r="V18" s="79">
        <v>4</v>
      </c>
      <c r="W18" s="79">
        <f t="shared" si="2"/>
        <v>8</v>
      </c>
      <c r="X18" s="80" t="str">
        <f t="shared" si="3"/>
        <v>M</v>
      </c>
      <c r="Y18" s="81" t="str">
        <f t="shared" si="4"/>
        <v>Situación deficiente con exposición esporádica, o bien situación mejorable con exposición continuada o frecuente. Es posible que suceda el daño alguna vez.</v>
      </c>
      <c r="Z18" s="79">
        <v>10</v>
      </c>
      <c r="AA18" s="79">
        <f t="shared" si="5"/>
        <v>80</v>
      </c>
      <c r="AB18" s="82" t="str">
        <f t="shared" si="6"/>
        <v>III</v>
      </c>
      <c r="AC18" s="81" t="str">
        <f t="shared" si="7"/>
        <v>Mejorar si es posible. Sería conveniente justificar la intervención y su rentabilidad.</v>
      </c>
      <c r="AD18" s="74" t="str">
        <f t="shared" si="8"/>
        <v>Aceptable</v>
      </c>
      <c r="AE18" s="408"/>
      <c r="AF18" s="74" t="s">
        <v>34</v>
      </c>
      <c r="AG18" s="74" t="s">
        <v>34</v>
      </c>
      <c r="AH18" s="85" t="s">
        <v>217</v>
      </c>
      <c r="AI18" s="85" t="s">
        <v>218</v>
      </c>
      <c r="AJ18" s="78" t="s">
        <v>34</v>
      </c>
      <c r="AK18" s="84" t="s">
        <v>468</v>
      </c>
    </row>
    <row r="19" spans="1:38" s="1" customFormat="1" ht="54.75" customHeight="1">
      <c r="A19" s="23"/>
      <c r="B19" s="435"/>
      <c r="C19" s="435"/>
      <c r="D19" s="435"/>
      <c r="E19" s="486"/>
      <c r="F19" s="486"/>
      <c r="G19" s="229" t="s">
        <v>33</v>
      </c>
      <c r="H19" s="404" t="s">
        <v>45</v>
      </c>
      <c r="I19" s="100" t="s">
        <v>715</v>
      </c>
      <c r="J19" s="85" t="s">
        <v>290</v>
      </c>
      <c r="K19" s="85" t="s">
        <v>270</v>
      </c>
      <c r="L19" s="76">
        <v>1</v>
      </c>
      <c r="M19" s="77">
        <v>0</v>
      </c>
      <c r="N19" s="76">
        <v>0</v>
      </c>
      <c r="O19" s="76">
        <f t="shared" si="1"/>
        <v>1</v>
      </c>
      <c r="P19" s="85" t="s">
        <v>291</v>
      </c>
      <c r="Q19" s="78">
        <v>4</v>
      </c>
      <c r="R19" s="85" t="s">
        <v>147</v>
      </c>
      <c r="S19" s="74" t="s">
        <v>297</v>
      </c>
      <c r="T19" s="74" t="s">
        <v>717</v>
      </c>
      <c r="U19" s="90">
        <v>2</v>
      </c>
      <c r="V19" s="79">
        <v>2</v>
      </c>
      <c r="W19" s="79">
        <f t="shared" si="2"/>
        <v>4</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40</v>
      </c>
      <c r="AB19" s="82" t="str">
        <f t="shared" si="6"/>
        <v>III</v>
      </c>
      <c r="AC19" s="81" t="str">
        <f t="shared" si="7"/>
        <v>Mejorar si es posible. Sería conveniente justificar la intervención y su rentabilidad.</v>
      </c>
      <c r="AD19" s="74" t="str">
        <f t="shared" si="8"/>
        <v>Aceptable</v>
      </c>
      <c r="AE19" s="74" t="s">
        <v>718</v>
      </c>
      <c r="AF19" s="78" t="s">
        <v>34</v>
      </c>
      <c r="AG19" s="78" t="s">
        <v>34</v>
      </c>
      <c r="AH19" s="85" t="s">
        <v>719</v>
      </c>
      <c r="AI19" s="85" t="s">
        <v>303</v>
      </c>
      <c r="AJ19" s="78" t="s">
        <v>34</v>
      </c>
      <c r="AK19" s="84" t="s">
        <v>468</v>
      </c>
    </row>
    <row r="20" spans="1:38" s="1" customFormat="1" ht="54.75" customHeight="1">
      <c r="A20" s="23"/>
      <c r="B20" s="435"/>
      <c r="C20" s="435"/>
      <c r="D20" s="435"/>
      <c r="E20" s="486"/>
      <c r="F20" s="486"/>
      <c r="G20" s="229" t="s">
        <v>33</v>
      </c>
      <c r="H20" s="405"/>
      <c r="I20" s="85" t="s">
        <v>56</v>
      </c>
      <c r="J20" s="85" t="s">
        <v>284</v>
      </c>
      <c r="K20" s="85" t="s">
        <v>270</v>
      </c>
      <c r="L20" s="76">
        <v>1</v>
      </c>
      <c r="M20" s="77">
        <v>0</v>
      </c>
      <c r="N20" s="76">
        <v>0</v>
      </c>
      <c r="O20" s="76">
        <f t="shared" si="1"/>
        <v>1</v>
      </c>
      <c r="P20" s="85" t="s">
        <v>285</v>
      </c>
      <c r="Q20" s="78">
        <v>1</v>
      </c>
      <c r="R20" s="85" t="s">
        <v>287</v>
      </c>
      <c r="S20" s="85" t="s">
        <v>446</v>
      </c>
      <c r="T20" s="74" t="s">
        <v>301</v>
      </c>
      <c r="U20" s="79">
        <v>2</v>
      </c>
      <c r="V20" s="79">
        <v>2</v>
      </c>
      <c r="W20" s="79">
        <f t="shared" si="2"/>
        <v>4</v>
      </c>
      <c r="X20" s="80" t="str">
        <f t="shared" si="3"/>
        <v>B</v>
      </c>
      <c r="Y20" s="81" t="str">
        <f t="shared" si="4"/>
        <v>Situación mejorable con exposición ocasional o esporádica, o situación sin anomalía destacable con cualquier nivel de exposición. No es esperable que se materialice el riesgo, aunque puede ser concebible.</v>
      </c>
      <c r="Z20" s="79">
        <v>10</v>
      </c>
      <c r="AA20" s="79">
        <f t="shared" si="5"/>
        <v>40</v>
      </c>
      <c r="AB20" s="82" t="str">
        <f t="shared" si="6"/>
        <v>III</v>
      </c>
      <c r="AC20" s="81" t="str">
        <f t="shared" si="7"/>
        <v>Mejorar si es posible. Sería conveniente justificar la intervención y su rentabilidad.</v>
      </c>
      <c r="AD20" s="74" t="str">
        <f t="shared" si="8"/>
        <v>Aceptable</v>
      </c>
      <c r="AE20" s="74" t="s">
        <v>716</v>
      </c>
      <c r="AF20" s="78" t="s">
        <v>34</v>
      </c>
      <c r="AG20" s="74" t="s">
        <v>147</v>
      </c>
      <c r="AH20" s="85" t="s">
        <v>288</v>
      </c>
      <c r="AI20" s="85" t="s">
        <v>289</v>
      </c>
      <c r="AJ20" s="78" t="s">
        <v>34</v>
      </c>
      <c r="AK20" s="84" t="s">
        <v>468</v>
      </c>
    </row>
    <row r="21" spans="1:38" s="1" customFormat="1" ht="54.75" customHeight="1">
      <c r="A21" s="23"/>
      <c r="B21" s="435"/>
      <c r="C21" s="435"/>
      <c r="D21" s="435"/>
      <c r="E21" s="486"/>
      <c r="F21" s="486"/>
      <c r="G21" s="229" t="s">
        <v>33</v>
      </c>
      <c r="H21" s="405"/>
      <c r="I21" s="85" t="s">
        <v>56</v>
      </c>
      <c r="J21" s="85" t="s">
        <v>286</v>
      </c>
      <c r="K21" s="85" t="s">
        <v>57</v>
      </c>
      <c r="L21" s="76">
        <v>1</v>
      </c>
      <c r="M21" s="77">
        <v>0</v>
      </c>
      <c r="N21" s="76">
        <v>0</v>
      </c>
      <c r="O21" s="76">
        <f t="shared" si="1"/>
        <v>1</v>
      </c>
      <c r="P21" s="85" t="s">
        <v>280</v>
      </c>
      <c r="Q21" s="78">
        <v>4</v>
      </c>
      <c r="R21" s="74" t="s">
        <v>147</v>
      </c>
      <c r="S21" s="85" t="s">
        <v>281</v>
      </c>
      <c r="T21" s="74" t="s">
        <v>304</v>
      </c>
      <c r="U21" s="79">
        <v>2</v>
      </c>
      <c r="V21" s="79">
        <v>3</v>
      </c>
      <c r="W21" s="79">
        <f t="shared" si="2"/>
        <v>6</v>
      </c>
      <c r="X21" s="80" t="str">
        <f t="shared" si="3"/>
        <v>M</v>
      </c>
      <c r="Y21" s="81" t="str">
        <f t="shared" si="4"/>
        <v>Situación deficiente con exposición esporádica, o bien situación mejorable con exposición continuada o frecuente. Es posible que suceda el daño alguna vez.</v>
      </c>
      <c r="Z21" s="79">
        <v>10</v>
      </c>
      <c r="AA21" s="79">
        <f t="shared" si="5"/>
        <v>60</v>
      </c>
      <c r="AB21" s="82" t="str">
        <f t="shared" si="6"/>
        <v>III</v>
      </c>
      <c r="AC21" s="81" t="str">
        <f t="shared" si="7"/>
        <v>Mejorar si es posible. Sería conveniente justificar la intervención y su rentabilidad.</v>
      </c>
      <c r="AD21" s="74" t="str">
        <f t="shared" si="8"/>
        <v>Aceptable</v>
      </c>
      <c r="AE21" s="64" t="s">
        <v>697</v>
      </c>
      <c r="AF21" s="78" t="s">
        <v>34</v>
      </c>
      <c r="AG21" s="78" t="s">
        <v>34</v>
      </c>
      <c r="AH21" s="85" t="s">
        <v>282</v>
      </c>
      <c r="AI21" s="85" t="s">
        <v>283</v>
      </c>
      <c r="AJ21" s="78" t="s">
        <v>34</v>
      </c>
      <c r="AK21" s="84" t="s">
        <v>468</v>
      </c>
    </row>
    <row r="22" spans="1:38" s="1" customFormat="1" ht="54.75" customHeight="1">
      <c r="A22" s="23"/>
      <c r="B22" s="435"/>
      <c r="C22" s="435"/>
      <c r="D22" s="435"/>
      <c r="E22" s="486"/>
      <c r="F22" s="486"/>
      <c r="G22" s="229"/>
      <c r="H22" s="405"/>
      <c r="I22" s="85" t="s">
        <v>467</v>
      </c>
      <c r="J22" s="85" t="s">
        <v>279</v>
      </c>
      <c r="K22" s="85" t="s">
        <v>270</v>
      </c>
      <c r="L22" s="76">
        <v>1</v>
      </c>
      <c r="M22" s="77">
        <v>0</v>
      </c>
      <c r="N22" s="76">
        <v>0</v>
      </c>
      <c r="O22" s="76">
        <f t="shared" si="1"/>
        <v>1</v>
      </c>
      <c r="P22" s="85" t="s">
        <v>285</v>
      </c>
      <c r="Q22" s="78">
        <v>1</v>
      </c>
      <c r="R22" s="85" t="s">
        <v>147</v>
      </c>
      <c r="S22" s="74" t="s">
        <v>298</v>
      </c>
      <c r="T22" s="85" t="s">
        <v>305</v>
      </c>
      <c r="U22" s="79">
        <v>2</v>
      </c>
      <c r="V22" s="79">
        <v>2</v>
      </c>
      <c r="W22" s="79">
        <f t="shared" si="2"/>
        <v>4</v>
      </c>
      <c r="X22" s="80" t="str">
        <f t="shared" si="3"/>
        <v>B</v>
      </c>
      <c r="Y22" s="81" t="str">
        <f t="shared" si="4"/>
        <v>Situación mejorable con exposición ocasional o esporádica, o situación sin anomalía destacable con cualquier nivel de exposición. No es esperable que se materialice el riesgo, aunque puede ser concebible.</v>
      </c>
      <c r="Z22" s="79">
        <v>25</v>
      </c>
      <c r="AA22" s="79">
        <f t="shared" si="5"/>
        <v>100</v>
      </c>
      <c r="AB22" s="82" t="str">
        <f t="shared" si="6"/>
        <v>III</v>
      </c>
      <c r="AC22" s="81" t="str">
        <f t="shared" si="7"/>
        <v>Mejorar si es posible. Sería conveniente justificar la intervención y su rentabilidad.</v>
      </c>
      <c r="AD22" s="74" t="str">
        <f t="shared" si="8"/>
        <v>Aceptable</v>
      </c>
      <c r="AE22" s="74" t="s">
        <v>699</v>
      </c>
      <c r="AF22" s="74" t="s">
        <v>34</v>
      </c>
      <c r="AG22" s="74" t="s">
        <v>34</v>
      </c>
      <c r="AH22" s="85" t="s">
        <v>59</v>
      </c>
      <c r="AI22" s="85" t="s">
        <v>466</v>
      </c>
      <c r="AJ22" s="74" t="s">
        <v>34</v>
      </c>
      <c r="AK22" s="84" t="s">
        <v>468</v>
      </c>
    </row>
    <row r="23" spans="1:38" s="1" customFormat="1" ht="54.75" customHeight="1">
      <c r="A23" s="23"/>
      <c r="B23" s="435"/>
      <c r="C23" s="435"/>
      <c r="D23" s="435"/>
      <c r="E23" s="486"/>
      <c r="F23" s="486"/>
      <c r="G23" s="229" t="s">
        <v>80</v>
      </c>
      <c r="H23" s="405"/>
      <c r="I23" s="85" t="s">
        <v>679</v>
      </c>
      <c r="J23" s="85" t="s">
        <v>680</v>
      </c>
      <c r="K23" s="85" t="s">
        <v>721</v>
      </c>
      <c r="L23" s="76">
        <v>1</v>
      </c>
      <c r="M23" s="77">
        <v>0</v>
      </c>
      <c r="N23" s="76">
        <v>0</v>
      </c>
      <c r="O23" s="76">
        <f t="shared" si="1"/>
        <v>1</v>
      </c>
      <c r="P23" s="85" t="s">
        <v>331</v>
      </c>
      <c r="Q23" s="78">
        <v>8</v>
      </c>
      <c r="R23" s="85" t="s">
        <v>683</v>
      </c>
      <c r="S23" s="85" t="s">
        <v>681</v>
      </c>
      <c r="T23" s="74" t="s">
        <v>682</v>
      </c>
      <c r="U23" s="79">
        <v>2</v>
      </c>
      <c r="V23" s="79">
        <v>1</v>
      </c>
      <c r="W23" s="79">
        <f t="shared" si="2"/>
        <v>2</v>
      </c>
      <c r="X23" s="80" t="str">
        <f t="shared" si="3"/>
        <v>B</v>
      </c>
      <c r="Y23" s="74" t="str">
        <f t="shared" si="4"/>
        <v>Situación mejorable con exposición ocasional o esporádica, o situación sin anomalía destacable con cualquier nivel de exposición. No es esperable que se materialice el riesgo, aunque puede ser concebible.</v>
      </c>
      <c r="Z23" s="79">
        <v>10</v>
      </c>
      <c r="AA23" s="79">
        <f t="shared" si="5"/>
        <v>20</v>
      </c>
      <c r="AB23" s="82" t="str">
        <f t="shared" si="6"/>
        <v>IV</v>
      </c>
      <c r="AC23" s="74" t="str">
        <f t="shared" si="7"/>
        <v>Mantener las medidas de control existentes, pero se deberían considerar soluciones o mejoras y se deben hacer comprobaciones periódicas para asegurar que el riesgo aún es tolerable.</v>
      </c>
      <c r="AD23" s="74" t="str">
        <f t="shared" si="8"/>
        <v>Aceptable</v>
      </c>
      <c r="AE23" s="64" t="s">
        <v>722</v>
      </c>
      <c r="AF23" s="64" t="s">
        <v>34</v>
      </c>
      <c r="AG23" s="64" t="s">
        <v>147</v>
      </c>
      <c r="AH23" s="72" t="s">
        <v>684</v>
      </c>
      <c r="AI23" s="72" t="s">
        <v>685</v>
      </c>
      <c r="AJ23" s="66" t="s">
        <v>34</v>
      </c>
      <c r="AK23" s="193" t="s">
        <v>478</v>
      </c>
    </row>
    <row r="24" spans="1:38" s="1" customFormat="1" ht="54.75" customHeight="1">
      <c r="A24" s="23"/>
      <c r="B24" s="435"/>
      <c r="C24" s="435"/>
      <c r="D24" s="435"/>
      <c r="E24" s="486"/>
      <c r="F24" s="486"/>
      <c r="G24" s="229" t="s">
        <v>33</v>
      </c>
      <c r="H24" s="415"/>
      <c r="I24" s="85" t="s">
        <v>182</v>
      </c>
      <c r="J24" s="85" t="s">
        <v>299</v>
      </c>
      <c r="K24" s="85" t="s">
        <v>275</v>
      </c>
      <c r="L24" s="76">
        <v>1</v>
      </c>
      <c r="M24" s="77">
        <v>0</v>
      </c>
      <c r="N24" s="76">
        <v>0</v>
      </c>
      <c r="O24" s="76">
        <f t="shared" si="1"/>
        <v>1</v>
      </c>
      <c r="P24" s="85" t="s">
        <v>276</v>
      </c>
      <c r="Q24" s="78">
        <v>2</v>
      </c>
      <c r="R24" s="74" t="s">
        <v>306</v>
      </c>
      <c r="S24" s="85" t="s">
        <v>307</v>
      </c>
      <c r="T24" s="74" t="s">
        <v>308</v>
      </c>
      <c r="U24" s="79">
        <v>6</v>
      </c>
      <c r="V24" s="79">
        <v>2</v>
      </c>
      <c r="W24" s="79">
        <f t="shared" si="2"/>
        <v>12</v>
      </c>
      <c r="X24" s="80" t="str">
        <f t="shared" si="3"/>
        <v>A</v>
      </c>
      <c r="Y24" s="81" t="str">
        <f t="shared" si="4"/>
        <v>Situación deficiente con exposición frecuente u ocasional, o bien situación muy deficiente con exposición ocasional o esporádica. La materialización de Riesgo es posible que suceda varias veces en la vida laboral</v>
      </c>
      <c r="Z24" s="79">
        <v>25</v>
      </c>
      <c r="AA24" s="79">
        <f t="shared" si="5"/>
        <v>300</v>
      </c>
      <c r="AB24" s="82" t="str">
        <f t="shared" si="6"/>
        <v>II</v>
      </c>
      <c r="AC24" s="81" t="str">
        <f t="shared" si="7"/>
        <v>Corregir y adoptar medidas de control de inmediato. Sin embargo suspenda actividades si el nivel de riesgo está por encima o igual de 360.</v>
      </c>
      <c r="AD24" s="74" t="str">
        <f t="shared" si="8"/>
        <v>No aceptable o aceptable con control específico</v>
      </c>
      <c r="AE24" s="74" t="s">
        <v>701</v>
      </c>
      <c r="AF24" s="74" t="s">
        <v>34</v>
      </c>
      <c r="AG24" s="74" t="s">
        <v>34</v>
      </c>
      <c r="AH24" s="85" t="s">
        <v>278</v>
      </c>
      <c r="AI24" s="74" t="s">
        <v>148</v>
      </c>
      <c r="AJ24" s="74" t="s">
        <v>34</v>
      </c>
      <c r="AK24" s="84" t="s">
        <v>468</v>
      </c>
    </row>
    <row r="25" spans="1:38" ht="54.75" customHeight="1" thickBot="1">
      <c r="A25" s="27"/>
      <c r="B25" s="468"/>
      <c r="C25" s="468"/>
      <c r="D25" s="468"/>
      <c r="E25" s="487"/>
      <c r="F25" s="487"/>
      <c r="G25" s="229" t="s">
        <v>33</v>
      </c>
      <c r="H25" s="85" t="s">
        <v>60</v>
      </c>
      <c r="I25" s="85" t="s">
        <v>268</v>
      </c>
      <c r="J25" s="85" t="s">
        <v>269</v>
      </c>
      <c r="K25" s="85" t="s">
        <v>270</v>
      </c>
      <c r="L25" s="76">
        <v>1</v>
      </c>
      <c r="M25" s="77">
        <v>0</v>
      </c>
      <c r="N25" s="76">
        <v>0</v>
      </c>
      <c r="O25" s="76">
        <f t="shared" si="1"/>
        <v>1</v>
      </c>
      <c r="P25" s="85" t="s">
        <v>271</v>
      </c>
      <c r="Q25" s="78">
        <v>8</v>
      </c>
      <c r="R25" s="85" t="s">
        <v>272</v>
      </c>
      <c r="S25" s="85" t="s">
        <v>273</v>
      </c>
      <c r="T25" s="74" t="s">
        <v>316</v>
      </c>
      <c r="U25" s="90">
        <v>2</v>
      </c>
      <c r="V25" s="79">
        <v>1</v>
      </c>
      <c r="W25" s="79">
        <f t="shared" si="2"/>
        <v>2</v>
      </c>
      <c r="X25" s="80" t="str">
        <f t="shared" si="3"/>
        <v>B</v>
      </c>
      <c r="Y25" s="81" t="str">
        <f t="shared" si="4"/>
        <v>Situación mejorable con exposición ocasional o esporádica, o situación sin anomalía destacable con cualquier nivel de exposición. No es esperable que se materialice el riesgo, aunque puede ser concebible.</v>
      </c>
      <c r="Z25" s="79">
        <v>10</v>
      </c>
      <c r="AA25" s="79">
        <f t="shared" si="5"/>
        <v>20</v>
      </c>
      <c r="AB25" s="82" t="str">
        <f t="shared" si="6"/>
        <v>IV</v>
      </c>
      <c r="AC25" s="81" t="str">
        <f t="shared" si="7"/>
        <v>Mantener las medidas de control existentes, pero se deberían considerar soluciones o mejoras y se deben hacer comprobaciones periódicas para asegurar que el riesgo aún es tolerable.</v>
      </c>
      <c r="AD25" s="74" t="str">
        <f t="shared" si="8"/>
        <v>Aceptable</v>
      </c>
      <c r="AE25" s="64" t="s">
        <v>702</v>
      </c>
      <c r="AF25" s="78" t="s">
        <v>34</v>
      </c>
      <c r="AG25" s="78" t="s">
        <v>34</v>
      </c>
      <c r="AH25" s="85" t="s">
        <v>61</v>
      </c>
      <c r="AI25" s="85" t="s">
        <v>728</v>
      </c>
      <c r="AJ25" s="78" t="s">
        <v>34</v>
      </c>
      <c r="AK25" s="84" t="s">
        <v>705</v>
      </c>
      <c r="AL25" s="17"/>
    </row>
    <row r="26" spans="1:38" ht="21" customHeight="1">
      <c r="AE26" s="17"/>
      <c r="AF26" s="17"/>
      <c r="AG26" s="17"/>
      <c r="AH26" s="17"/>
      <c r="AI26" s="18"/>
      <c r="AJ26" s="17"/>
      <c r="AK26" s="17"/>
      <c r="AL26" s="17"/>
    </row>
  </sheetData>
  <mergeCells count="47">
    <mergeCell ref="G8:G9"/>
    <mergeCell ref="B5:T5"/>
    <mergeCell ref="U5:AK5"/>
    <mergeCell ref="B6:T7"/>
    <mergeCell ref="U6:AC7"/>
    <mergeCell ref="AD6:AD7"/>
    <mergeCell ref="AE6:AK6"/>
    <mergeCell ref="AE7:AK7"/>
    <mergeCell ref="B8:B9"/>
    <mergeCell ref="C8:C9"/>
    <mergeCell ref="D8:D9"/>
    <mergeCell ref="E8:E9"/>
    <mergeCell ref="F8:F9"/>
    <mergeCell ref="AK8:AK9"/>
    <mergeCell ref="AA8:AA9"/>
    <mergeCell ref="AB8:AB9"/>
    <mergeCell ref="B10:B25"/>
    <mergeCell ref="C10:C25"/>
    <mergeCell ref="D10:D25"/>
    <mergeCell ref="E10:E25"/>
    <mergeCell ref="F10:F25"/>
    <mergeCell ref="AI8:AI9"/>
    <mergeCell ref="AJ8:AJ9"/>
    <mergeCell ref="Y8:Y9"/>
    <mergeCell ref="Z8:Z9"/>
    <mergeCell ref="H8:J8"/>
    <mergeCell ref="K8:K9"/>
    <mergeCell ref="L8:O8"/>
    <mergeCell ref="P8:P9"/>
    <mergeCell ref="Q8:Q9"/>
    <mergeCell ref="R8:T8"/>
    <mergeCell ref="AC8:AC9"/>
    <mergeCell ref="AD8:AD9"/>
    <mergeCell ref="AE8:AE9"/>
    <mergeCell ref="AF8:AF9"/>
    <mergeCell ref="U8:U9"/>
    <mergeCell ref="V8:V9"/>
    <mergeCell ref="H17:H18"/>
    <mergeCell ref="AE17:AE18"/>
    <mergeCell ref="H19:H24"/>
    <mergeCell ref="AG8:AG9"/>
    <mergeCell ref="AH8:AH9"/>
    <mergeCell ref="H10:H12"/>
    <mergeCell ref="H13:H16"/>
    <mergeCell ref="AE13:AE16"/>
    <mergeCell ref="W8:W9"/>
    <mergeCell ref="X8:X9"/>
  </mergeCells>
  <conditionalFormatting sqref="AB10:AB12">
    <cfRule type="cellIs" dxfId="2577" priority="202" stopIfTrue="1" operator="equal">
      <formula>"I"</formula>
    </cfRule>
    <cfRule type="cellIs" dxfId="2576" priority="203" stopIfTrue="1" operator="equal">
      <formula>"II"</formula>
    </cfRule>
    <cfRule type="cellIs" dxfId="2575" priority="204" stopIfTrue="1" operator="between">
      <formula>"III"</formula>
      <formula>"IV"</formula>
    </cfRule>
  </conditionalFormatting>
  <conditionalFormatting sqref="AB19:AB20 AB24:AD24">
    <cfRule type="cellIs" dxfId="2574" priority="42" stopIfTrue="1" operator="equal">
      <formula>"II"</formula>
    </cfRule>
    <cfRule type="cellIs" dxfId="2573" priority="43" stopIfTrue="1" operator="between">
      <formula>"III"</formula>
      <formula>"IV"</formula>
    </cfRule>
  </conditionalFormatting>
  <conditionalFormatting sqref="AB23">
    <cfRule type="cellIs" dxfId="2572" priority="13" stopIfTrue="1" operator="equal">
      <formula>"I"</formula>
    </cfRule>
    <cfRule type="cellIs" dxfId="2571" priority="14" stopIfTrue="1" operator="equal">
      <formula>"II"</formula>
    </cfRule>
    <cfRule type="cellIs" dxfId="2570" priority="15" stopIfTrue="1" operator="between">
      <formula>"III"</formula>
      <formula>"IV"</formula>
    </cfRule>
  </conditionalFormatting>
  <conditionalFormatting sqref="AB25">
    <cfRule type="cellIs" dxfId="2569" priority="187" stopIfTrue="1" operator="equal">
      <formula>"I"</formula>
    </cfRule>
    <cfRule type="cellIs" dxfId="2568" priority="188" stopIfTrue="1" operator="equal">
      <formula>"II"</formula>
    </cfRule>
    <cfRule type="cellIs" dxfId="2567" priority="189" stopIfTrue="1" operator="between">
      <formula>"III"</formula>
      <formula>"IV"</formula>
    </cfRule>
  </conditionalFormatting>
  <conditionalFormatting sqref="AB13:AD14">
    <cfRule type="cellIs" dxfId="2566" priority="75" stopIfTrue="1" operator="equal">
      <formula>"I"</formula>
    </cfRule>
    <cfRule type="cellIs" dxfId="2565" priority="76" stopIfTrue="1" operator="equal">
      <formula>"II"</formula>
    </cfRule>
    <cfRule type="cellIs" dxfId="2564" priority="77" stopIfTrue="1" operator="between">
      <formula>"III"</formula>
      <formula>"IV"</formula>
    </cfRule>
  </conditionalFormatting>
  <conditionalFormatting sqref="AB15:AD15">
    <cfRule type="cellIs" dxfId="2563" priority="83" stopIfTrue="1" operator="equal">
      <formula>"I"</formula>
    </cfRule>
    <cfRule type="cellIs" dxfId="2562" priority="84" stopIfTrue="1" operator="equal">
      <formula>"II"</formula>
    </cfRule>
    <cfRule type="cellIs" dxfId="2561" priority="85" stopIfTrue="1" operator="between">
      <formula>"III"</formula>
      <formula>"IV"</formula>
    </cfRule>
  </conditionalFormatting>
  <conditionalFormatting sqref="AB16:AD16">
    <cfRule type="cellIs" dxfId="2560" priority="65" stopIfTrue="1" operator="equal">
      <formula>"I"</formula>
    </cfRule>
    <cfRule type="cellIs" dxfId="2559" priority="66" stopIfTrue="1" operator="equal">
      <formula>"II"</formula>
    </cfRule>
    <cfRule type="cellIs" dxfId="2558" priority="67" stopIfTrue="1" operator="between">
      <formula>"III"</formula>
      <formula>"IV"</formula>
    </cfRule>
  </conditionalFormatting>
  <conditionalFormatting sqref="AB18:AD18">
    <cfRule type="cellIs" dxfId="2557" priority="49" stopIfTrue="1" operator="equal">
      <formula>"I"</formula>
    </cfRule>
    <cfRule type="cellIs" dxfId="2556" priority="50" stopIfTrue="1" operator="equal">
      <formula>"II"</formula>
    </cfRule>
    <cfRule type="cellIs" dxfId="2555" priority="51" stopIfTrue="1" operator="between">
      <formula>"III"</formula>
      <formula>"IV"</formula>
    </cfRule>
  </conditionalFormatting>
  <conditionalFormatting sqref="AB24:AD24 AB19:AB20">
    <cfRule type="cellIs" dxfId="2554" priority="41" stopIfTrue="1" operator="equal">
      <formula>"I"</formula>
    </cfRule>
  </conditionalFormatting>
  <conditionalFormatting sqref="AB17:AE17">
    <cfRule type="cellIs" dxfId="2553" priority="57" stopIfTrue="1" operator="equal">
      <formula>"I"</formula>
    </cfRule>
    <cfRule type="cellIs" dxfId="2552" priority="58" stopIfTrue="1" operator="equal">
      <formula>"II"</formula>
    </cfRule>
    <cfRule type="cellIs" dxfId="2551" priority="59" stopIfTrue="1" operator="between">
      <formula>"III"</formula>
      <formula>"IV"</formula>
    </cfRule>
  </conditionalFormatting>
  <conditionalFormatting sqref="AB21:AE22">
    <cfRule type="cellIs" dxfId="2550" priority="21" stopIfTrue="1" operator="equal">
      <formula>"I"</formula>
    </cfRule>
    <cfRule type="cellIs" dxfId="2549" priority="22" stopIfTrue="1" operator="equal">
      <formula>"II"</formula>
    </cfRule>
    <cfRule type="cellIs" dxfId="2548" priority="23" stopIfTrue="1" operator="between">
      <formula>"III"</formula>
      <formula>"IV"</formula>
    </cfRule>
  </conditionalFormatting>
  <conditionalFormatting sqref="AB26:AE29 AB30:AF33 AB34:AE35 AB36:AF36 AB37:AE44 AB45:AF48 AB49:AE50 AB51:AF51 AB52:AE62 AB63:AF64 AB65:AE65 AB66:AF66 AB67:AE75 AB76:AF77 AB78:AE78 AB79:AF79 AB80:AE90 AF90 AB91:AF92 AB93:AE93 AB94:AF94 AB95:AE104 AF104:AF105 AE105:AE106 AB105:AD159 AE107:AF107 AE108:AE117 AF117 AE118:AF119 AE120 AE121:AF121 AE122:AE131 AF131 AE132:AF133 AE134 AE135:AF135 AE136:AE145 AF145 AE146:AF147 AE148 AE149:AF149 AE150:AE159 AF159 AB160:AF232 AB233:AE234 AE235:AF235 AB235:AD260 AE236:AE246 AE247:AF248 AE249 AE250:AF250 AE251:AE260 AF260 AB261:AF261 AE262:AF500 AB262:AD515 AE501:AE502 AE503:AF503 AE504:AE514 AE515:AF515 AB516:AF601 AB602:AE603 AB604:AF604 AB605:AE612 AB613:AF614 AB615:AE615 AB616:AF675 AB676:AE677 AB678:AF678 AB679:AE682 AB683:AF683 AB684:AE686 AB687:AF688 AB689:AE689 AB690:AF750">
    <cfRule type="cellIs" dxfId="2547" priority="246" stopIfTrue="1" operator="equal">
      <formula>"I"</formula>
    </cfRule>
    <cfRule type="cellIs" dxfId="2546" priority="247" stopIfTrue="1" operator="equal">
      <formula>"II"</formula>
    </cfRule>
    <cfRule type="cellIs" dxfId="2545" priority="248" stopIfTrue="1" operator="between">
      <formula>"III"</formula>
      <formula>"IV"</formula>
    </cfRule>
  </conditionalFormatting>
  <conditionalFormatting sqref="AD10:AD14">
    <cfRule type="containsText" dxfId="2544" priority="70" stopIfTrue="1" operator="containsText" text="No aceptable o aceptable con control específico">
      <formula>NOT(ISERROR(SEARCH("No aceptable o aceptable con control específico",AD10)))</formula>
    </cfRule>
  </conditionalFormatting>
  <conditionalFormatting sqref="AD10:AD15">
    <cfRule type="containsText" dxfId="2543" priority="71" stopIfTrue="1" operator="containsText" text="No aceptable">
      <formula>NOT(ISERROR(SEARCH("No aceptable",AD10)))</formula>
    </cfRule>
    <cfRule type="containsText" dxfId="2542" priority="72" stopIfTrue="1" operator="containsText" text="No Aceptable o aceptable con control específico">
      <formula>NOT(ISERROR(SEARCH("No Aceptable o aceptable con control específico",AD10)))</formula>
    </cfRule>
  </conditionalFormatting>
  <conditionalFormatting sqref="AD13:AD14">
    <cfRule type="cellIs" dxfId="2541" priority="73" stopIfTrue="1" operator="equal">
      <formula>"Aceptable"</formula>
    </cfRule>
    <cfRule type="cellIs" dxfId="2540" priority="74" stopIfTrue="1" operator="equal">
      <formula>"No aceptable"</formula>
    </cfRule>
  </conditionalFormatting>
  <conditionalFormatting sqref="AD14">
    <cfRule type="containsText" dxfId="2539" priority="68" stopIfTrue="1" operator="containsText" text="No aceptable">
      <formula>NOT(ISERROR(SEARCH("No aceptable",AD14)))</formula>
    </cfRule>
    <cfRule type="containsText" dxfId="2538" priority="69" stopIfTrue="1" operator="containsText" text="No Aceptable o aceptable con control específico">
      <formula>NOT(ISERROR(SEARCH("No Aceptable o aceptable con control específico",AD14)))</formula>
    </cfRule>
  </conditionalFormatting>
  <conditionalFormatting sqref="AD15">
    <cfRule type="containsText" dxfId="2537" priority="78" stopIfTrue="1" operator="containsText" text="No aceptable o aceptable con control específico">
      <formula>NOT(ISERROR(SEARCH("No aceptable o aceptable con control específico",AD15)))</formula>
    </cfRule>
    <cfRule type="containsText" dxfId="2536" priority="79" stopIfTrue="1" operator="containsText" text="No aceptable">
      <formula>NOT(ISERROR(SEARCH("No aceptable",AD15)))</formula>
    </cfRule>
    <cfRule type="containsText" dxfId="2535" priority="80" stopIfTrue="1" operator="containsText" text="No Aceptable o aceptable con control específico">
      <formula>NOT(ISERROR(SEARCH("No Aceptable o aceptable con control específico",AD15)))</formula>
    </cfRule>
    <cfRule type="cellIs" dxfId="2534" priority="81" stopIfTrue="1" operator="equal">
      <formula>"Aceptable"</formula>
    </cfRule>
    <cfRule type="cellIs" dxfId="2533" priority="82" stopIfTrue="1" operator="equal">
      <formula>"No aceptable"</formula>
    </cfRule>
  </conditionalFormatting>
  <conditionalFormatting sqref="AD16">
    <cfRule type="cellIs" dxfId="2532" priority="63" stopIfTrue="1" operator="equal">
      <formula>"Aceptable"</formula>
    </cfRule>
    <cfRule type="cellIs" dxfId="2531" priority="64" stopIfTrue="1" operator="equal">
      <formula>"No aceptable"</formula>
    </cfRule>
  </conditionalFormatting>
  <conditionalFormatting sqref="AD16:AD750">
    <cfRule type="containsText" dxfId="2530" priority="8" stopIfTrue="1" operator="containsText" text="No aceptable o aceptable con control específico">
      <formula>NOT(ISERROR(SEARCH("No aceptable o aceptable con control específico",AD16)))</formula>
    </cfRule>
    <cfRule type="containsText" dxfId="2529" priority="9" stopIfTrue="1" operator="containsText" text="No aceptable">
      <formula>NOT(ISERROR(SEARCH("No aceptable",AD16)))</formula>
    </cfRule>
    <cfRule type="containsText" dxfId="2528" priority="10" stopIfTrue="1" operator="containsText" text="No Aceptable o aceptable con control específico">
      <formula>NOT(ISERROR(SEARCH("No Aceptable o aceptable con control específico",AD16)))</formula>
    </cfRule>
  </conditionalFormatting>
  <conditionalFormatting sqref="AD18">
    <cfRule type="cellIs" dxfId="2527" priority="47" stopIfTrue="1" operator="equal">
      <formula>"Aceptable"</formula>
    </cfRule>
    <cfRule type="cellIs" dxfId="2526" priority="48" stopIfTrue="1" operator="equal">
      <formula>"No aceptable"</formula>
    </cfRule>
  </conditionalFormatting>
  <conditionalFormatting sqref="AD21:AD23">
    <cfRule type="cellIs" dxfId="2525" priority="11" stopIfTrue="1" operator="equal">
      <formula>"Aceptable"</formula>
    </cfRule>
    <cfRule type="cellIs" dxfId="2524" priority="12" stopIfTrue="1" operator="equal">
      <formula>"No aceptable"</formula>
    </cfRule>
  </conditionalFormatting>
  <conditionalFormatting sqref="AD25">
    <cfRule type="cellIs" dxfId="2523" priority="114" stopIfTrue="1" operator="equal">
      <formula>"Aceptable"</formula>
    </cfRule>
    <cfRule type="cellIs" dxfId="2522" priority="115" stopIfTrue="1" operator="equal">
      <formula>"No aceptable"</formula>
    </cfRule>
  </conditionalFormatting>
  <conditionalFormatting sqref="AD10:AE12">
    <cfRule type="cellIs" dxfId="2521" priority="86" stopIfTrue="1" operator="equal">
      <formula>"Aceptable"</formula>
    </cfRule>
    <cfRule type="cellIs" dxfId="2520" priority="87" stopIfTrue="1" operator="equal">
      <formula>"No aceptable"</formula>
    </cfRule>
  </conditionalFormatting>
  <conditionalFormatting sqref="AD17:AE17">
    <cfRule type="cellIs" dxfId="2519" priority="55" stopIfTrue="1" operator="equal">
      <formula>"Aceptable"</formula>
    </cfRule>
    <cfRule type="cellIs" dxfId="2518" priority="56" stopIfTrue="1" operator="equal">
      <formula>"No aceptable"</formula>
    </cfRule>
  </conditionalFormatting>
  <conditionalFormatting sqref="AD19:AE20">
    <cfRule type="cellIs" dxfId="2517" priority="39" stopIfTrue="1" operator="equal">
      <formula>"Aceptable"</formula>
    </cfRule>
    <cfRule type="cellIs" dxfId="2516" priority="40" stopIfTrue="1" operator="equal">
      <formula>"No aceptable"</formula>
    </cfRule>
  </conditionalFormatting>
  <conditionalFormatting sqref="AD24:AE24">
    <cfRule type="cellIs" dxfId="2515" priority="19" stopIfTrue="1" operator="equal">
      <formula>"Aceptable"</formula>
    </cfRule>
    <cfRule type="cellIs" dxfId="2514" priority="20" stopIfTrue="1" operator="equal">
      <formula>"No aceptable"</formula>
    </cfRule>
  </conditionalFormatting>
  <conditionalFormatting sqref="AD26:AE29 AD30:AF33 AD34:AE35 AD36:AF36 AD37:AE44 AD45:AF48 AD49:AE50 AD51:AF51 AD52:AE62 AD63:AF64 AD65:AE65 AD66:AF66 AD67:AE75 AD76:AF77 AD78:AE78 AD79:AF79 AD80:AE90 AD91:AF92 AD93:AE93 AD94:AF94 AD95:AE104 AD105:AD159 AD160:AF232 AD233:AE234 AD235:AF235 AD236:AE247 AD248:AD260 AD261:AF261 AD262:AD515 AD516:AF601 AD602:AE603 AD604:AF604 AD605:AE612 AD613:AF614 AD615:AE615 AD616:AF675 AD676:AE677 AD678:AF678 AD679:AE682 AD683:AF683 AD684:AE686 AD687:AF688 AD689:AE689 AD690:AF750 AF90 AF104:AF105 AE105:AE106 AE107:AF107 AE108:AE117 AF117 AE118:AF119 AE120 AE121:AF121 AE122:AE131 AF131 AE132:AF133 AE134 AE135:AF135 AE136:AE145 AF145 AE146:AF147 AE148 AE149:AF149 AE150:AE159 AF159 AF247:AF248 AE248:AE249 AE250:AF250 AE251:AE260 AF260 AE262:AF500 AE501:AE502 AE503:AF503 AE504:AE514 AE515:AF515">
    <cfRule type="cellIs" dxfId="2513" priority="244" stopIfTrue="1" operator="equal">
      <formula>"Aceptable"</formula>
    </cfRule>
  </conditionalFormatting>
  <conditionalFormatting sqref="AD26:AE29 AD30:AF33 AD34:AE35 AD36:AF36 AD37:AE44 AD45:AF48 AD49:AE50 AD51:AF51 AD52:AE62 AD63:AF64 AD65:AE65 AD66:AF66 AD67:AE75 AD76:AF77 AD78:AE78 AD79:AF79 AD80:AE90 AF90 AD91:AF92 AD93:AE93 AD94:AF94 AD95:AE104 AF104:AF105 AE105:AE106 AD105:AD159 AE107:AF107 AE108:AE117 AF117 AE118:AF119 AE120 AE121:AF121 AE122:AE131 AF131 AE132:AF133 AE134 AE135:AF135 AE136:AE145 AF145 AE146:AF147 AE148 AE149:AF149 AE150:AE159 AF159 AD160:AF232 AD233:AE234 AD235:AF235 AD236:AE247 AF247:AF248 AE248:AE249 AD248:AD260 AE250:AF250 AE251:AE260 AF260 AD261:AF261 AE262:AF500 AD262:AD515 AE501:AE502 AE503:AF503 AE504:AE514 AE515:AF515 AD516:AF601 AD602:AE603 AD604:AF604 AD605:AE612 AD613:AF614 AD615:AE615 AD616:AF675 AD676:AE677 AD678:AF678 AD679:AE682 AD683:AF683 AD684:AE686 AD687:AF688 AD689:AE689 AD690:AF750">
    <cfRule type="cellIs" dxfId="2512" priority="245" stopIfTrue="1" operator="equal">
      <formula>"No aceptable"</formula>
    </cfRule>
  </conditionalFormatting>
  <conditionalFormatting sqref="AE10:AE11">
    <cfRule type="cellIs" dxfId="2511" priority="88" stopIfTrue="1" operator="equal">
      <formula>"I"</formula>
    </cfRule>
    <cfRule type="cellIs" dxfId="2510" priority="89" stopIfTrue="1" operator="equal">
      <formula>"II"</formula>
    </cfRule>
    <cfRule type="cellIs" dxfId="2509" priority="90" stopIfTrue="1" operator="between">
      <formula>"III"</formula>
      <formula>"IV"</formula>
    </cfRule>
  </conditionalFormatting>
  <conditionalFormatting sqref="AE19">
    <cfRule type="cellIs" dxfId="2508" priority="36" stopIfTrue="1" operator="equal">
      <formula>"I"</formula>
    </cfRule>
    <cfRule type="cellIs" dxfId="2507" priority="37" stopIfTrue="1" operator="equal">
      <formula>"II"</formula>
    </cfRule>
    <cfRule type="cellIs" dxfId="2506" priority="38" stopIfTrue="1" operator="between">
      <formula>"III"</formula>
      <formula>"IV"</formula>
    </cfRule>
  </conditionalFormatting>
  <conditionalFormatting sqref="AE21:AE22">
    <cfRule type="cellIs" dxfId="2505" priority="24" stopIfTrue="1" operator="equal">
      <formula>"Aceptable"</formula>
    </cfRule>
    <cfRule type="cellIs" dxfId="2504" priority="25" stopIfTrue="1" operator="equal">
      <formula>"No aceptable"</formula>
    </cfRule>
  </conditionalFormatting>
  <conditionalFormatting sqref="AE23">
    <cfRule type="cellIs" dxfId="2503" priority="6" stopIfTrue="1" operator="equal">
      <formula>"Aceptable"</formula>
    </cfRule>
    <cfRule type="cellIs" dxfId="2502" priority="7" stopIfTrue="1" operator="equal">
      <formula>"No aceptable"</formula>
    </cfRule>
  </conditionalFormatting>
  <conditionalFormatting sqref="AE24:AE25">
    <cfRule type="cellIs" dxfId="2501" priority="3" stopIfTrue="1" operator="equal">
      <formula>"I"</formula>
    </cfRule>
    <cfRule type="cellIs" dxfId="2500" priority="4" stopIfTrue="1" operator="equal">
      <formula>"II"</formula>
    </cfRule>
    <cfRule type="cellIs" dxfId="2499" priority="5" stopIfTrue="1" operator="between">
      <formula>"III"</formula>
      <formula>"IV"</formula>
    </cfRule>
  </conditionalFormatting>
  <conditionalFormatting sqref="AE25">
    <cfRule type="cellIs" dxfId="2498" priority="1" stopIfTrue="1" operator="equal">
      <formula>"Aceptable"</formula>
    </cfRule>
    <cfRule type="cellIs" dxfId="2497" priority="2" stopIfTrue="1" operator="equal">
      <formula>"No aceptable"</formula>
    </cfRule>
  </conditionalFormatting>
  <dataValidations count="4">
    <dataValidation allowBlank="1" sqref="AA10:AA25" xr:uid="{00000000-0002-0000-0B00-000000000000}"/>
    <dataValidation type="list" allowBlank="1" showInputMessage="1" showErrorMessage="1" prompt="10 = Muy Alto_x000a_6 = Alto_x000a_2 = Medio_x000a_0 = Bajo" sqref="U10:U25" xr:uid="{00000000-0002-0000-0B00-000001000000}">
      <formula1>"10, 6, 2, 0, "</formula1>
    </dataValidation>
    <dataValidation type="list" allowBlank="1" showInputMessage="1" prompt="4 = Continua_x000a_3 = Frecuente_x000a_2 = Ocasional_x000a_1 = Esporádica" sqref="V10:V25" xr:uid="{00000000-0002-0000-0B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0:Z25" xr:uid="{00000000-0002-0000-0B00-000003000000}">
      <formula1>"100,60,25,10"</formula1>
    </dataValidation>
  </dataValidations>
  <pageMargins left="0.7" right="0.7" top="0.75" bottom="0.75" header="0.3" footer="0.3"/>
  <pageSetup paperSize="9" scale="3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B1:BL29"/>
  <sheetViews>
    <sheetView view="pageBreakPreview" topLeftCell="S1" zoomScale="70" zoomScaleNormal="70" zoomScaleSheetLayoutView="70" workbookViewId="0">
      <selection activeCell="AK3" sqref="AK3"/>
    </sheetView>
  </sheetViews>
  <sheetFormatPr baseColWidth="10" defaultColWidth="8" defaultRowHeight="49.5" customHeight="1"/>
  <cols>
    <col min="1" max="35" width="8" style="17"/>
    <col min="36" max="36" width="10.5703125" style="17" customWidth="1"/>
    <col min="37" max="37" width="13.42578125" style="17" customWidth="1"/>
    <col min="38" max="16384" width="8" style="17"/>
  </cols>
  <sheetData>
    <row r="1" spans="2:64" ht="41.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4" t="s">
        <v>67</v>
      </c>
      <c r="AK1" s="161"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1.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1">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9.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9.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2:64" s="1" customFormat="1" ht="49.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49.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49.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79.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49.5" customHeight="1">
      <c r="B9" s="435" t="s">
        <v>816</v>
      </c>
      <c r="C9" s="435" t="s">
        <v>580</v>
      </c>
      <c r="D9" s="435" t="s">
        <v>581</v>
      </c>
      <c r="E9" s="438" t="s">
        <v>103</v>
      </c>
      <c r="F9" s="438" t="s">
        <v>104</v>
      </c>
      <c r="G9" s="229" t="s">
        <v>42</v>
      </c>
      <c r="H9" s="404" t="s">
        <v>36</v>
      </c>
      <c r="I9" s="74" t="s">
        <v>46</v>
      </c>
      <c r="J9" s="75" t="s">
        <v>230</v>
      </c>
      <c r="K9" s="75" t="s">
        <v>231</v>
      </c>
      <c r="L9" s="76">
        <v>5</v>
      </c>
      <c r="M9" s="77">
        <v>0</v>
      </c>
      <c r="N9" s="76">
        <v>0</v>
      </c>
      <c r="O9" s="76">
        <f>SUM(L9:N9)</f>
        <v>5</v>
      </c>
      <c r="P9" s="75" t="s">
        <v>232</v>
      </c>
      <c r="Q9" s="78">
        <v>8</v>
      </c>
      <c r="R9" s="75" t="s">
        <v>424</v>
      </c>
      <c r="S9" s="75" t="s">
        <v>234</v>
      </c>
      <c r="T9" s="75" t="s">
        <v>233</v>
      </c>
      <c r="U9" s="79">
        <v>2</v>
      </c>
      <c r="V9" s="79">
        <v>4</v>
      </c>
      <c r="W9" s="79">
        <f t="shared" ref="W9" si="0">V9*U9</f>
        <v>8</v>
      </c>
      <c r="X9" s="80" t="str">
        <f t="shared" ref="X9" si="1">+IF(AND(U9*V9&gt;=24,U9*V9&lt;=40),"MA",IF(AND(U9*V9&gt;=10,U9*V9&lt;=20),"A",IF(AND(U9*V9&gt;=6,U9*V9&lt;=8),"M",IF(AND(U9*V9&gt;=0,U9*V9&lt;=4),"B",""))))</f>
        <v>M</v>
      </c>
      <c r="Y9" s="74" t="str">
        <f t="shared" ref="Y9"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 si="3">W9*Z9</f>
        <v>80</v>
      </c>
      <c r="AB9" s="82" t="str">
        <f t="shared" ref="AB9" si="4">+IF(AND(U9*V9*Z9&gt;=600,U9*V9*Z9&lt;=4000),"I",IF(AND(U9*V9*Z9&gt;=150,U9*V9*Z9&lt;=500),"II",IF(AND(U9*V9*Z9&gt;=40,U9*V9*Z9&lt;=120),"III",IF(AND(U9*V9*Z9&gt;=0,U9*V9*Z9&lt;=20),"IV",""))))</f>
        <v>III</v>
      </c>
      <c r="AC9" s="74" t="str">
        <f t="shared" ref="AC9"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 si="6">+IF(AB9="I","No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64" s="1" customFormat="1" ht="49.5" customHeight="1">
      <c r="B10" s="435"/>
      <c r="C10" s="435"/>
      <c r="D10" s="435"/>
      <c r="E10" s="438"/>
      <c r="F10" s="438"/>
      <c r="G10" s="229" t="s">
        <v>42</v>
      </c>
      <c r="H10" s="405"/>
      <c r="I10" s="74" t="s">
        <v>443</v>
      </c>
      <c r="J10" s="75" t="s">
        <v>444</v>
      </c>
      <c r="K10" s="85" t="s">
        <v>247</v>
      </c>
      <c r="L10" s="76">
        <v>5</v>
      </c>
      <c r="M10" s="77">
        <v>0</v>
      </c>
      <c r="N10" s="76">
        <v>0</v>
      </c>
      <c r="O10" s="76">
        <f t="shared" ref="O10:O25" si="7">SUM(L10:N10)</f>
        <v>5</v>
      </c>
      <c r="P10" s="85" t="s">
        <v>248</v>
      </c>
      <c r="Q10" s="78">
        <v>8</v>
      </c>
      <c r="R10" s="85" t="s">
        <v>79</v>
      </c>
      <c r="S10" s="85" t="s">
        <v>249</v>
      </c>
      <c r="T10" s="85" t="s">
        <v>445</v>
      </c>
      <c r="U10" s="79">
        <v>2</v>
      </c>
      <c r="V10" s="79">
        <v>2</v>
      </c>
      <c r="W10" s="79">
        <f t="shared" ref="W10:W25" si="8">V10*U10</f>
        <v>4</v>
      </c>
      <c r="X10" s="79" t="str">
        <f t="shared" ref="X10:X25" si="9">+IF(AND(U10*V10&gt;=24,U10*V10&lt;=40),"MA",IF(AND(U10*V10&gt;=10,U10*V10&lt;=20),"A",IF(AND(U10*V10&gt;=6,U10*V10&lt;=8),"M",IF(AND(U10*V10&gt;=0,U10*V10&lt;=4),"B",""))))</f>
        <v>B</v>
      </c>
      <c r="Y10" s="81" t="str">
        <f t="shared" ref="Y10:Y25"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0" s="79">
        <v>10</v>
      </c>
      <c r="AA10" s="79">
        <f t="shared" ref="AA10:AA25" si="11">W10*Z10</f>
        <v>40</v>
      </c>
      <c r="AB10" s="82" t="str">
        <f t="shared" ref="AB10:AB25" si="12">+IF(AND(U10*V10*Z10&gt;=600,U10*V10*Z10&lt;=4000),"I",IF(AND(U10*V10*Z10&gt;=150,U10*V10*Z10&lt;=500),"II",IF(AND(U10*V10*Z10&gt;=40,U10*V10*Z10&lt;=120),"III",IF(AND(U10*V10*Z10&gt;=0,U10*V10*Z10&lt;=20),"IV",""))))</f>
        <v>III</v>
      </c>
      <c r="AC10" s="81" t="str">
        <f t="shared" ref="AC10:AC25"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5" si="14">+IF(AB10="I","No aceptable",IF(AB10="II","No aceptable o aceptable con control específico",IF(AB10="III","Aceptable",IF(AB10="IV","Aceptable",""))))</f>
        <v>Aceptable</v>
      </c>
      <c r="AE10" s="81" t="s">
        <v>251</v>
      </c>
      <c r="AF10" s="74" t="s">
        <v>34</v>
      </c>
      <c r="AG10" s="74" t="s">
        <v>34</v>
      </c>
      <c r="AH10" s="74" t="s">
        <v>34</v>
      </c>
      <c r="AI10" s="74" t="s">
        <v>252</v>
      </c>
      <c r="AJ10" s="78" t="s">
        <v>34</v>
      </c>
      <c r="AK10" s="84" t="s">
        <v>468</v>
      </c>
    </row>
    <row r="11" spans="2:64" s="1" customFormat="1" ht="49.5" customHeight="1">
      <c r="B11" s="435"/>
      <c r="C11" s="435"/>
      <c r="D11" s="435"/>
      <c r="E11" s="438"/>
      <c r="F11" s="438"/>
      <c r="G11" s="229" t="s">
        <v>42</v>
      </c>
      <c r="H11" s="415"/>
      <c r="I11" s="74" t="s">
        <v>96</v>
      </c>
      <c r="J11" s="75" t="s">
        <v>236</v>
      </c>
      <c r="K11" s="85" t="s">
        <v>237</v>
      </c>
      <c r="L11" s="76">
        <v>5</v>
      </c>
      <c r="M11" s="77">
        <v>0</v>
      </c>
      <c r="N11" s="76">
        <v>0</v>
      </c>
      <c r="O11" s="76">
        <f t="shared" si="7"/>
        <v>5</v>
      </c>
      <c r="P11" s="75" t="s">
        <v>232</v>
      </c>
      <c r="Q11" s="78">
        <v>8</v>
      </c>
      <c r="R11" s="85" t="s">
        <v>425</v>
      </c>
      <c r="S11" s="85" t="s">
        <v>234</v>
      </c>
      <c r="T11" s="85" t="s">
        <v>233</v>
      </c>
      <c r="U11" s="79">
        <v>2</v>
      </c>
      <c r="V11" s="79">
        <v>4</v>
      </c>
      <c r="W11" s="79">
        <f t="shared" ref="W11:W15" si="15">V11*U11</f>
        <v>8</v>
      </c>
      <c r="X11" s="80" t="str">
        <f t="shared" ref="X11:X15" si="16">+IF(AND(U11*V11&gt;=24,U11*V11&lt;=40),"MA",IF(AND(U11*V11&gt;=10,U11*V11&lt;=20),"A",IF(AND(U11*V11&gt;=6,U11*V11&lt;=8),"M",IF(AND(U11*V11&gt;=0,U11*V11&lt;=4),"B",""))))</f>
        <v>M</v>
      </c>
      <c r="Y11" s="74" t="str">
        <f t="shared" ref="Y11:Y15" si="17">+IF(X11="MA","Situación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 t="shared" ref="AA11:AA15" si="18">W11*Z11</f>
        <v>80</v>
      </c>
      <c r="AB11" s="82" t="str">
        <f t="shared" ref="AB11:AB15" si="19">+IF(AND(U11*V11*Z11&gt;=600,U11*V11*Z11&lt;=4000),"I",IF(AND(U11*V11*Z11&gt;=150,U11*V11*Z11&lt;=500),"II",IF(AND(U11*V11*Z11&gt;=40,U11*V11*Z11&lt;=120),"III",IF(AND(U11*V11*Z11&gt;=0,U11*V11*Z11&lt;=20),"IV",""))))</f>
        <v>III</v>
      </c>
      <c r="AC11" s="74" t="str">
        <f t="shared" ref="AC11:AC15" si="20">+IF(AB11="I","Situación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 t="shared" ref="AD11:AD15" si="21">+IF(AB11="I","No aceptable",IF(AB11="II","No aceptable o aceptable con control específico",IF(AB11="III","Aceptable",IF(AB11="IV","Aceptable",""))))</f>
        <v>Aceptable</v>
      </c>
      <c r="AE11" s="74" t="s">
        <v>690</v>
      </c>
      <c r="AF11" s="78" t="s">
        <v>34</v>
      </c>
      <c r="AG11" s="78" t="s">
        <v>34</v>
      </c>
      <c r="AH11" s="78" t="s">
        <v>240</v>
      </c>
      <c r="AI11" s="74" t="s">
        <v>235</v>
      </c>
      <c r="AJ11" s="78" t="s">
        <v>34</v>
      </c>
      <c r="AK11" s="84" t="s">
        <v>468</v>
      </c>
    </row>
    <row r="12" spans="2:64" s="1" customFormat="1" ht="49.5" customHeight="1">
      <c r="B12" s="435"/>
      <c r="C12" s="435"/>
      <c r="D12" s="435"/>
      <c r="E12" s="438"/>
      <c r="F12" s="438"/>
      <c r="G12" s="229" t="s">
        <v>42</v>
      </c>
      <c r="H12" s="404" t="s">
        <v>44</v>
      </c>
      <c r="I12" s="74" t="s">
        <v>54</v>
      </c>
      <c r="J12" s="74" t="s">
        <v>224</v>
      </c>
      <c r="K12" s="74" t="s">
        <v>219</v>
      </c>
      <c r="L12" s="76">
        <v>5</v>
      </c>
      <c r="M12" s="77">
        <v>0</v>
      </c>
      <c r="N12" s="76">
        <v>0</v>
      </c>
      <c r="O12" s="76">
        <f t="shared" si="7"/>
        <v>5</v>
      </c>
      <c r="P12" s="74" t="s">
        <v>708</v>
      </c>
      <c r="Q12" s="78">
        <v>8</v>
      </c>
      <c r="R12" s="74" t="s">
        <v>221</v>
      </c>
      <c r="S12" s="74" t="s">
        <v>220</v>
      </c>
      <c r="T12" s="74" t="s">
        <v>300</v>
      </c>
      <c r="U12" s="88">
        <v>2</v>
      </c>
      <c r="V12" s="88">
        <v>3</v>
      </c>
      <c r="W12" s="88">
        <f t="shared" si="15"/>
        <v>6</v>
      </c>
      <c r="X12" s="80" t="str">
        <f t="shared" si="16"/>
        <v>M</v>
      </c>
      <c r="Y12" s="81" t="str">
        <f t="shared" si="17"/>
        <v>Situación deficiente con exposición esporádica, o bien situación mejorable con exposición continuada o frecuente. Es posible que suceda el daño alguna vez.</v>
      </c>
      <c r="Z12" s="79">
        <v>10</v>
      </c>
      <c r="AA12" s="79">
        <f t="shared" si="18"/>
        <v>60</v>
      </c>
      <c r="AB12" s="82" t="str">
        <f t="shared" si="19"/>
        <v>III</v>
      </c>
      <c r="AC12" s="81" t="str">
        <f t="shared" si="20"/>
        <v>Mejorar si es posible. Sería conveniente justificar la intervención y su rentabilidad.</v>
      </c>
      <c r="AD12" s="74" t="str">
        <f t="shared" si="21"/>
        <v>Aceptable</v>
      </c>
      <c r="AE12" s="407" t="s">
        <v>724</v>
      </c>
      <c r="AF12" s="74" t="s">
        <v>34</v>
      </c>
      <c r="AG12" s="74" t="s">
        <v>34</v>
      </c>
      <c r="AH12" s="74" t="s">
        <v>34</v>
      </c>
      <c r="AI12" s="74" t="s">
        <v>226</v>
      </c>
      <c r="AJ12" s="74" t="s">
        <v>34</v>
      </c>
      <c r="AK12" s="84" t="s">
        <v>468</v>
      </c>
    </row>
    <row r="13" spans="2:64" s="1" customFormat="1" ht="49.5" customHeight="1">
      <c r="B13" s="435"/>
      <c r="C13" s="435"/>
      <c r="D13" s="435"/>
      <c r="E13" s="438"/>
      <c r="F13" s="438"/>
      <c r="G13" s="229" t="s">
        <v>42</v>
      </c>
      <c r="H13" s="405"/>
      <c r="I13" s="74" t="s">
        <v>460</v>
      </c>
      <c r="J13" s="74" t="s">
        <v>439</v>
      </c>
      <c r="K13" s="74" t="s">
        <v>709</v>
      </c>
      <c r="L13" s="76">
        <v>5</v>
      </c>
      <c r="M13" s="77">
        <v>0</v>
      </c>
      <c r="N13" s="76">
        <v>0</v>
      </c>
      <c r="O13" s="76">
        <f t="shared" si="7"/>
        <v>5</v>
      </c>
      <c r="P13" s="74" t="s">
        <v>708</v>
      </c>
      <c r="Q13" s="78">
        <v>8</v>
      </c>
      <c r="R13" s="74" t="s">
        <v>707</v>
      </c>
      <c r="S13" s="74" t="s">
        <v>461</v>
      </c>
      <c r="T13" s="74" t="s">
        <v>441</v>
      </c>
      <c r="U13" s="79">
        <v>2</v>
      </c>
      <c r="V13" s="79">
        <v>3</v>
      </c>
      <c r="W13" s="88">
        <f t="shared" si="15"/>
        <v>6</v>
      </c>
      <c r="X13" s="80" t="str">
        <f t="shared" si="16"/>
        <v>M</v>
      </c>
      <c r="Y13" s="81" t="str">
        <f t="shared" si="17"/>
        <v>Situación deficiente con exposición esporádica, o bien situación mejorable con exposición continuada o frecuente. Es posible que suceda el daño alguna vez.</v>
      </c>
      <c r="Z13" s="79">
        <v>10</v>
      </c>
      <c r="AA13" s="79">
        <f t="shared" si="18"/>
        <v>60</v>
      </c>
      <c r="AB13" s="82" t="str">
        <f t="shared" si="19"/>
        <v>III</v>
      </c>
      <c r="AC13" s="81" t="str">
        <f t="shared" si="20"/>
        <v>Mejorar si es posible. Sería conveniente justificar la intervención y su rentabilidad.</v>
      </c>
      <c r="AD13" s="74" t="str">
        <f t="shared" si="21"/>
        <v>Aceptable</v>
      </c>
      <c r="AE13" s="408"/>
      <c r="AF13" s="74" t="s">
        <v>34</v>
      </c>
      <c r="AG13" s="74" t="s">
        <v>34</v>
      </c>
      <c r="AH13" s="74" t="s">
        <v>34</v>
      </c>
      <c r="AI13" s="74" t="s">
        <v>462</v>
      </c>
      <c r="AJ13" s="74" t="s">
        <v>34</v>
      </c>
      <c r="AK13" s="84" t="s">
        <v>433</v>
      </c>
    </row>
    <row r="14" spans="2:64" s="1" customFormat="1" ht="49.5" customHeight="1">
      <c r="B14" s="435"/>
      <c r="C14" s="435"/>
      <c r="D14" s="435"/>
      <c r="E14" s="438"/>
      <c r="F14" s="438"/>
      <c r="G14" s="229" t="s">
        <v>42</v>
      </c>
      <c r="H14" s="405"/>
      <c r="I14" s="74" t="s">
        <v>427</v>
      </c>
      <c r="J14" s="74" t="s">
        <v>428</v>
      </c>
      <c r="K14" s="74" t="s">
        <v>711</v>
      </c>
      <c r="L14" s="76">
        <v>5</v>
      </c>
      <c r="M14" s="77">
        <v>0</v>
      </c>
      <c r="N14" s="76">
        <v>0</v>
      </c>
      <c r="O14" s="76">
        <f t="shared" si="7"/>
        <v>5</v>
      </c>
      <c r="P14" s="74" t="s">
        <v>708</v>
      </c>
      <c r="Q14" s="78">
        <v>8</v>
      </c>
      <c r="R14" s="74" t="s">
        <v>221</v>
      </c>
      <c r="S14" s="74" t="s">
        <v>431</v>
      </c>
      <c r="T14" s="74" t="s">
        <v>432</v>
      </c>
      <c r="U14" s="79">
        <v>2</v>
      </c>
      <c r="V14" s="79">
        <v>1</v>
      </c>
      <c r="W14" s="79">
        <f t="shared" si="15"/>
        <v>2</v>
      </c>
      <c r="X14" s="80" t="str">
        <f t="shared" si="16"/>
        <v>B</v>
      </c>
      <c r="Y14" s="81" t="str">
        <f t="shared" si="17"/>
        <v>Situación mejorable con exposición ocasional o esporádica, o situación sin anomalía destacable con cualquier nivel de exposición. No es esperable que se materialice el riesgo, aunque puede ser concebible.</v>
      </c>
      <c r="Z14" s="79">
        <v>10</v>
      </c>
      <c r="AA14" s="79">
        <f t="shared" si="18"/>
        <v>20</v>
      </c>
      <c r="AB14" s="82" t="str">
        <f t="shared" si="19"/>
        <v>IV</v>
      </c>
      <c r="AC14" s="81" t="str">
        <f t="shared" si="20"/>
        <v>Mantener las medidas de control existentes, pero se deberían considerar soluciones o mejoras y se deben hacer comprobaciones periódicas para asegurar que el riesgo aún es tolerable.</v>
      </c>
      <c r="AD14" s="74" t="str">
        <f t="shared" si="21"/>
        <v>Aceptable</v>
      </c>
      <c r="AE14" s="408"/>
      <c r="AF14" s="74" t="s">
        <v>34</v>
      </c>
      <c r="AG14" s="74" t="s">
        <v>34</v>
      </c>
      <c r="AH14" s="74" t="s">
        <v>34</v>
      </c>
      <c r="AI14" s="74" t="s">
        <v>223</v>
      </c>
      <c r="AJ14" s="74" t="s">
        <v>34</v>
      </c>
      <c r="AK14" s="84" t="s">
        <v>433</v>
      </c>
    </row>
    <row r="15" spans="2:64" s="1" customFormat="1" ht="49.5" customHeight="1">
      <c r="B15" s="435"/>
      <c r="C15" s="435"/>
      <c r="D15" s="435"/>
      <c r="E15" s="438"/>
      <c r="F15" s="438"/>
      <c r="G15" s="229" t="s">
        <v>42</v>
      </c>
      <c r="H15" s="415"/>
      <c r="I15" s="74" t="s">
        <v>463</v>
      </c>
      <c r="J15" s="74" t="s">
        <v>222</v>
      </c>
      <c r="K15" s="74" t="s">
        <v>711</v>
      </c>
      <c r="L15" s="76">
        <v>5</v>
      </c>
      <c r="M15" s="77">
        <v>0</v>
      </c>
      <c r="N15" s="76">
        <v>0</v>
      </c>
      <c r="O15" s="76">
        <f t="shared" si="7"/>
        <v>5</v>
      </c>
      <c r="P15" s="74" t="s">
        <v>708</v>
      </c>
      <c r="Q15" s="74">
        <v>8</v>
      </c>
      <c r="R15" s="74" t="s">
        <v>459</v>
      </c>
      <c r="S15" s="74" t="s">
        <v>220</v>
      </c>
      <c r="T15" s="74" t="s">
        <v>300</v>
      </c>
      <c r="U15" s="79">
        <v>2</v>
      </c>
      <c r="V15" s="79">
        <v>3</v>
      </c>
      <c r="W15" s="79">
        <f t="shared" si="15"/>
        <v>6</v>
      </c>
      <c r="X15" s="80" t="str">
        <f t="shared" si="16"/>
        <v>M</v>
      </c>
      <c r="Y15" s="81" t="str">
        <f t="shared" si="17"/>
        <v>Situación deficiente con exposición esporádica, o bien situación mejorable con exposición continuada o frecuente. Es posible que suceda el daño alguna vez.</v>
      </c>
      <c r="Z15" s="79">
        <v>10</v>
      </c>
      <c r="AA15" s="79">
        <f t="shared" si="18"/>
        <v>60</v>
      </c>
      <c r="AB15" s="82" t="str">
        <f t="shared" si="19"/>
        <v>III</v>
      </c>
      <c r="AC15" s="81" t="str">
        <f t="shared" si="20"/>
        <v>Mejorar si es posible. Sería conveniente justificar la intervención y su rentabilidad.</v>
      </c>
      <c r="AD15" s="74" t="str">
        <f t="shared" si="21"/>
        <v>Aceptable</v>
      </c>
      <c r="AE15" s="409"/>
      <c r="AF15" s="74" t="s">
        <v>34</v>
      </c>
      <c r="AG15" s="74" t="s">
        <v>34</v>
      </c>
      <c r="AH15" s="74" t="s">
        <v>34</v>
      </c>
      <c r="AI15" s="74" t="s">
        <v>462</v>
      </c>
      <c r="AJ15" s="74" t="s">
        <v>34</v>
      </c>
      <c r="AK15" s="84" t="s">
        <v>464</v>
      </c>
    </row>
    <row r="16" spans="2:64" s="1" customFormat="1" ht="49.5" customHeight="1">
      <c r="B16" s="435"/>
      <c r="C16" s="435"/>
      <c r="D16" s="435"/>
      <c r="E16" s="438"/>
      <c r="F16" s="438"/>
      <c r="G16" s="229" t="s">
        <v>42</v>
      </c>
      <c r="H16" s="410" t="s">
        <v>48</v>
      </c>
      <c r="I16" s="85" t="s">
        <v>202</v>
      </c>
      <c r="J16" s="85" t="s">
        <v>203</v>
      </c>
      <c r="K16" s="85" t="s">
        <v>206</v>
      </c>
      <c r="L16" s="76">
        <v>5</v>
      </c>
      <c r="M16" s="77">
        <v>0</v>
      </c>
      <c r="N16" s="76">
        <v>0</v>
      </c>
      <c r="O16" s="76">
        <f t="shared" si="7"/>
        <v>5</v>
      </c>
      <c r="P16" s="89" t="s">
        <v>209</v>
      </c>
      <c r="Q16" s="78">
        <v>8</v>
      </c>
      <c r="R16" s="89" t="s">
        <v>211</v>
      </c>
      <c r="S16" s="89" t="s">
        <v>212</v>
      </c>
      <c r="T16" s="89" t="s">
        <v>213</v>
      </c>
      <c r="U16" s="79">
        <v>2</v>
      </c>
      <c r="V16" s="79">
        <v>4</v>
      </c>
      <c r="W16" s="79">
        <f t="shared" si="8"/>
        <v>8</v>
      </c>
      <c r="X16" s="80" t="str">
        <f t="shared" si="9"/>
        <v>M</v>
      </c>
      <c r="Y16" s="81" t="str">
        <f t="shared" si="10"/>
        <v>Situación deficiente con exposición esporádica, o bien situación mejorable con exposición continuada o frecuente. Es posible que suceda el daño alguna vez.</v>
      </c>
      <c r="Z16" s="79">
        <v>10</v>
      </c>
      <c r="AA16" s="79">
        <f t="shared" si="11"/>
        <v>80</v>
      </c>
      <c r="AB16" s="82" t="str">
        <f t="shared" si="12"/>
        <v>III</v>
      </c>
      <c r="AC16" s="81" t="str">
        <f t="shared" si="13"/>
        <v>Mejorar si es posible. Sería conveniente justificar la intervención y su rentabilidad.</v>
      </c>
      <c r="AD16" s="74" t="str">
        <f t="shared" si="14"/>
        <v>Aceptable</v>
      </c>
      <c r="AE16" s="407" t="s">
        <v>695</v>
      </c>
      <c r="AF16" s="74" t="s">
        <v>34</v>
      </c>
      <c r="AG16" s="74" t="s">
        <v>34</v>
      </c>
      <c r="AH16" s="85" t="s">
        <v>217</v>
      </c>
      <c r="AI16" s="85" t="s">
        <v>218</v>
      </c>
      <c r="AJ16" s="78" t="s">
        <v>34</v>
      </c>
      <c r="AK16" s="84" t="s">
        <v>468</v>
      </c>
    </row>
    <row r="17" spans="2:37" s="1" customFormat="1" ht="49.5" customHeight="1">
      <c r="B17" s="435"/>
      <c r="C17" s="435"/>
      <c r="D17" s="435"/>
      <c r="E17" s="438"/>
      <c r="F17" s="438"/>
      <c r="G17" s="229" t="s">
        <v>42</v>
      </c>
      <c r="H17" s="410"/>
      <c r="I17" s="85" t="s">
        <v>359</v>
      </c>
      <c r="J17" s="85" t="s">
        <v>360</v>
      </c>
      <c r="K17" s="85" t="s">
        <v>361</v>
      </c>
      <c r="L17" s="76">
        <v>5</v>
      </c>
      <c r="M17" s="77">
        <v>0</v>
      </c>
      <c r="N17" s="76">
        <v>0</v>
      </c>
      <c r="O17" s="76">
        <f t="shared" si="7"/>
        <v>5</v>
      </c>
      <c r="P17" s="89" t="s">
        <v>362</v>
      </c>
      <c r="Q17" s="78">
        <v>8</v>
      </c>
      <c r="R17" s="89" t="s">
        <v>363</v>
      </c>
      <c r="S17" s="89" t="s">
        <v>364</v>
      </c>
      <c r="T17" s="89" t="s">
        <v>365</v>
      </c>
      <c r="U17" s="79">
        <v>2</v>
      </c>
      <c r="V17" s="79">
        <v>4</v>
      </c>
      <c r="W17" s="79">
        <f t="shared" ref="W17" si="22">V17*U17</f>
        <v>8</v>
      </c>
      <c r="X17" s="80" t="str">
        <f t="shared" ref="X17" si="23">+IF(AND(U17*V17&gt;=24,U17*V17&lt;=40),"MA",IF(AND(U17*V17&gt;=10,U17*V17&lt;=20),"A",IF(AND(U17*V17&gt;=6,U17*V17&lt;=8),"M",IF(AND(U17*V17&gt;=0,U17*V17&lt;=4),"B",""))))</f>
        <v>M</v>
      </c>
      <c r="Y17" s="81" t="str">
        <f t="shared" ref="Y17" si="24">+IF(X17="MA","Situación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79">
        <v>10</v>
      </c>
      <c r="AA17" s="79">
        <f t="shared" ref="AA17" si="25">W17*Z17</f>
        <v>80</v>
      </c>
      <c r="AB17" s="82" t="str">
        <f t="shared" ref="AB17" si="26">+IF(AND(U17*V17*Z17&gt;=600,U17*V17*Z17&lt;=4000),"I",IF(AND(U17*V17*Z17&gt;=150,U17*V17*Z17&lt;=500),"II",IF(AND(U17*V17*Z17&gt;=40,U17*V17*Z17&lt;=120),"III",IF(AND(U17*V17*Z17&gt;=0,U17*V17*Z17&lt;=20),"IV",""))))</f>
        <v>III</v>
      </c>
      <c r="AC17" s="81" t="str">
        <f t="shared" ref="AC17" si="27">+IF(AB17="I","Situación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74" t="str">
        <f t="shared" ref="AD17" si="28">+IF(AB17="I","No aceptable",IF(AB17="II","No aceptable o aceptable con control específico",IF(AB17="III","Aceptable",IF(AB17="IV","Aceptable",""))))</f>
        <v>Aceptable</v>
      </c>
      <c r="AE17" s="408"/>
      <c r="AF17" s="74" t="s">
        <v>34</v>
      </c>
      <c r="AG17" s="74" t="s">
        <v>34</v>
      </c>
      <c r="AH17" s="85" t="s">
        <v>147</v>
      </c>
      <c r="AI17" s="85" t="s">
        <v>218</v>
      </c>
      <c r="AJ17" s="78" t="s">
        <v>34</v>
      </c>
      <c r="AK17" s="84" t="s">
        <v>468</v>
      </c>
    </row>
    <row r="18" spans="2:37" s="1" customFormat="1" ht="49.5" customHeight="1">
      <c r="B18" s="435"/>
      <c r="C18" s="435"/>
      <c r="D18" s="435"/>
      <c r="E18" s="438"/>
      <c r="F18" s="438"/>
      <c r="G18" s="229" t="s">
        <v>42</v>
      </c>
      <c r="H18" s="410"/>
      <c r="I18" s="85" t="s">
        <v>205</v>
      </c>
      <c r="J18" s="85" t="s">
        <v>204</v>
      </c>
      <c r="K18" s="85" t="s">
        <v>207</v>
      </c>
      <c r="L18" s="76">
        <v>5</v>
      </c>
      <c r="M18" s="77">
        <v>0</v>
      </c>
      <c r="N18" s="76">
        <v>0</v>
      </c>
      <c r="O18" s="76">
        <f t="shared" si="7"/>
        <v>5</v>
      </c>
      <c r="P18" s="89" t="s">
        <v>210</v>
      </c>
      <c r="Q18" s="78">
        <v>8</v>
      </c>
      <c r="R18" s="89" t="s">
        <v>214</v>
      </c>
      <c r="S18" s="89" t="s">
        <v>215</v>
      </c>
      <c r="T18" s="89" t="s">
        <v>216</v>
      </c>
      <c r="U18" s="79">
        <v>2</v>
      </c>
      <c r="V18" s="79">
        <v>4</v>
      </c>
      <c r="W18" s="79">
        <f t="shared" si="8"/>
        <v>8</v>
      </c>
      <c r="X18" s="80" t="str">
        <f t="shared" si="9"/>
        <v>M</v>
      </c>
      <c r="Y18" s="81" t="str">
        <f t="shared" si="10"/>
        <v>Situación deficiente con exposición esporádica, o bien situación mejorable con exposición continuada o frecuente. Es posible que suceda el daño alguna vez.</v>
      </c>
      <c r="Z18" s="79">
        <v>10</v>
      </c>
      <c r="AA18" s="79">
        <f t="shared" si="11"/>
        <v>80</v>
      </c>
      <c r="AB18" s="82" t="str">
        <f t="shared" si="12"/>
        <v>III</v>
      </c>
      <c r="AC18" s="81" t="str">
        <f t="shared" si="13"/>
        <v>Mejorar si es posible. Sería conveniente justificar la intervención y su rentabilidad.</v>
      </c>
      <c r="AD18" s="74" t="str">
        <f t="shared" si="14"/>
        <v>Aceptable</v>
      </c>
      <c r="AE18" s="409"/>
      <c r="AF18" s="74" t="s">
        <v>34</v>
      </c>
      <c r="AG18" s="74" t="s">
        <v>34</v>
      </c>
      <c r="AH18" s="85" t="s">
        <v>217</v>
      </c>
      <c r="AI18" s="85" t="s">
        <v>218</v>
      </c>
      <c r="AJ18" s="78" t="s">
        <v>34</v>
      </c>
      <c r="AK18" s="84" t="s">
        <v>468</v>
      </c>
    </row>
    <row r="19" spans="2:37" s="1" customFormat="1" ht="49.5" customHeight="1">
      <c r="B19" s="435"/>
      <c r="C19" s="435"/>
      <c r="D19" s="435"/>
      <c r="E19" s="438"/>
      <c r="F19" s="438"/>
      <c r="G19" s="229" t="s">
        <v>33</v>
      </c>
      <c r="H19" s="404" t="s">
        <v>45</v>
      </c>
      <c r="I19" s="100" t="s">
        <v>715</v>
      </c>
      <c r="J19" s="85" t="s">
        <v>290</v>
      </c>
      <c r="K19" s="85" t="s">
        <v>270</v>
      </c>
      <c r="L19" s="76">
        <v>5</v>
      </c>
      <c r="M19" s="77">
        <v>0</v>
      </c>
      <c r="N19" s="76">
        <v>0</v>
      </c>
      <c r="O19" s="76">
        <f t="shared" si="7"/>
        <v>5</v>
      </c>
      <c r="P19" s="85" t="s">
        <v>291</v>
      </c>
      <c r="Q19" s="78">
        <v>8</v>
      </c>
      <c r="R19" s="85" t="s">
        <v>147</v>
      </c>
      <c r="S19" s="74" t="s">
        <v>297</v>
      </c>
      <c r="T19" s="74" t="s">
        <v>717</v>
      </c>
      <c r="U19" s="90">
        <v>2</v>
      </c>
      <c r="V19" s="79">
        <v>2</v>
      </c>
      <c r="W19" s="79">
        <f t="shared" si="8"/>
        <v>4</v>
      </c>
      <c r="X19" s="80" t="str">
        <f t="shared" si="9"/>
        <v>B</v>
      </c>
      <c r="Y19" s="81" t="str">
        <f t="shared" si="10"/>
        <v>Situación mejorable con exposición ocasional o esporádica, o situación sin anomalía destacable con cualquier nivel de exposición. No es esperable que se materialice el riesgo, aunque puede ser concebible.</v>
      </c>
      <c r="Z19" s="79">
        <v>10</v>
      </c>
      <c r="AA19" s="79">
        <f t="shared" si="11"/>
        <v>40</v>
      </c>
      <c r="AB19" s="82" t="str">
        <f t="shared" si="12"/>
        <v>III</v>
      </c>
      <c r="AC19" s="81" t="str">
        <f t="shared" si="13"/>
        <v>Mejorar si es posible. Sería conveniente justificar la intervención y su rentabilidad.</v>
      </c>
      <c r="AD19" s="74" t="str">
        <f t="shared" si="14"/>
        <v>Aceptable</v>
      </c>
      <c r="AE19" s="74" t="s">
        <v>718</v>
      </c>
      <c r="AF19" s="78" t="s">
        <v>34</v>
      </c>
      <c r="AG19" s="78" t="s">
        <v>34</v>
      </c>
      <c r="AH19" s="85" t="s">
        <v>719</v>
      </c>
      <c r="AI19" s="85" t="s">
        <v>303</v>
      </c>
      <c r="AJ19" s="78" t="s">
        <v>34</v>
      </c>
      <c r="AK19" s="84" t="s">
        <v>468</v>
      </c>
    </row>
    <row r="20" spans="2:37" s="1" customFormat="1" ht="49.5" customHeight="1">
      <c r="B20" s="435"/>
      <c r="C20" s="435"/>
      <c r="D20" s="435"/>
      <c r="E20" s="438"/>
      <c r="F20" s="438"/>
      <c r="G20" s="229" t="s">
        <v>33</v>
      </c>
      <c r="H20" s="405"/>
      <c r="I20" s="85" t="s">
        <v>56</v>
      </c>
      <c r="J20" s="85" t="s">
        <v>284</v>
      </c>
      <c r="K20" s="85" t="s">
        <v>270</v>
      </c>
      <c r="L20" s="76">
        <v>5</v>
      </c>
      <c r="M20" s="77">
        <v>0</v>
      </c>
      <c r="N20" s="76">
        <v>0</v>
      </c>
      <c r="O20" s="76">
        <f t="shared" si="7"/>
        <v>5</v>
      </c>
      <c r="P20" s="85" t="s">
        <v>285</v>
      </c>
      <c r="Q20" s="78">
        <v>1</v>
      </c>
      <c r="R20" s="85" t="s">
        <v>287</v>
      </c>
      <c r="S20" s="85" t="s">
        <v>446</v>
      </c>
      <c r="T20" s="74" t="s">
        <v>301</v>
      </c>
      <c r="U20" s="79">
        <v>2</v>
      </c>
      <c r="V20" s="79">
        <v>2</v>
      </c>
      <c r="W20" s="79">
        <f t="shared" si="8"/>
        <v>4</v>
      </c>
      <c r="X20" s="80" t="str">
        <f t="shared" si="9"/>
        <v>B</v>
      </c>
      <c r="Y20" s="81" t="str">
        <f t="shared" si="10"/>
        <v>Situación mejorable con exposición ocasional o esporádica, o situación sin anomalía destacable con cualquier nivel de exposición. No es esperable que se materialice el riesgo, aunque puede ser concebible.</v>
      </c>
      <c r="Z20" s="79">
        <v>10</v>
      </c>
      <c r="AA20" s="79">
        <f t="shared" si="11"/>
        <v>40</v>
      </c>
      <c r="AB20" s="82" t="str">
        <f t="shared" si="12"/>
        <v>III</v>
      </c>
      <c r="AC20" s="81" t="str">
        <f t="shared" si="13"/>
        <v>Mejorar si es posible. Sería conveniente justificar la intervención y su rentabilidad.</v>
      </c>
      <c r="AD20" s="74" t="str">
        <f t="shared" si="14"/>
        <v>Aceptable</v>
      </c>
      <c r="AE20" s="74" t="s">
        <v>716</v>
      </c>
      <c r="AF20" s="78" t="s">
        <v>34</v>
      </c>
      <c r="AG20" s="74" t="s">
        <v>147</v>
      </c>
      <c r="AH20" s="85" t="s">
        <v>288</v>
      </c>
      <c r="AI20" s="85" t="s">
        <v>289</v>
      </c>
      <c r="AJ20" s="78" t="s">
        <v>34</v>
      </c>
      <c r="AK20" s="84" t="s">
        <v>468</v>
      </c>
    </row>
    <row r="21" spans="2:37" s="1" customFormat="1" ht="49.5" customHeight="1">
      <c r="B21" s="435"/>
      <c r="C21" s="435"/>
      <c r="D21" s="435"/>
      <c r="E21" s="438"/>
      <c r="F21" s="438"/>
      <c r="G21" s="229" t="s">
        <v>42</v>
      </c>
      <c r="H21" s="405"/>
      <c r="I21" s="85" t="s">
        <v>56</v>
      </c>
      <c r="J21" s="85" t="s">
        <v>286</v>
      </c>
      <c r="K21" s="85" t="s">
        <v>57</v>
      </c>
      <c r="L21" s="76">
        <v>5</v>
      </c>
      <c r="M21" s="77">
        <v>0</v>
      </c>
      <c r="N21" s="76">
        <v>0</v>
      </c>
      <c r="O21" s="76">
        <f t="shared" si="7"/>
        <v>5</v>
      </c>
      <c r="P21" s="85" t="s">
        <v>280</v>
      </c>
      <c r="Q21" s="78">
        <v>4</v>
      </c>
      <c r="R21" s="74" t="s">
        <v>147</v>
      </c>
      <c r="S21" s="85" t="s">
        <v>281</v>
      </c>
      <c r="T21" s="74" t="s">
        <v>304</v>
      </c>
      <c r="U21" s="79">
        <v>2</v>
      </c>
      <c r="V21" s="79">
        <v>3</v>
      </c>
      <c r="W21" s="79">
        <f t="shared" si="8"/>
        <v>6</v>
      </c>
      <c r="X21" s="80" t="str">
        <f t="shared" si="9"/>
        <v>M</v>
      </c>
      <c r="Y21" s="81" t="str">
        <f t="shared" si="10"/>
        <v>Situación deficiente con exposición esporádica, o bien situación mejorable con exposición continuada o frecuente. Es posible que suceda el daño alguna vez.</v>
      </c>
      <c r="Z21" s="79">
        <v>10</v>
      </c>
      <c r="AA21" s="79">
        <f t="shared" si="11"/>
        <v>60</v>
      </c>
      <c r="AB21" s="82" t="str">
        <f t="shared" si="12"/>
        <v>III</v>
      </c>
      <c r="AC21" s="81" t="str">
        <f t="shared" si="13"/>
        <v>Mejorar si es posible. Sería conveniente justificar la intervención y su rentabilidad.</v>
      </c>
      <c r="AD21" s="74" t="str">
        <f t="shared" si="14"/>
        <v>Aceptable</v>
      </c>
      <c r="AE21" s="64" t="s">
        <v>697</v>
      </c>
      <c r="AF21" s="78" t="s">
        <v>34</v>
      </c>
      <c r="AG21" s="78" t="s">
        <v>34</v>
      </c>
      <c r="AH21" s="85" t="s">
        <v>282</v>
      </c>
      <c r="AI21" s="85" t="s">
        <v>283</v>
      </c>
      <c r="AJ21" s="78" t="s">
        <v>34</v>
      </c>
      <c r="AK21" s="84" t="s">
        <v>468</v>
      </c>
    </row>
    <row r="22" spans="2:37" s="1" customFormat="1" ht="49.5" customHeight="1">
      <c r="B22" s="435"/>
      <c r="C22" s="435"/>
      <c r="D22" s="435"/>
      <c r="E22" s="438"/>
      <c r="F22" s="438"/>
      <c r="G22" s="229"/>
      <c r="H22" s="405"/>
      <c r="I22" s="85" t="s">
        <v>467</v>
      </c>
      <c r="J22" s="85" t="s">
        <v>279</v>
      </c>
      <c r="K22" s="85" t="s">
        <v>270</v>
      </c>
      <c r="L22" s="76">
        <v>5</v>
      </c>
      <c r="M22" s="77">
        <v>0</v>
      </c>
      <c r="N22" s="76">
        <v>0</v>
      </c>
      <c r="O22" s="76">
        <f t="shared" si="7"/>
        <v>5</v>
      </c>
      <c r="P22" s="85" t="s">
        <v>285</v>
      </c>
      <c r="Q22" s="78">
        <v>1</v>
      </c>
      <c r="R22" s="85" t="s">
        <v>147</v>
      </c>
      <c r="S22" s="74" t="s">
        <v>298</v>
      </c>
      <c r="T22" s="85" t="s">
        <v>305</v>
      </c>
      <c r="U22" s="79">
        <v>2</v>
      </c>
      <c r="V22" s="79">
        <v>2</v>
      </c>
      <c r="W22" s="79">
        <f t="shared" si="8"/>
        <v>4</v>
      </c>
      <c r="X22" s="80" t="str">
        <f t="shared" si="9"/>
        <v>B</v>
      </c>
      <c r="Y22" s="81" t="str">
        <f t="shared" si="10"/>
        <v>Situación mejorable con exposición ocasional o esporádica, o situación sin anomalía destacable con cualquier nivel de exposición. No es esperable que se materialice el riesgo, aunque puede ser concebible.</v>
      </c>
      <c r="Z22" s="79">
        <v>25</v>
      </c>
      <c r="AA22" s="79">
        <f t="shared" si="11"/>
        <v>100</v>
      </c>
      <c r="AB22" s="82" t="str">
        <f t="shared" si="12"/>
        <v>III</v>
      </c>
      <c r="AC22" s="81" t="str">
        <f t="shared" si="13"/>
        <v>Mejorar si es posible. Sería conveniente justificar la intervención y su rentabilidad.</v>
      </c>
      <c r="AD22" s="74" t="str">
        <f t="shared" si="14"/>
        <v>Aceptable</v>
      </c>
      <c r="AE22" s="74" t="s">
        <v>699</v>
      </c>
      <c r="AF22" s="74" t="s">
        <v>34</v>
      </c>
      <c r="AG22" s="74" t="s">
        <v>34</v>
      </c>
      <c r="AH22" s="85" t="s">
        <v>59</v>
      </c>
      <c r="AI22" s="85" t="s">
        <v>466</v>
      </c>
      <c r="AJ22" s="74" t="s">
        <v>34</v>
      </c>
      <c r="AK22" s="84" t="s">
        <v>468</v>
      </c>
    </row>
    <row r="23" spans="2:37" s="1" customFormat="1" ht="49.5" customHeight="1">
      <c r="B23" s="435"/>
      <c r="C23" s="435"/>
      <c r="D23" s="435"/>
      <c r="E23" s="438"/>
      <c r="F23" s="438"/>
      <c r="G23" s="229" t="s">
        <v>33</v>
      </c>
      <c r="H23" s="405"/>
      <c r="I23" s="85" t="s">
        <v>679</v>
      </c>
      <c r="J23" s="85" t="s">
        <v>680</v>
      </c>
      <c r="K23" s="85" t="s">
        <v>721</v>
      </c>
      <c r="L23" s="76">
        <v>5</v>
      </c>
      <c r="M23" s="77">
        <v>0</v>
      </c>
      <c r="N23" s="76">
        <v>0</v>
      </c>
      <c r="O23" s="76">
        <f t="shared" si="7"/>
        <v>5</v>
      </c>
      <c r="P23" s="85" t="s">
        <v>331</v>
      </c>
      <c r="Q23" s="78">
        <v>8</v>
      </c>
      <c r="R23" s="85" t="s">
        <v>683</v>
      </c>
      <c r="S23" s="85" t="s">
        <v>681</v>
      </c>
      <c r="T23" s="74" t="s">
        <v>682</v>
      </c>
      <c r="U23" s="79">
        <v>2</v>
      </c>
      <c r="V23" s="79">
        <v>1</v>
      </c>
      <c r="W23" s="79">
        <f t="shared" si="8"/>
        <v>2</v>
      </c>
      <c r="X23" s="80" t="str">
        <f t="shared" si="9"/>
        <v>B</v>
      </c>
      <c r="Y23" s="74" t="str">
        <f t="shared" si="10"/>
        <v>Situación mejorable con exposición ocasional o esporádica, o situación sin anomalía destacable con cualquier nivel de exposición. No es esperable que se materialice el riesgo, aunque puede ser concebible.</v>
      </c>
      <c r="Z23" s="79">
        <v>10</v>
      </c>
      <c r="AA23" s="79">
        <f t="shared" si="11"/>
        <v>20</v>
      </c>
      <c r="AB23" s="82" t="str">
        <f t="shared" si="12"/>
        <v>IV</v>
      </c>
      <c r="AC23" s="74" t="str">
        <f t="shared" si="13"/>
        <v>Mantener las medidas de control existentes, pero se deberían considerar soluciones o mejoras y se deben hacer comprobaciones periódicas para asegurar que el riesgo aún es tolerable.</v>
      </c>
      <c r="AD23" s="74" t="str">
        <f t="shared" si="14"/>
        <v>Aceptable</v>
      </c>
      <c r="AE23" s="64" t="s">
        <v>722</v>
      </c>
      <c r="AF23" s="64" t="s">
        <v>34</v>
      </c>
      <c r="AG23" s="64" t="s">
        <v>147</v>
      </c>
      <c r="AH23" s="72" t="s">
        <v>684</v>
      </c>
      <c r="AI23" s="72" t="s">
        <v>685</v>
      </c>
      <c r="AJ23" s="66" t="s">
        <v>34</v>
      </c>
      <c r="AK23" s="193" t="s">
        <v>478</v>
      </c>
    </row>
    <row r="24" spans="2:37" s="1" customFormat="1" ht="49.5" customHeight="1">
      <c r="B24" s="435"/>
      <c r="C24" s="435"/>
      <c r="D24" s="435"/>
      <c r="E24" s="438"/>
      <c r="F24" s="438"/>
      <c r="G24" s="229" t="s">
        <v>33</v>
      </c>
      <c r="H24" s="415"/>
      <c r="I24" s="85" t="s">
        <v>182</v>
      </c>
      <c r="J24" s="85" t="s">
        <v>299</v>
      </c>
      <c r="K24" s="85" t="s">
        <v>275</v>
      </c>
      <c r="L24" s="76">
        <v>5</v>
      </c>
      <c r="M24" s="77">
        <v>0</v>
      </c>
      <c r="N24" s="76">
        <v>0</v>
      </c>
      <c r="O24" s="76">
        <f t="shared" si="7"/>
        <v>5</v>
      </c>
      <c r="P24" s="85" t="s">
        <v>276</v>
      </c>
      <c r="Q24" s="78">
        <v>2</v>
      </c>
      <c r="R24" s="74" t="s">
        <v>306</v>
      </c>
      <c r="S24" s="85" t="s">
        <v>307</v>
      </c>
      <c r="T24" s="74" t="s">
        <v>308</v>
      </c>
      <c r="U24" s="79">
        <v>6</v>
      </c>
      <c r="V24" s="79">
        <v>2</v>
      </c>
      <c r="W24" s="79">
        <f t="shared" si="8"/>
        <v>12</v>
      </c>
      <c r="X24" s="80" t="str">
        <f t="shared" si="9"/>
        <v>A</v>
      </c>
      <c r="Y24" s="81" t="str">
        <f t="shared" si="10"/>
        <v>Situación deficiente con exposición frecuente u ocasional, o bien situación muy deficiente con exposición ocasional o esporádica. La materialización de Riesgo es posible que suceda varias veces en la vida laboral</v>
      </c>
      <c r="Z24" s="79">
        <v>25</v>
      </c>
      <c r="AA24" s="79">
        <f t="shared" si="11"/>
        <v>300</v>
      </c>
      <c r="AB24" s="82" t="str">
        <f t="shared" si="12"/>
        <v>II</v>
      </c>
      <c r="AC24" s="81" t="str">
        <f t="shared" si="13"/>
        <v>Corregir y adoptar medidas de control de inmediato. Sin embargo suspenda actividades si el nivel de riesgo está por encima o igual de 360.</v>
      </c>
      <c r="AD24" s="74" t="str">
        <f t="shared" si="14"/>
        <v>No aceptable o aceptable con control específico</v>
      </c>
      <c r="AE24" s="74" t="s">
        <v>701</v>
      </c>
      <c r="AF24" s="74" t="s">
        <v>34</v>
      </c>
      <c r="AG24" s="74" t="s">
        <v>34</v>
      </c>
      <c r="AH24" s="85" t="s">
        <v>278</v>
      </c>
      <c r="AI24" s="74" t="s">
        <v>148</v>
      </c>
      <c r="AJ24" s="74" t="s">
        <v>34</v>
      </c>
      <c r="AK24" s="84" t="s">
        <v>35</v>
      </c>
    </row>
    <row r="25" spans="2:37" s="29" customFormat="1" ht="74.25" customHeight="1">
      <c r="B25" s="436"/>
      <c r="C25" s="436"/>
      <c r="D25" s="436"/>
      <c r="E25" s="505"/>
      <c r="F25" s="505"/>
      <c r="G25" s="229" t="s">
        <v>33</v>
      </c>
      <c r="H25" s="85" t="s">
        <v>60</v>
      </c>
      <c r="I25" s="85" t="s">
        <v>268</v>
      </c>
      <c r="J25" s="85" t="s">
        <v>269</v>
      </c>
      <c r="K25" s="85" t="s">
        <v>270</v>
      </c>
      <c r="L25" s="76">
        <v>5</v>
      </c>
      <c r="M25" s="77">
        <v>0</v>
      </c>
      <c r="N25" s="76">
        <v>0</v>
      </c>
      <c r="O25" s="76">
        <f t="shared" si="7"/>
        <v>5</v>
      </c>
      <c r="P25" s="85" t="s">
        <v>271</v>
      </c>
      <c r="Q25" s="78">
        <v>8</v>
      </c>
      <c r="R25" s="85" t="s">
        <v>272</v>
      </c>
      <c r="S25" s="85" t="s">
        <v>273</v>
      </c>
      <c r="T25" s="74" t="s">
        <v>316</v>
      </c>
      <c r="U25" s="79">
        <v>2</v>
      </c>
      <c r="V25" s="79">
        <v>1</v>
      </c>
      <c r="W25" s="79">
        <f t="shared" si="8"/>
        <v>2</v>
      </c>
      <c r="X25" s="79" t="str">
        <f t="shared" si="9"/>
        <v>B</v>
      </c>
      <c r="Y25" s="81" t="str">
        <f t="shared" si="10"/>
        <v>Situación mejorable con exposición ocasional o esporádica, o situación sin anomalía destacable con cualquier nivel de exposición. No es esperable que se materialice el riesgo, aunque puede ser concebible.</v>
      </c>
      <c r="Z25" s="79">
        <v>10</v>
      </c>
      <c r="AA25" s="79">
        <f t="shared" si="11"/>
        <v>20</v>
      </c>
      <c r="AB25" s="82" t="str">
        <f t="shared" si="12"/>
        <v>IV</v>
      </c>
      <c r="AC25" s="81" t="str">
        <f t="shared" si="13"/>
        <v>Mantener las medidas de control existentes, pero se deberían considerar soluciones o mejoras y se deben hacer comprobaciones periódicas para asegurar que el riesgo aún es tolerable.</v>
      </c>
      <c r="AD25" s="74" t="str">
        <f t="shared" si="14"/>
        <v>Aceptable</v>
      </c>
      <c r="AE25" s="64" t="s">
        <v>702</v>
      </c>
      <c r="AF25" s="78" t="s">
        <v>34</v>
      </c>
      <c r="AG25" s="78" t="s">
        <v>34</v>
      </c>
      <c r="AH25" s="85" t="s">
        <v>61</v>
      </c>
      <c r="AI25" s="85" t="s">
        <v>728</v>
      </c>
      <c r="AJ25" s="78" t="s">
        <v>34</v>
      </c>
      <c r="AK25" s="84" t="s">
        <v>705</v>
      </c>
    </row>
    <row r="26" spans="2:37" ht="49.5" customHeight="1">
      <c r="AI26" s="18"/>
    </row>
    <row r="27" spans="2:37" ht="49.5" customHeight="1">
      <c r="AI27" s="18"/>
    </row>
    <row r="28" spans="2:37" ht="49.5" customHeight="1">
      <c r="AI28" s="18"/>
    </row>
    <row r="29" spans="2:37" ht="49.5" customHeight="1">
      <c r="AI29" s="18"/>
    </row>
  </sheetData>
  <mergeCells count="47">
    <mergeCell ref="H12:H15"/>
    <mergeCell ref="H19:H24"/>
    <mergeCell ref="H16:H18"/>
    <mergeCell ref="AG7:AG8"/>
    <mergeCell ref="W7:W8"/>
    <mergeCell ref="X7:X8"/>
    <mergeCell ref="Y7:Y8"/>
    <mergeCell ref="Z7:Z8"/>
    <mergeCell ref="AA7:AA8"/>
    <mergeCell ref="H7:J7"/>
    <mergeCell ref="K7:K8"/>
    <mergeCell ref="L7:O7"/>
    <mergeCell ref="P7:P8"/>
    <mergeCell ref="U7:U8"/>
    <mergeCell ref="V7:V8"/>
    <mergeCell ref="AE12:AE15"/>
    <mergeCell ref="B9:B25"/>
    <mergeCell ref="C9:C25"/>
    <mergeCell ref="D9:D25"/>
    <mergeCell ref="E9:E25"/>
    <mergeCell ref="F9:F25"/>
    <mergeCell ref="G7:G8"/>
    <mergeCell ref="AK7:AK8"/>
    <mergeCell ref="AB7:AB8"/>
    <mergeCell ref="AC7:AC8"/>
    <mergeCell ref="AD7:AD8"/>
    <mergeCell ref="AE7:AE8"/>
    <mergeCell ref="AI7:AI8"/>
    <mergeCell ref="AJ7:AJ8"/>
    <mergeCell ref="AF7:AF8"/>
    <mergeCell ref="AH7:AH8"/>
    <mergeCell ref="AE16:AE18"/>
    <mergeCell ref="H9:H11"/>
    <mergeCell ref="B4:T4"/>
    <mergeCell ref="U4:AK4"/>
    <mergeCell ref="B5:T6"/>
    <mergeCell ref="U5:AC6"/>
    <mergeCell ref="AD5:AD6"/>
    <mergeCell ref="AE5:AK5"/>
    <mergeCell ref="AE6:AK6"/>
    <mergeCell ref="Q7:Q8"/>
    <mergeCell ref="R7:T7"/>
    <mergeCell ref="B7:B8"/>
    <mergeCell ref="C7:C8"/>
    <mergeCell ref="D7:D8"/>
    <mergeCell ref="E7:E8"/>
    <mergeCell ref="F7:F8"/>
  </mergeCells>
  <conditionalFormatting sqref="AB10">
    <cfRule type="cellIs" dxfId="2496" priority="142" stopIfTrue="1" operator="equal">
      <formula>"I"</formula>
    </cfRule>
    <cfRule type="cellIs" dxfId="2495" priority="143" stopIfTrue="1" operator="equal">
      <formula>"II"</formula>
    </cfRule>
    <cfRule type="cellIs" dxfId="2494" priority="144" stopIfTrue="1" operator="between">
      <formula>"III"</formula>
      <formula>"IV"</formula>
    </cfRule>
  </conditionalFormatting>
  <conditionalFormatting sqref="AB19:AB20 AB24:AD24">
    <cfRule type="cellIs" dxfId="2493" priority="42" stopIfTrue="1" operator="equal">
      <formula>"II"</formula>
    </cfRule>
    <cfRule type="cellIs" dxfId="2492" priority="43" stopIfTrue="1" operator="between">
      <formula>"III"</formula>
      <formula>"IV"</formula>
    </cfRule>
  </conditionalFormatting>
  <conditionalFormatting sqref="AB23">
    <cfRule type="cellIs" dxfId="2491" priority="13" stopIfTrue="1" operator="equal">
      <formula>"I"</formula>
    </cfRule>
    <cfRule type="cellIs" dxfId="2490" priority="14" stopIfTrue="1" operator="equal">
      <formula>"II"</formula>
    </cfRule>
    <cfRule type="cellIs" dxfId="2489" priority="15" stopIfTrue="1" operator="between">
      <formula>"III"</formula>
      <formula>"IV"</formula>
    </cfRule>
  </conditionalFormatting>
  <conditionalFormatting sqref="AB25">
    <cfRule type="cellIs" dxfId="2488" priority="253" stopIfTrue="1" operator="equal">
      <formula>"I"</formula>
    </cfRule>
    <cfRule type="cellIs" dxfId="2487" priority="254" stopIfTrue="1" operator="equal">
      <formula>"II"</formula>
    </cfRule>
    <cfRule type="cellIs" dxfId="2486" priority="255" stopIfTrue="1" operator="between">
      <formula>"III"</formula>
      <formula>"IV"</formula>
    </cfRule>
  </conditionalFormatting>
  <conditionalFormatting sqref="AB12:AD13">
    <cfRule type="cellIs" dxfId="2485" priority="59" stopIfTrue="1" operator="equal">
      <formula>"I"</formula>
    </cfRule>
    <cfRule type="cellIs" dxfId="2484" priority="60" stopIfTrue="1" operator="equal">
      <formula>"II"</formula>
    </cfRule>
    <cfRule type="cellIs" dxfId="2483" priority="61" stopIfTrue="1" operator="between">
      <formula>"III"</formula>
      <formula>"IV"</formula>
    </cfRule>
  </conditionalFormatting>
  <conditionalFormatting sqref="AB14:AD14">
    <cfRule type="cellIs" dxfId="2482" priority="67" stopIfTrue="1" operator="equal">
      <formula>"I"</formula>
    </cfRule>
    <cfRule type="cellIs" dxfId="2481" priority="68" stopIfTrue="1" operator="equal">
      <formula>"II"</formula>
    </cfRule>
    <cfRule type="cellIs" dxfId="2480" priority="69" stopIfTrue="1" operator="between">
      <formula>"III"</formula>
      <formula>"IV"</formula>
    </cfRule>
  </conditionalFormatting>
  <conditionalFormatting sqref="AB15:AD18">
    <cfRule type="cellIs" dxfId="2479" priority="49" stopIfTrue="1" operator="equal">
      <formula>"I"</formula>
    </cfRule>
    <cfRule type="cellIs" dxfId="2478" priority="50" stopIfTrue="1" operator="equal">
      <formula>"II"</formula>
    </cfRule>
    <cfRule type="cellIs" dxfId="2477" priority="51" stopIfTrue="1" operator="between">
      <formula>"III"</formula>
      <formula>"IV"</formula>
    </cfRule>
  </conditionalFormatting>
  <conditionalFormatting sqref="AB24:AD24 AB19:AB20">
    <cfRule type="cellIs" dxfId="2476" priority="41" stopIfTrue="1" operator="equal">
      <formula>"I"</formula>
    </cfRule>
  </conditionalFormatting>
  <conditionalFormatting sqref="AB9:AE9">
    <cfRule type="cellIs" dxfId="2475" priority="85" stopIfTrue="1" operator="equal">
      <formula>"I"</formula>
    </cfRule>
    <cfRule type="cellIs" dxfId="2474" priority="86" stopIfTrue="1" operator="equal">
      <formula>"II"</formula>
    </cfRule>
    <cfRule type="cellIs" dxfId="2473" priority="87" stopIfTrue="1" operator="between">
      <formula>"III"</formula>
      <formula>"IV"</formula>
    </cfRule>
  </conditionalFormatting>
  <conditionalFormatting sqref="AB11:AE11">
    <cfRule type="cellIs" dxfId="2472" priority="72" stopIfTrue="1" operator="equal">
      <formula>"I"</formula>
    </cfRule>
    <cfRule type="cellIs" dxfId="2471" priority="73" stopIfTrue="1" operator="equal">
      <formula>"II"</formula>
    </cfRule>
    <cfRule type="cellIs" dxfId="2470" priority="74" stopIfTrue="1" operator="between">
      <formula>"III"</formula>
      <formula>"IV"</formula>
    </cfRule>
  </conditionalFormatting>
  <conditionalFormatting sqref="AB21:AE22">
    <cfRule type="cellIs" dxfId="2469" priority="21" stopIfTrue="1" operator="equal">
      <formula>"I"</formula>
    </cfRule>
    <cfRule type="cellIs" dxfId="2468" priority="22" stopIfTrue="1" operator="equal">
      <formula>"II"</formula>
    </cfRule>
    <cfRule type="cellIs" dxfId="2467" priority="23" stopIfTrue="1" operator="between">
      <formula>"III"</formula>
      <formula>"IV"</formula>
    </cfRule>
  </conditionalFormatting>
  <conditionalFormatting sqref="AD9:AD13">
    <cfRule type="containsText" dxfId="2466" priority="54" stopIfTrue="1" operator="containsText" text="No aceptable o aceptable con control específico">
      <formula>NOT(ISERROR(SEARCH("No aceptable o aceptable con control específico",AD9)))</formula>
    </cfRule>
  </conditionalFormatting>
  <conditionalFormatting sqref="AD9:AD14">
    <cfRule type="containsText" dxfId="2465" priority="55" stopIfTrue="1" operator="containsText" text="No aceptable">
      <formula>NOT(ISERROR(SEARCH("No aceptable",AD9)))</formula>
    </cfRule>
    <cfRule type="containsText" dxfId="2464" priority="56" stopIfTrue="1" operator="containsText" text="No Aceptable o aceptable con control específico">
      <formula>NOT(ISERROR(SEARCH("No Aceptable o aceptable con control específico",AD9)))</formula>
    </cfRule>
  </conditionalFormatting>
  <conditionalFormatting sqref="AD12:AD13">
    <cfRule type="cellIs" dxfId="2463" priority="57" stopIfTrue="1" operator="equal">
      <formula>"Aceptable"</formula>
    </cfRule>
    <cfRule type="cellIs" dxfId="2462" priority="58" stopIfTrue="1" operator="equal">
      <formula>"No aceptable"</formula>
    </cfRule>
  </conditionalFormatting>
  <conditionalFormatting sqref="AD13">
    <cfRule type="containsText" dxfId="2461" priority="52" stopIfTrue="1" operator="containsText" text="No aceptable">
      <formula>NOT(ISERROR(SEARCH("No aceptable",AD13)))</formula>
    </cfRule>
    <cfRule type="containsText" dxfId="2460" priority="53" stopIfTrue="1" operator="containsText" text="No Aceptable o aceptable con control específico">
      <formula>NOT(ISERROR(SEARCH("No Aceptable o aceptable con control específico",AD13)))</formula>
    </cfRule>
  </conditionalFormatting>
  <conditionalFormatting sqref="AD14">
    <cfRule type="containsText" dxfId="2459" priority="62" stopIfTrue="1" operator="containsText" text="No aceptable o aceptable con control específico">
      <formula>NOT(ISERROR(SEARCH("No aceptable o aceptable con control específico",AD14)))</formula>
    </cfRule>
    <cfRule type="containsText" dxfId="2458" priority="63" stopIfTrue="1" operator="containsText" text="No aceptable">
      <formula>NOT(ISERROR(SEARCH("No aceptable",AD14)))</formula>
    </cfRule>
    <cfRule type="containsText" dxfId="2457" priority="64" stopIfTrue="1" operator="containsText" text="No Aceptable o aceptable con control específico">
      <formula>NOT(ISERROR(SEARCH("No Aceptable o aceptable con control específico",AD14)))</formula>
    </cfRule>
    <cfRule type="cellIs" dxfId="2456" priority="65" stopIfTrue="1" operator="equal">
      <formula>"Aceptable"</formula>
    </cfRule>
    <cfRule type="cellIs" dxfId="2455" priority="66" stopIfTrue="1" operator="equal">
      <formula>"No aceptable"</formula>
    </cfRule>
  </conditionalFormatting>
  <conditionalFormatting sqref="AD15:AD18">
    <cfRule type="cellIs" dxfId="2454" priority="47" stopIfTrue="1" operator="equal">
      <formula>"Aceptable"</formula>
    </cfRule>
    <cfRule type="cellIs" dxfId="2453" priority="48" stopIfTrue="1" operator="equal">
      <formula>"No aceptable"</formula>
    </cfRule>
  </conditionalFormatting>
  <conditionalFormatting sqref="AD15:AD815">
    <cfRule type="containsText" dxfId="2452" priority="8" stopIfTrue="1" operator="containsText" text="No aceptable o aceptable con control específico">
      <formula>NOT(ISERROR(SEARCH("No aceptable o aceptable con control específico",AD15)))</formula>
    </cfRule>
    <cfRule type="containsText" dxfId="2451" priority="9" stopIfTrue="1" operator="containsText" text="No aceptable">
      <formula>NOT(ISERROR(SEARCH("No aceptable",AD15)))</formula>
    </cfRule>
    <cfRule type="containsText" dxfId="2450" priority="10" stopIfTrue="1" operator="containsText" text="No Aceptable o aceptable con control específico">
      <formula>NOT(ISERROR(SEARCH("No Aceptable o aceptable con control específico",AD15)))</formula>
    </cfRule>
  </conditionalFormatting>
  <conditionalFormatting sqref="AD21:AD23">
    <cfRule type="cellIs" dxfId="2449" priority="11" stopIfTrue="1" operator="equal">
      <formula>"Aceptable"</formula>
    </cfRule>
    <cfRule type="cellIs" dxfId="2448" priority="12" stopIfTrue="1" operator="equal">
      <formula>"No aceptable"</formula>
    </cfRule>
  </conditionalFormatting>
  <conditionalFormatting sqref="AD25">
    <cfRule type="cellIs" dxfId="2447" priority="119" stopIfTrue="1" operator="equal">
      <formula>"Aceptable"</formula>
    </cfRule>
    <cfRule type="cellIs" dxfId="2446" priority="120" stopIfTrue="1" operator="equal">
      <formula>"No aceptable"</formula>
    </cfRule>
  </conditionalFormatting>
  <conditionalFormatting sqref="AD9:AE11">
    <cfRule type="cellIs" dxfId="2445" priority="70" stopIfTrue="1" operator="equal">
      <formula>"Aceptable"</formula>
    </cfRule>
    <cfRule type="cellIs" dxfId="2444" priority="71" stopIfTrue="1" operator="equal">
      <formula>"No aceptable"</formula>
    </cfRule>
  </conditionalFormatting>
  <conditionalFormatting sqref="AD19:AE20">
    <cfRule type="cellIs" dxfId="2443" priority="39" stopIfTrue="1" operator="equal">
      <formula>"Aceptable"</formula>
    </cfRule>
    <cfRule type="cellIs" dxfId="2442" priority="40" stopIfTrue="1" operator="equal">
      <formula>"No aceptable"</formula>
    </cfRule>
  </conditionalFormatting>
  <conditionalFormatting sqref="AD24:AE24">
    <cfRule type="cellIs" dxfId="2441" priority="19" stopIfTrue="1" operator="equal">
      <formula>"Aceptable"</formula>
    </cfRule>
    <cfRule type="cellIs" dxfId="2440" priority="20" stopIfTrue="1" operator="equal">
      <formula>"No aceptable"</formula>
    </cfRule>
  </conditionalFormatting>
  <conditionalFormatting sqref="AD26:AE27 AD28:AF28 AD29:AE39 AD40:AF40 AD41:AE42 AD43:AF43 AD44:AE53 AD54:AF54 AD55:AE56 AD57:AF57 AD58:AE65 AD66:AF66 AD67:AE67 AD68:AF68 AD69:AE70 AD71:AF71 AD72:AE79 AD80:AF83 AD84:AE85 AD86:AF86 AD87:AE94 AD95:AF98 AD99:AE100 AD101:AF101 AD102:AE109 AD110:AF113 AD114:AE115 AD116:AF116 AD117:AE127 AD128:AF129 AD130:AE130 AD131:AF131 AD132:AE140 AD141:AF142 AD143:AE143 AD144:AF144 AD145:AE155 AD156:AF157 AD158:AE158 AD159:AF159 AD160:AE169 AD170:AD224 AD225:AF297 AD298:AE299 AD300:AF300 AD301:AE312 AD313:AD325 AD326:AF326 AD327:AD580 AD581:AF666 AD667:AE668 AD669:AF669 AD670:AE677 AD678:AF679 AD680:AE680 AD681:AF740 AD741:AE742 AD743:AF743 AD744:AE747 AD748:AF748 AD749:AE751 AD752:AF753 AD754:AE754 AD755:AF815 AF155 AF169:AF170 AE170:AE171 AE172:AF172 AE173:AE182 AF182 AE183:AF184 AE185 AE186:AF186 AE187:AE196 AF196 AE197:AF198 AE199 AE200:AF200 AE201:AE210 AF210 AE211:AF212 AE213 AE214:AF214 AE215:AE224 AF224 AF312:AF313 AE313:AE314 AE315:AF315 AE316:AE325 AF325 AE327:AF565 AE566:AE567 AE568:AF568 AE569:AE579 AE580:AF580">
    <cfRule type="cellIs" dxfId="2439" priority="317" stopIfTrue="1" operator="equal">
      <formula>"Aceptable"</formula>
    </cfRule>
  </conditionalFormatting>
  <conditionalFormatting sqref="AD26:AE27 AD28:AF28 AD29:AE39 AD40:AF40 AD41:AE42 AD43:AF43 AD44:AE53 AD54:AF54 AD55:AE56 AD57:AF57 AD58:AE65 AD66:AF66 AD67:AE67 AD68:AF68 AD69:AE70 AD71:AF71 AD72:AE79 AD80:AF83 AD84:AE85 AD86:AF86 AD87:AE94 AD95:AF98 AD99:AE100 AD101:AF101 AD102:AE109 AD110:AF113 AD114:AE115 AD116:AF116 AD117:AE127 AD128:AF129 AD130:AE130 AD131:AF131 AD132:AE140 AD141:AF142 AD143:AE143 AD144:AF144 AD145:AE155 AF155 AD156:AF157 AD158:AE158 AD159:AF159 AD160:AE169 AF169:AF170 AE170:AE171 AD170:AD224 AE172:AF172 AE173:AE182 AF182 AE183:AF184 AE185 AE186:AF186 AE187:AE196 AF196 AE197:AF198 AE199 AE200:AF200 AE201:AE210 AF210 AE211:AF212 AE213 AE214:AF214 AE215:AE224 AF224 AD225:AF297 AD298:AE299 AD300:AF300 AD301:AE312 AF312:AF313 AE313:AE314 AD313:AD325 AE315:AF315 AE316:AE325 AF325 AD326:AF326 AE327:AF565 AD327:AD580 AE566:AE567 AE568:AF568 AE569:AE579 AE580:AF580 AD581:AF666 AD667:AE668 AD669:AF669 AD670:AE677 AD678:AF679 AD680:AE680 AD681:AF740 AD741:AE742 AD743:AF743 AD744:AE747 AD748:AF748 AD749:AE751 AD752:AF753 AD754:AE754 AD755:AF815">
    <cfRule type="cellIs" dxfId="2438" priority="318" stopIfTrue="1" operator="equal">
      <formula>"No aceptable"</formula>
    </cfRule>
  </conditionalFormatting>
  <conditionalFormatting sqref="AE16">
    <cfRule type="cellIs" dxfId="2437" priority="203" stopIfTrue="1" operator="equal">
      <formula>"Aceptable"</formula>
    </cfRule>
    <cfRule type="cellIs" dxfId="2436" priority="204" stopIfTrue="1" operator="equal">
      <formula>"No aceptable"</formula>
    </cfRule>
    <cfRule type="cellIs" dxfId="2435" priority="205" stopIfTrue="1" operator="equal">
      <formula>"I"</formula>
    </cfRule>
    <cfRule type="cellIs" dxfId="2434" priority="206" stopIfTrue="1" operator="equal">
      <formula>"II"</formula>
    </cfRule>
    <cfRule type="cellIs" dxfId="2433" priority="207" stopIfTrue="1" operator="between">
      <formula>"III"</formula>
      <formula>"IV"</formula>
    </cfRule>
  </conditionalFormatting>
  <conditionalFormatting sqref="AE19">
    <cfRule type="cellIs" dxfId="2432" priority="36" stopIfTrue="1" operator="equal">
      <formula>"I"</formula>
    </cfRule>
    <cfRule type="cellIs" dxfId="2431" priority="37" stopIfTrue="1" operator="equal">
      <formula>"II"</formula>
    </cfRule>
    <cfRule type="cellIs" dxfId="2430" priority="38" stopIfTrue="1" operator="between">
      <formula>"III"</formula>
      <formula>"IV"</formula>
    </cfRule>
  </conditionalFormatting>
  <conditionalFormatting sqref="AE21:AE22">
    <cfRule type="cellIs" dxfId="2429" priority="24" stopIfTrue="1" operator="equal">
      <formula>"Aceptable"</formula>
    </cfRule>
    <cfRule type="cellIs" dxfId="2428" priority="25" stopIfTrue="1" operator="equal">
      <formula>"No aceptable"</formula>
    </cfRule>
  </conditionalFormatting>
  <conditionalFormatting sqref="AE23">
    <cfRule type="cellIs" dxfId="2427" priority="6" stopIfTrue="1" operator="equal">
      <formula>"Aceptable"</formula>
    </cfRule>
    <cfRule type="cellIs" dxfId="2426" priority="7" stopIfTrue="1" operator="equal">
      <formula>"No aceptable"</formula>
    </cfRule>
  </conditionalFormatting>
  <conditionalFormatting sqref="AE24:AE25">
    <cfRule type="cellIs" dxfId="2425" priority="3" stopIfTrue="1" operator="equal">
      <formula>"I"</formula>
    </cfRule>
    <cfRule type="cellIs" dxfId="2424" priority="4" stopIfTrue="1" operator="equal">
      <formula>"II"</formula>
    </cfRule>
    <cfRule type="cellIs" dxfId="2423" priority="5" stopIfTrue="1" operator="between">
      <formula>"III"</formula>
      <formula>"IV"</formula>
    </cfRule>
  </conditionalFormatting>
  <conditionalFormatting sqref="AE25">
    <cfRule type="cellIs" dxfId="2422" priority="1" stopIfTrue="1" operator="equal">
      <formula>"Aceptable"</formula>
    </cfRule>
    <cfRule type="cellIs" dxfId="2421" priority="2" stopIfTrue="1" operator="equal">
      <formula>"No aceptable"</formula>
    </cfRule>
  </conditionalFormatting>
  <conditionalFormatting sqref="AE26:AE27 AB26:AD68 AE28:AF28 AE29:AE39 AE40:AF40 AE41:AE42 AE43:AF43 AE44:AE53 AE54:AF54 AE55:AE56 AE57:AF57 AE58:AE65 AE66:AF66 AE67 AE68:AF68 AB69:AE70 AB71:AF71 AB72:AE79 AB80:AF83 AB84:AE85 AB86:AF86 AB87:AE94 AB95:AF98 AB99:AE100 AB101:AF101 AB102:AE109 AB110:AF113 AB114:AE115 AB116:AF116 AB117:AE127 AB128:AF129 AB130:AE130 AB131:AF131 AB132:AE140 AB141:AF142 AB143:AE143 AB144:AF144 AB145:AE155 AF155 AB156:AF157 AB158:AE158 AB159:AF159 AB160:AE169 AF169:AF170 AE170:AE171 AB170:AD224 AE172:AF172 AE173:AE182 AF182 AE183:AF184 AE185 AE186:AF186 AE187:AE196 AF196 AE197:AF198 AE199 AE200:AF200 AE201:AE210 AF210 AE211:AF212 AE213 AE214:AF214 AE215:AE224 AF224 AB225:AF297 AB298:AE299 AE300:AF300 AB300:AD325 AE301:AE311 AE312:AF313 AE314 AE315:AF315 AE316:AE325 AF325 AB326:AF326 AE327:AF565 AB327:AD580 AE566:AE567 AE568:AF568 AE569:AE579 AE580:AF580 AB581:AF666 AB667:AE668 AB669:AF669 AB670:AE677 AB678:AF679 AB680:AE680 AB681:AF740 AB741:AE742 AB743:AF743 AB744:AE747 AB748:AF748 AB749:AE751 AB752:AF753 AB754:AE754 AB755:AF815">
    <cfRule type="cellIs" dxfId="2420" priority="319" stopIfTrue="1" operator="equal">
      <formula>"I"</formula>
    </cfRule>
    <cfRule type="cellIs" dxfId="2419" priority="320" stopIfTrue="1" operator="equal">
      <formula>"II"</formula>
    </cfRule>
    <cfRule type="cellIs" dxfId="2418" priority="321" stopIfTrue="1" operator="between">
      <formula>"III"</formula>
      <formula>"IV"</formula>
    </cfRule>
  </conditionalFormatting>
  <dataValidations count="4">
    <dataValidation allowBlank="1" sqref="AA12:AA15 AA10 AA19:AA25" xr:uid="{00000000-0002-0000-0C00-000000000000}"/>
    <dataValidation type="list" allowBlank="1" showInputMessage="1" showErrorMessage="1" prompt="10 = Muy Alto_x000a_6 = Alto_x000a_2 = Medio_x000a_0 = Bajo" sqref="U12:U15 U10 U19:U25" xr:uid="{00000000-0002-0000-0C00-000001000000}">
      <formula1>"10, 6, 2, 0, "</formula1>
    </dataValidation>
    <dataValidation type="list" allowBlank="1" showInputMessage="1" prompt="4 = Continua_x000a_3 = Frecuente_x000a_2 = Ocasional_x000a_1 = Esporádica" sqref="V12:V15 V10 V19:V25" xr:uid="{00000000-0002-0000-0C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0 Z12:Z25" xr:uid="{00000000-0002-0000-0C00-000003000000}">
      <formula1>"100,60,25,10"</formula1>
    </dataValidation>
  </dataValidations>
  <pageMargins left="0.39370078740157483" right="0.39370078740157483" top="0.39370078740157483" bottom="0.39370078740157483" header="0.31496062992125984" footer="0.31496062992125984"/>
  <pageSetup paperSize="9" scale="18" fitToHeight="0" orientation="portrait" r:id="rId1"/>
  <colBreaks count="1" manualBreakCount="1">
    <brk id="3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AK43"/>
  <sheetViews>
    <sheetView view="pageBreakPreview" topLeftCell="I1" zoomScale="70" zoomScaleNormal="62" zoomScaleSheetLayoutView="70" workbookViewId="0">
      <selection activeCell="AK3" sqref="AK3"/>
    </sheetView>
  </sheetViews>
  <sheetFormatPr baseColWidth="10" defaultColWidth="6.85546875" defaultRowHeight="96.75" customHeight="1"/>
  <cols>
    <col min="10" max="10" width="12.42578125" customWidth="1"/>
    <col min="11" max="11" width="12" customWidth="1"/>
    <col min="13" max="13" width="6.85546875" style="50"/>
    <col min="31" max="31" width="16.28515625" customWidth="1"/>
    <col min="35" max="35" width="18.85546875" customWidth="1"/>
    <col min="36" max="37" width="14.5703125" customWidth="1"/>
  </cols>
  <sheetData>
    <row r="1" spans="1:37" s="2" customFormat="1" ht="48"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39" customHeight="1">
      <c r="B2" s="9"/>
      <c r="H2" s="3"/>
      <c r="AI2" s="10"/>
      <c r="AJ2" s="160" t="s">
        <v>68</v>
      </c>
      <c r="AK2" s="161">
        <v>3</v>
      </c>
    </row>
    <row r="3" spans="1:37" s="2" customFormat="1" ht="42.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66.95" customHeight="1">
      <c r="B4" s="416" t="s">
        <v>201</v>
      </c>
      <c r="C4" s="417"/>
      <c r="D4" s="417"/>
      <c r="E4" s="417"/>
      <c r="F4" s="417"/>
      <c r="G4" s="417"/>
      <c r="H4" s="417"/>
      <c r="I4" s="417"/>
      <c r="J4" s="417"/>
      <c r="K4" s="417"/>
      <c r="L4" s="417"/>
      <c r="M4" s="417"/>
      <c r="N4" s="417"/>
      <c r="O4" s="417"/>
      <c r="P4" s="417"/>
      <c r="Q4" s="417"/>
      <c r="R4" s="417"/>
      <c r="S4" s="417"/>
      <c r="T4" s="418"/>
      <c r="U4" s="416" t="s">
        <v>620</v>
      </c>
      <c r="V4" s="417"/>
      <c r="W4" s="417"/>
      <c r="X4" s="417"/>
      <c r="Y4" s="417"/>
      <c r="Z4" s="417"/>
      <c r="AA4" s="417"/>
      <c r="AB4" s="417"/>
      <c r="AC4" s="417"/>
      <c r="AD4" s="417"/>
      <c r="AE4" s="417"/>
      <c r="AF4" s="417"/>
      <c r="AG4" s="417"/>
      <c r="AH4" s="417"/>
      <c r="AI4" s="417"/>
      <c r="AJ4" s="417"/>
      <c r="AK4" s="418"/>
    </row>
    <row r="5" spans="1:37" s="1" customFormat="1" ht="39"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39"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28" customFormat="1" ht="96.75" customHeight="1">
      <c r="B7" s="507" t="s">
        <v>22</v>
      </c>
      <c r="C7" s="507" t="s">
        <v>23</v>
      </c>
      <c r="D7" s="507" t="s">
        <v>38</v>
      </c>
      <c r="E7" s="507" t="s">
        <v>20</v>
      </c>
      <c r="F7" s="507" t="s">
        <v>21</v>
      </c>
      <c r="G7" s="507" t="s">
        <v>66</v>
      </c>
      <c r="H7" s="506" t="s">
        <v>2</v>
      </c>
      <c r="I7" s="506"/>
      <c r="J7" s="506"/>
      <c r="K7" s="506" t="s">
        <v>5</v>
      </c>
      <c r="L7" s="521" t="s">
        <v>70</v>
      </c>
      <c r="M7" s="522"/>
      <c r="N7" s="522"/>
      <c r="O7" s="523"/>
      <c r="P7" s="506" t="s">
        <v>208</v>
      </c>
      <c r="Q7" s="507" t="s">
        <v>71</v>
      </c>
      <c r="R7" s="506" t="s">
        <v>0</v>
      </c>
      <c r="S7" s="506"/>
      <c r="T7" s="506"/>
      <c r="U7" s="507" t="s">
        <v>30</v>
      </c>
      <c r="V7" s="507" t="s">
        <v>31</v>
      </c>
      <c r="W7" s="507" t="s">
        <v>8</v>
      </c>
      <c r="X7" s="508" t="s">
        <v>29</v>
      </c>
      <c r="Y7" s="506" t="s">
        <v>25</v>
      </c>
      <c r="Z7" s="507" t="s">
        <v>32</v>
      </c>
      <c r="AA7" s="507" t="s">
        <v>28</v>
      </c>
      <c r="AB7" s="507" t="s">
        <v>27</v>
      </c>
      <c r="AC7" s="506" t="s">
        <v>26</v>
      </c>
      <c r="AD7" s="507" t="s">
        <v>9</v>
      </c>
      <c r="AE7" s="506" t="s">
        <v>24</v>
      </c>
      <c r="AF7" s="506" t="s">
        <v>11</v>
      </c>
      <c r="AG7" s="506" t="s">
        <v>12</v>
      </c>
      <c r="AH7" s="506" t="s">
        <v>13</v>
      </c>
      <c r="AI7" s="506" t="s">
        <v>14</v>
      </c>
      <c r="AJ7" s="506" t="s">
        <v>15</v>
      </c>
      <c r="AK7" s="506" t="s">
        <v>18</v>
      </c>
    </row>
    <row r="8" spans="1:37" s="128" customFormat="1" ht="96.75" customHeight="1" thickBot="1">
      <c r="A8" s="524"/>
      <c r="B8" s="507"/>
      <c r="C8" s="507"/>
      <c r="D8" s="507"/>
      <c r="E8" s="507"/>
      <c r="F8" s="507"/>
      <c r="G8" s="507"/>
      <c r="H8" s="179" t="s">
        <v>3</v>
      </c>
      <c r="I8" s="179" t="s">
        <v>4</v>
      </c>
      <c r="J8" s="179" t="s">
        <v>6</v>
      </c>
      <c r="K8" s="506"/>
      <c r="L8" s="178" t="s">
        <v>39</v>
      </c>
      <c r="M8" s="178" t="s">
        <v>40</v>
      </c>
      <c r="N8" s="180" t="s">
        <v>41</v>
      </c>
      <c r="O8" s="180" t="s">
        <v>43</v>
      </c>
      <c r="P8" s="506"/>
      <c r="Q8" s="507"/>
      <c r="R8" s="179" t="s">
        <v>6</v>
      </c>
      <c r="S8" s="179" t="s">
        <v>1</v>
      </c>
      <c r="T8" s="179" t="s">
        <v>72</v>
      </c>
      <c r="U8" s="507"/>
      <c r="V8" s="507"/>
      <c r="W8" s="507"/>
      <c r="X8" s="508"/>
      <c r="Y8" s="506"/>
      <c r="Z8" s="507"/>
      <c r="AA8" s="507"/>
      <c r="AB8" s="507"/>
      <c r="AC8" s="506"/>
      <c r="AD8" s="507"/>
      <c r="AE8" s="506"/>
      <c r="AF8" s="506"/>
      <c r="AG8" s="506"/>
      <c r="AH8" s="506"/>
      <c r="AI8" s="506"/>
      <c r="AJ8" s="506"/>
      <c r="AK8" s="506"/>
    </row>
    <row r="9" spans="1:37" s="128" customFormat="1" ht="96.75" customHeight="1">
      <c r="A9" s="524"/>
      <c r="B9" s="509" t="s">
        <v>125</v>
      </c>
      <c r="C9" s="509" t="s">
        <v>158</v>
      </c>
      <c r="D9" s="509" t="s">
        <v>159</v>
      </c>
      <c r="E9" s="511" t="s">
        <v>152</v>
      </c>
      <c r="F9" s="511" t="s">
        <v>160</v>
      </c>
      <c r="G9" s="236" t="s">
        <v>42</v>
      </c>
      <c r="H9" s="513" t="s">
        <v>36</v>
      </c>
      <c r="I9" s="129" t="s">
        <v>46</v>
      </c>
      <c r="J9" s="130" t="s">
        <v>230</v>
      </c>
      <c r="K9" s="130" t="s">
        <v>231</v>
      </c>
      <c r="L9" s="142">
        <v>1</v>
      </c>
      <c r="M9" s="223">
        <v>3</v>
      </c>
      <c r="N9" s="142">
        <v>0</v>
      </c>
      <c r="O9" s="142">
        <f>SUM(L9:N9)</f>
        <v>4</v>
      </c>
      <c r="P9" s="130" t="s">
        <v>232</v>
      </c>
      <c r="Q9" s="131">
        <v>8</v>
      </c>
      <c r="R9" s="130" t="s">
        <v>424</v>
      </c>
      <c r="S9" s="130" t="s">
        <v>234</v>
      </c>
      <c r="T9" s="130" t="s">
        <v>233</v>
      </c>
      <c r="U9" s="132">
        <v>2</v>
      </c>
      <c r="V9" s="133">
        <v>4</v>
      </c>
      <c r="W9" s="133">
        <f>V9*U9</f>
        <v>8</v>
      </c>
      <c r="X9" s="134" t="str">
        <f>+IF(AND(U9*V9&gt;=24,U9*V9&lt;=40),"MA",IF(AND(U9*V9&gt;=10,U9*V9&lt;=20),"A",IF(AND(U9*V9&gt;=6,U9*V9&lt;=8),"M",IF(AND(U9*V9&gt;=0,U9*V9&lt;=4),"B",""))))</f>
        <v>M</v>
      </c>
      <c r="Y9" s="129"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33">
        <v>10</v>
      </c>
      <c r="AA9" s="133">
        <f>W9*Z9</f>
        <v>80</v>
      </c>
      <c r="AB9" s="135" t="str">
        <f>+IF(AND(U9*V9*Z9&gt;=600,U9*V9*Z9&lt;=4000),"I",IF(AND(U9*V9*Z9&gt;=150,U9*V9*Z9&lt;=500),"II",IF(AND(U9*V9*Z9&gt;=40,U9*V9*Z9&lt;=120),"III",IF(AND(U9*V9*Z9&gt;=0,U9*V9*Z9&lt;=20),"IV",""))))</f>
        <v>III</v>
      </c>
      <c r="AC9" s="129"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129"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28" customFormat="1" ht="96.75" customHeight="1">
      <c r="A10" s="524"/>
      <c r="B10" s="510"/>
      <c r="C10" s="510"/>
      <c r="D10" s="510"/>
      <c r="E10" s="511"/>
      <c r="F10" s="511"/>
      <c r="G10" s="236" t="s">
        <v>42</v>
      </c>
      <c r="H10" s="442"/>
      <c r="I10" s="129" t="s">
        <v>96</v>
      </c>
      <c r="J10" s="130" t="s">
        <v>236</v>
      </c>
      <c r="K10" s="136" t="s">
        <v>237</v>
      </c>
      <c r="L10" s="142">
        <v>1</v>
      </c>
      <c r="M10" s="223">
        <v>3</v>
      </c>
      <c r="N10" s="142">
        <v>0</v>
      </c>
      <c r="O10" s="142">
        <f t="shared" ref="O10:O29" si="0">SUM(L10:N10)</f>
        <v>4</v>
      </c>
      <c r="P10" s="130" t="s">
        <v>232</v>
      </c>
      <c r="Q10" s="131">
        <v>8</v>
      </c>
      <c r="R10" s="136" t="s">
        <v>425</v>
      </c>
      <c r="S10" s="136" t="s">
        <v>234</v>
      </c>
      <c r="T10" s="136" t="s">
        <v>233</v>
      </c>
      <c r="U10" s="133">
        <v>2</v>
      </c>
      <c r="V10" s="133">
        <v>4</v>
      </c>
      <c r="W10" s="133">
        <f t="shared" ref="W10:W29" si="1">V10*U10</f>
        <v>8</v>
      </c>
      <c r="X10" s="134" t="str">
        <f t="shared" ref="X10:X29" si="2">+IF(AND(U10*V10&gt;=24,U10*V10&lt;=40),"MA",IF(AND(U10*V10&gt;=10,U10*V10&lt;=20),"A",IF(AND(U10*V10&gt;=6,U10*V10&lt;=8),"M",IF(AND(U10*V10&gt;=0,U10*V10&lt;=4),"B",""))))</f>
        <v>M</v>
      </c>
      <c r="Y10" s="129" t="str">
        <f t="shared" ref="Y10:Y29"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33">
        <v>10</v>
      </c>
      <c r="AA10" s="133">
        <f t="shared" ref="AA10:AA29" si="4">W10*Z10</f>
        <v>80</v>
      </c>
      <c r="AB10" s="135" t="str">
        <f t="shared" ref="AB10:AB29" si="5">+IF(AND(U10*V10*Z10&gt;=600,U10*V10*Z10&lt;=4000),"I",IF(AND(U10*V10*Z10&gt;=150,U10*V10*Z10&lt;=500),"II",IF(AND(U10*V10*Z10&gt;=40,U10*V10*Z10&lt;=120),"III",IF(AND(U10*V10*Z10&gt;=0,U10*V10*Z10&lt;=20),"IV",""))))</f>
        <v>III</v>
      </c>
      <c r="AC10" s="129" t="str">
        <f t="shared" ref="AC10:AC29"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129" t="str">
        <f t="shared" ref="AD10:AD29" si="7">+IF(AB10="I","No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28" customFormat="1" ht="96.75" customHeight="1" thickBot="1">
      <c r="A11" s="524"/>
      <c r="B11" s="510"/>
      <c r="C11" s="510"/>
      <c r="D11" s="510"/>
      <c r="E11" s="511"/>
      <c r="F11" s="511"/>
      <c r="G11" s="159" t="s">
        <v>33</v>
      </c>
      <c r="H11" s="442"/>
      <c r="I11" s="74" t="s">
        <v>96</v>
      </c>
      <c r="J11" s="74" t="s">
        <v>241</v>
      </c>
      <c r="K11" s="78" t="s">
        <v>243</v>
      </c>
      <c r="L11" s="142">
        <v>1</v>
      </c>
      <c r="M11" s="223">
        <v>3</v>
      </c>
      <c r="N11" s="142">
        <v>0</v>
      </c>
      <c r="O11" s="142">
        <f t="shared" si="0"/>
        <v>4</v>
      </c>
      <c r="P11" s="78" t="s">
        <v>242</v>
      </c>
      <c r="Q11" s="78">
        <v>3</v>
      </c>
      <c r="R11" s="78" t="s">
        <v>33</v>
      </c>
      <c r="S11" s="78" t="s">
        <v>33</v>
      </c>
      <c r="T11" s="78" t="s">
        <v>244</v>
      </c>
      <c r="U11" s="79">
        <v>2</v>
      </c>
      <c r="V11" s="79">
        <v>2</v>
      </c>
      <c r="W11" s="79">
        <f t="shared" si="1"/>
        <v>4</v>
      </c>
      <c r="X11" s="80" t="str">
        <f t="shared" si="2"/>
        <v>B</v>
      </c>
      <c r="Y11" s="81" t="str">
        <f t="shared" si="3"/>
        <v>Situación mejorable con exposición ocasional o esporádica, o situación sin anomalía destacable con cualquier nivel de exposición. No es esperable que se materialice el riesgo, aunque puede ser concebible.</v>
      </c>
      <c r="Z11" s="79">
        <v>10</v>
      </c>
      <c r="AA11" s="79">
        <f t="shared" si="4"/>
        <v>40</v>
      </c>
      <c r="AB11" s="82" t="str">
        <f>+IF(AND(U11*V11*Z11&gt;=600,U11*V11*Z11&lt;=4000),"I",IF(AND(U11*V11*Z11&gt;=150,U11*V11*Z11&lt;=500),"II",IF(AND(U11*V11*Z11&gt;=40,U11*V11*Z11&lt;=120),"III",IF(AND(U11*V11*Z11&gt;=0,U11*V11*Z11&lt;=20),"IV",""))))</f>
        <v>III</v>
      </c>
      <c r="AC11" s="81"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64" t="s">
        <v>691</v>
      </c>
      <c r="AF11" s="78" t="s">
        <v>34</v>
      </c>
      <c r="AG11" s="78" t="s">
        <v>34</v>
      </c>
      <c r="AH11" s="78" t="s">
        <v>34</v>
      </c>
      <c r="AI11" s="64" t="s">
        <v>706</v>
      </c>
      <c r="AJ11" s="64" t="s">
        <v>652</v>
      </c>
      <c r="AK11" s="52" t="s">
        <v>468</v>
      </c>
    </row>
    <row r="12" spans="1:37" s="128" customFormat="1" ht="96.75" customHeight="1">
      <c r="A12" s="524"/>
      <c r="B12" s="510"/>
      <c r="C12" s="510"/>
      <c r="D12" s="510"/>
      <c r="E12" s="511"/>
      <c r="F12" s="511"/>
      <c r="G12" s="143" t="s">
        <v>33</v>
      </c>
      <c r="H12" s="443"/>
      <c r="I12" s="74" t="s">
        <v>656</v>
      </c>
      <c r="J12" s="74" t="s">
        <v>254</v>
      </c>
      <c r="K12" s="78" t="s">
        <v>255</v>
      </c>
      <c r="L12" s="142">
        <v>1</v>
      </c>
      <c r="M12" s="223">
        <v>3</v>
      </c>
      <c r="N12" s="142">
        <v>0</v>
      </c>
      <c r="O12" s="142">
        <f t="shared" si="0"/>
        <v>4</v>
      </c>
      <c r="P12" s="78" t="s">
        <v>98</v>
      </c>
      <c r="Q12" s="78">
        <v>3</v>
      </c>
      <c r="R12" s="85" t="s">
        <v>79</v>
      </c>
      <c r="S12" s="85" t="s">
        <v>79</v>
      </c>
      <c r="T12" s="74" t="s">
        <v>657</v>
      </c>
      <c r="U12" s="133">
        <v>2</v>
      </c>
      <c r="V12" s="133">
        <v>2</v>
      </c>
      <c r="W12" s="133">
        <f t="shared" si="1"/>
        <v>4</v>
      </c>
      <c r="X12" s="134" t="str">
        <f t="shared" si="2"/>
        <v>B</v>
      </c>
      <c r="Y12" s="129" t="str">
        <f t="shared" si="3"/>
        <v>Situación mejorable con exposición ocasional o esporádica, o situación sin anomalía destacable con cualquier nivel de exposición. No es esperable que se materialice el riesgo, aunque puede ser concebible.</v>
      </c>
      <c r="Z12" s="133">
        <v>10</v>
      </c>
      <c r="AA12" s="133">
        <f t="shared" si="4"/>
        <v>40</v>
      </c>
      <c r="AB12" s="135" t="str">
        <f>+IF(AND(U12*V12*Z12&gt;=600,U12*V12*Z12&lt;=4000),"I",IF(AND(U12*V12*Z12&gt;=150,U12*V12*Z12&lt;=500),"II",IF(AND(U12*V12*Z12&gt;=40,U12*V12*Z12&lt;=120),"III",IF(AND(U12*V12*Z12&gt;=0,U12*V12*Z12&lt;=20),"IV",""))))</f>
        <v>III</v>
      </c>
      <c r="AC12" s="129"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9" t="str">
        <f>+IF(AB12="I","No aceptable",IF(AB12="II","No aceptable o aceptable con control específico",IF(AB12="III","Aceptable",IF(AB12="IV","Aceptable",""))))</f>
        <v>Aceptable</v>
      </c>
      <c r="AE12" s="129" t="s">
        <v>692</v>
      </c>
      <c r="AF12" s="129" t="s">
        <v>34</v>
      </c>
      <c r="AG12" s="129" t="s">
        <v>34</v>
      </c>
      <c r="AH12" s="129" t="s">
        <v>34</v>
      </c>
      <c r="AI12" s="129" t="s">
        <v>258</v>
      </c>
      <c r="AJ12" s="131" t="s">
        <v>153</v>
      </c>
      <c r="AK12" s="141" t="s">
        <v>521</v>
      </c>
    </row>
    <row r="13" spans="1:37" s="128" customFormat="1" ht="96.75" customHeight="1">
      <c r="A13" s="524"/>
      <c r="B13" s="510"/>
      <c r="C13" s="510"/>
      <c r="D13" s="510"/>
      <c r="E13" s="511"/>
      <c r="F13" s="511"/>
      <c r="G13" s="223" t="s">
        <v>42</v>
      </c>
      <c r="H13" s="444" t="s">
        <v>44</v>
      </c>
      <c r="I13" s="74" t="s">
        <v>54</v>
      </c>
      <c r="J13" s="74" t="s">
        <v>224</v>
      </c>
      <c r="K13" s="74" t="s">
        <v>219</v>
      </c>
      <c r="L13" s="142">
        <v>1</v>
      </c>
      <c r="M13" s="223">
        <v>3</v>
      </c>
      <c r="N13" s="142">
        <v>0</v>
      </c>
      <c r="O13" s="142">
        <f t="shared" si="0"/>
        <v>4</v>
      </c>
      <c r="P13" s="74" t="s">
        <v>708</v>
      </c>
      <c r="Q13" s="78">
        <v>8</v>
      </c>
      <c r="R13" s="74" t="s">
        <v>221</v>
      </c>
      <c r="S13" s="74" t="s">
        <v>220</v>
      </c>
      <c r="T13" s="74" t="s">
        <v>300</v>
      </c>
      <c r="U13" s="79">
        <v>2</v>
      </c>
      <c r="V13" s="79">
        <v>2</v>
      </c>
      <c r="W13" s="79">
        <f t="shared" si="1"/>
        <v>4</v>
      </c>
      <c r="X13" s="80" t="str">
        <f t="shared" si="2"/>
        <v>B</v>
      </c>
      <c r="Y13" s="81" t="str">
        <f t="shared" si="3"/>
        <v>Situación mejorable con exposición ocasional o esporádica, o situación sin anomalía destacable con cualquier nivel de exposición. No es esperable que se materialice el riesgo, aunque puede ser concebible.</v>
      </c>
      <c r="Z13" s="79">
        <v>10</v>
      </c>
      <c r="AA13" s="79">
        <f t="shared" si="4"/>
        <v>40</v>
      </c>
      <c r="AB13" s="82" t="str">
        <f t="shared" ref="AB13" si="8">+IF(AND(U13*V13*Z13&gt;=600,U13*V13*Z13&lt;=4000),"I",IF(AND(U13*V13*Z13&gt;=150,U13*V13*Z13&lt;=500),"II",IF(AND(U13*V13*Z13&gt;=40,U13*V13*Z13&lt;=120),"III",IF(AND(U13*V13*Z13&gt;=0,U13*V13*Z13&lt;=20),"IV",""))))</f>
        <v>III</v>
      </c>
      <c r="AC13" s="81" t="str">
        <f t="shared" ref="AC13" si="9">+IF(AB13="I","Situación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4" t="str">
        <f t="shared" ref="AD13" si="10">+IF(AB13="I","No aceptable",IF(AB13="II","No aceptable o aceptable con control específico",IF(AB13="III","Aceptable",IF(AB13="IV","Aceptable",""))))</f>
        <v>Aceptable</v>
      </c>
      <c r="AE13" s="407" t="s">
        <v>712</v>
      </c>
      <c r="AF13" s="74" t="s">
        <v>34</v>
      </c>
      <c r="AG13" s="74" t="s">
        <v>34</v>
      </c>
      <c r="AH13" s="74" t="s">
        <v>34</v>
      </c>
      <c r="AI13" s="64" t="s">
        <v>661</v>
      </c>
      <c r="AJ13" s="74" t="s">
        <v>34</v>
      </c>
      <c r="AK13" s="52" t="s">
        <v>433</v>
      </c>
    </row>
    <row r="14" spans="1:37" s="128" customFormat="1" ht="96.75" customHeight="1">
      <c r="A14" s="524"/>
      <c r="B14" s="510"/>
      <c r="C14" s="510"/>
      <c r="D14" s="510"/>
      <c r="E14" s="511"/>
      <c r="F14" s="511"/>
      <c r="G14" s="223" t="s">
        <v>42</v>
      </c>
      <c r="H14" s="514"/>
      <c r="I14" s="74" t="s">
        <v>460</v>
      </c>
      <c r="J14" s="74" t="s">
        <v>439</v>
      </c>
      <c r="K14" s="74" t="s">
        <v>709</v>
      </c>
      <c r="L14" s="142">
        <v>1</v>
      </c>
      <c r="M14" s="223">
        <v>3</v>
      </c>
      <c r="N14" s="142">
        <v>0</v>
      </c>
      <c r="O14" s="142">
        <f t="shared" si="0"/>
        <v>4</v>
      </c>
      <c r="P14" s="74" t="s">
        <v>708</v>
      </c>
      <c r="Q14" s="78">
        <v>8</v>
      </c>
      <c r="R14" s="74" t="s">
        <v>707</v>
      </c>
      <c r="S14" s="74" t="s">
        <v>461</v>
      </c>
      <c r="T14" s="74" t="s">
        <v>441</v>
      </c>
      <c r="U14" s="79">
        <v>2</v>
      </c>
      <c r="V14" s="79">
        <v>3</v>
      </c>
      <c r="W14" s="79">
        <f>V14*U14</f>
        <v>6</v>
      </c>
      <c r="X14" s="80" t="str">
        <f>+IF(AND(U14*V14&gt;=24,U14*V14&lt;=40),"MA",IF(AND(U14*V14&gt;=10,U14*V14&lt;=20),"A",IF(AND(U14*V14&gt;=6,U14*V14&lt;=8),"M",IF(AND(U14*V14&gt;=0,U14*V14&lt;=4),"B",""))))</f>
        <v>M</v>
      </c>
      <c r="Y14" s="81" t="str">
        <f>+IF(X14="MA","Situación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79">
        <v>10</v>
      </c>
      <c r="AA14" s="79">
        <f>W14*Z14</f>
        <v>60</v>
      </c>
      <c r="AB14" s="82" t="str">
        <f>+IF(AND(U14*V14*Z14&gt;=600,U14*V14*Z14&lt;=4000),"I",IF(AND(U14*V14*Z14&gt;=150,U14*V14*Z14&lt;=500),"II",IF(AND(U14*V14*Z14&gt;=40,U14*V14*Z14&lt;=120),"III",IF(AND(U14*V14*Z14&gt;=0,U14*V14*Z14&lt;=20),"IV",""))))</f>
        <v>III</v>
      </c>
      <c r="AC14" s="81"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4" t="str">
        <f>+IF(AB14="I","No aceptable",IF(AB14="II","No aceptable o aceptable con control específico",IF(AB14="III","Aceptable",IF(AB14="IV","Aceptable",""))))</f>
        <v>Aceptable</v>
      </c>
      <c r="AE14" s="408"/>
      <c r="AF14" s="74" t="s">
        <v>34</v>
      </c>
      <c r="AG14" s="74" t="s">
        <v>34</v>
      </c>
      <c r="AH14" s="74" t="s">
        <v>34</v>
      </c>
      <c r="AI14" s="64" t="s">
        <v>661</v>
      </c>
      <c r="AJ14" s="74" t="s">
        <v>34</v>
      </c>
      <c r="AK14" s="52" t="s">
        <v>433</v>
      </c>
    </row>
    <row r="15" spans="1:37" s="128" customFormat="1" ht="96.75" customHeight="1">
      <c r="A15" s="524"/>
      <c r="B15" s="510"/>
      <c r="C15" s="510"/>
      <c r="D15" s="510"/>
      <c r="E15" s="511"/>
      <c r="F15" s="511"/>
      <c r="G15" s="223" t="s">
        <v>42</v>
      </c>
      <c r="H15" s="514"/>
      <c r="I15" s="74" t="s">
        <v>427</v>
      </c>
      <c r="J15" s="74" t="s">
        <v>428</v>
      </c>
      <c r="K15" s="74" t="s">
        <v>711</v>
      </c>
      <c r="L15" s="142">
        <v>1</v>
      </c>
      <c r="M15" s="223">
        <v>3</v>
      </c>
      <c r="N15" s="142">
        <v>0</v>
      </c>
      <c r="O15" s="142">
        <f t="shared" si="0"/>
        <v>4</v>
      </c>
      <c r="P15" s="74" t="s">
        <v>708</v>
      </c>
      <c r="Q15" s="78">
        <v>8</v>
      </c>
      <c r="R15" s="74" t="s">
        <v>221</v>
      </c>
      <c r="S15" s="74" t="s">
        <v>431</v>
      </c>
      <c r="T15" s="74" t="s">
        <v>432</v>
      </c>
      <c r="U15" s="79">
        <v>2</v>
      </c>
      <c r="V15" s="79">
        <v>1</v>
      </c>
      <c r="W15" s="79">
        <f>V15*U15</f>
        <v>2</v>
      </c>
      <c r="X15" s="80" t="str">
        <f>+IF(AND(U15*V15&gt;=24,U15*V15&lt;=40),"MA",IF(AND(U15*V15&gt;=10,U15*V15&lt;=20),"A",IF(AND(U15*V15&gt;=6,U15*V15&lt;=8),"M",IF(AND(U15*V15&gt;=0,U15*V15&lt;=4),"B",""))))</f>
        <v>B</v>
      </c>
      <c r="Y15" s="81" t="str">
        <f>+IF(X15="MA","Situación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79">
        <v>10</v>
      </c>
      <c r="AA15" s="79">
        <f>W15*Z15</f>
        <v>20</v>
      </c>
      <c r="AB15" s="82" t="str">
        <f>+IF(AND(U15*V15*Z15&gt;=600,U15*V15*Z15&lt;=4000),"I",IF(AND(U15*V15*Z15&gt;=150,U15*V15*Z15&lt;=500),"II",IF(AND(U15*V15*Z15&gt;=40,U15*V15*Z15&lt;=120),"III",IF(AND(U15*V15*Z15&gt;=0,U15*V15*Z15&lt;=20),"IV",""))))</f>
        <v>IV</v>
      </c>
      <c r="AC15" s="81"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5" s="74" t="str">
        <f>+IF(AB15="I","No aceptable",IF(AB15="II","No aceptable o aceptable con control específico",IF(AB15="III","Aceptable",IF(AB15="IV","Aceptable",""))))</f>
        <v>Aceptable</v>
      </c>
      <c r="AE15" s="408"/>
      <c r="AF15" s="74" t="s">
        <v>34</v>
      </c>
      <c r="AG15" s="74" t="s">
        <v>34</v>
      </c>
      <c r="AH15" s="74" t="s">
        <v>34</v>
      </c>
      <c r="AI15" s="64" t="s">
        <v>661</v>
      </c>
      <c r="AJ15" s="74" t="s">
        <v>34</v>
      </c>
      <c r="AK15" s="52" t="s">
        <v>433</v>
      </c>
    </row>
    <row r="16" spans="1:37" s="128" customFormat="1" ht="96.75" customHeight="1">
      <c r="A16" s="524"/>
      <c r="B16" s="510"/>
      <c r="C16" s="510"/>
      <c r="D16" s="510"/>
      <c r="E16" s="511"/>
      <c r="F16" s="511"/>
      <c r="G16" s="223" t="s">
        <v>42</v>
      </c>
      <c r="H16" s="514"/>
      <c r="I16" s="74" t="s">
        <v>463</v>
      </c>
      <c r="J16" s="74" t="s">
        <v>222</v>
      </c>
      <c r="K16" s="74" t="s">
        <v>711</v>
      </c>
      <c r="L16" s="142">
        <v>1</v>
      </c>
      <c r="M16" s="223">
        <v>3</v>
      </c>
      <c r="N16" s="142">
        <v>0</v>
      </c>
      <c r="O16" s="142">
        <f t="shared" si="0"/>
        <v>4</v>
      </c>
      <c r="P16" s="74" t="s">
        <v>708</v>
      </c>
      <c r="Q16" s="74">
        <v>8</v>
      </c>
      <c r="R16" s="74" t="s">
        <v>459</v>
      </c>
      <c r="S16" s="74" t="s">
        <v>220</v>
      </c>
      <c r="T16" s="74" t="s">
        <v>300</v>
      </c>
      <c r="U16" s="79">
        <v>2</v>
      </c>
      <c r="V16" s="79">
        <v>3</v>
      </c>
      <c r="W16" s="79">
        <f>V16*U16</f>
        <v>6</v>
      </c>
      <c r="X16" s="80" t="str">
        <f>+IF(AND(U16*V16&gt;=24,U16*V16&lt;=40),"MA",IF(AND(U16*V16&gt;=10,U16*V16&lt;=20),"A",IF(AND(U16*V16&gt;=6,U16*V16&lt;=8),"M",IF(AND(U16*V16&gt;=0,U16*V16&lt;=4),"B",""))))</f>
        <v>M</v>
      </c>
      <c r="Y16" s="81"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79">
        <v>10</v>
      </c>
      <c r="AA16" s="79">
        <f>W16*Z16</f>
        <v>60</v>
      </c>
      <c r="AB16" s="82" t="str">
        <f>+IF(AND(U16*V16*Z16&gt;=600,U16*V16*Z16&lt;=4000),"I",IF(AND(U16*V16*Z16&gt;=150,U16*V16*Z16&lt;=500),"II",IF(AND(U16*V16*Z16&gt;=40,U16*V16*Z16&lt;=120),"III",IF(AND(U16*V16*Z16&gt;=0,U16*V16*Z16&lt;=20),"IV",""))))</f>
        <v>III</v>
      </c>
      <c r="AC16" s="81"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4" t="str">
        <f>+IF(AB16="I","No aceptable",IF(AB16="II","No aceptable o aceptable con control específico",IF(AB16="III","Aceptable",IF(AB16="IV","Aceptable",""))))</f>
        <v>Aceptable</v>
      </c>
      <c r="AE16" s="409"/>
      <c r="AF16" s="74" t="s">
        <v>34</v>
      </c>
      <c r="AG16" s="74" t="s">
        <v>34</v>
      </c>
      <c r="AH16" s="74" t="s">
        <v>34</v>
      </c>
      <c r="AI16" s="64" t="s">
        <v>661</v>
      </c>
      <c r="AJ16" s="74" t="s">
        <v>34</v>
      </c>
      <c r="AK16" s="52" t="s">
        <v>433</v>
      </c>
    </row>
    <row r="17" spans="1:37" s="128" customFormat="1" ht="96.75" customHeight="1">
      <c r="A17" s="524"/>
      <c r="B17" s="510"/>
      <c r="C17" s="510"/>
      <c r="D17" s="510"/>
      <c r="E17" s="511"/>
      <c r="F17" s="511"/>
      <c r="G17" s="223" t="s">
        <v>42</v>
      </c>
      <c r="H17" s="445"/>
      <c r="I17" s="74" t="s">
        <v>55</v>
      </c>
      <c r="J17" s="74" t="s">
        <v>642</v>
      </c>
      <c r="K17" s="74" t="s">
        <v>219</v>
      </c>
      <c r="L17" s="142">
        <v>1</v>
      </c>
      <c r="M17" s="223">
        <v>3</v>
      </c>
      <c r="N17" s="142">
        <v>0</v>
      </c>
      <c r="O17" s="142">
        <f t="shared" si="0"/>
        <v>4</v>
      </c>
      <c r="P17" s="74" t="s">
        <v>225</v>
      </c>
      <c r="Q17" s="78">
        <v>4</v>
      </c>
      <c r="R17" s="74" t="s">
        <v>221</v>
      </c>
      <c r="S17" s="74" t="s">
        <v>220</v>
      </c>
      <c r="T17" s="74" t="s">
        <v>229</v>
      </c>
      <c r="U17" s="79">
        <v>2</v>
      </c>
      <c r="V17" s="79">
        <v>2</v>
      </c>
      <c r="W17" s="79">
        <f>V17*U17</f>
        <v>4</v>
      </c>
      <c r="X17" s="80" t="str">
        <f>+IF(AND(U17*V17&gt;=24,U17*V17&lt;=40),"MA",IF(AND(U17*V17&gt;=10,U17*V17&lt;=20),"A",IF(AND(U17*V17&gt;=6,U17*V17&lt;=8),"M",IF(AND(U17*V17&gt;=0,U17*V17&lt;=4),"B",""))))</f>
        <v>B</v>
      </c>
      <c r="Y17" s="74"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7" s="79">
        <v>10</v>
      </c>
      <c r="AA17" s="79">
        <f>W17*Z17</f>
        <v>40</v>
      </c>
      <c r="AB17" s="82" t="str">
        <f t="shared" ref="AB17:AB22" si="11">+IF(AND(U17*V17*Z17&gt;=600,U17*V17*Z17&lt;=4000),"I",IF(AND(U17*V17*Z17&gt;=150,U17*V17*Z17&lt;=500),"II",IF(AND(U17*V17*Z17&gt;=40,U17*V17*Z17&lt;=120),"III",IF(AND(U17*V17*Z17&gt;=0,U17*V17*Z17&lt;=20),"IV",""))))</f>
        <v>III</v>
      </c>
      <c r="AC17" s="74"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74" t="str">
        <f>+IF(AB17="I","No aceptable",IF(AB17="II","No aceptable o aceptable con control específico",IF(AB17="III","Aceptable",IF(AB17="IV","Aceptable",""))))</f>
        <v>Aceptable</v>
      </c>
      <c r="AE17" s="64" t="s">
        <v>700</v>
      </c>
      <c r="AF17" s="64" t="s">
        <v>34</v>
      </c>
      <c r="AG17" s="64" t="s">
        <v>34</v>
      </c>
      <c r="AH17" s="64" t="s">
        <v>34</v>
      </c>
      <c r="AI17" s="64" t="s">
        <v>660</v>
      </c>
      <c r="AJ17" s="64" t="s">
        <v>34</v>
      </c>
      <c r="AK17" s="52" t="s">
        <v>468</v>
      </c>
    </row>
    <row r="18" spans="1:37" s="128" customFormat="1" ht="96.75" customHeight="1">
      <c r="A18" s="524"/>
      <c r="B18" s="510"/>
      <c r="C18" s="510"/>
      <c r="D18" s="510"/>
      <c r="E18" s="511"/>
      <c r="F18" s="511"/>
      <c r="G18" s="223" t="s">
        <v>42</v>
      </c>
      <c r="H18" s="441" t="s">
        <v>48</v>
      </c>
      <c r="I18" s="85" t="s">
        <v>202</v>
      </c>
      <c r="J18" s="85" t="s">
        <v>203</v>
      </c>
      <c r="K18" s="85" t="s">
        <v>206</v>
      </c>
      <c r="L18" s="142">
        <v>1</v>
      </c>
      <c r="M18" s="223">
        <v>3</v>
      </c>
      <c r="N18" s="142">
        <v>0</v>
      </c>
      <c r="O18" s="142">
        <f t="shared" si="0"/>
        <v>4</v>
      </c>
      <c r="P18" s="89" t="s">
        <v>209</v>
      </c>
      <c r="Q18" s="78">
        <v>6</v>
      </c>
      <c r="R18" s="89" t="s">
        <v>211</v>
      </c>
      <c r="S18" s="89" t="s">
        <v>296</v>
      </c>
      <c r="T18" s="89" t="s">
        <v>213</v>
      </c>
      <c r="U18" s="79">
        <v>2</v>
      </c>
      <c r="V18" s="79">
        <v>2</v>
      </c>
      <c r="W18" s="79">
        <f t="shared" ref="W18:W22" si="12">V18*U18</f>
        <v>4</v>
      </c>
      <c r="X18" s="80" t="str">
        <f t="shared" ref="X18:X22" si="13">+IF(AND(U18*V18&gt;=24,U18*V18&lt;=40),"MA",IF(AND(U18*V18&gt;=10,U18*V18&lt;=20),"A",IF(AND(U18*V18&gt;=6,U18*V18&lt;=8),"M",IF(AND(U18*V18&gt;=0,U18*V18&lt;=4),"B",""))))</f>
        <v>B</v>
      </c>
      <c r="Y18" s="81" t="str">
        <f t="shared" ref="Y18:Y22" si="14">+IF(X18="MA","Situación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79">
        <v>10</v>
      </c>
      <c r="AA18" s="79">
        <f t="shared" ref="AA18:AA22" si="15">W18*Z18</f>
        <v>40</v>
      </c>
      <c r="AB18" s="82" t="str">
        <f t="shared" si="11"/>
        <v>III</v>
      </c>
      <c r="AC18" s="81" t="str">
        <f t="shared" ref="AC18:AC22" si="16">+IF(AB18="I","Situación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4" t="str">
        <f t="shared" ref="AD18:AD22" si="17">+IF(AB18="I","No aceptable",IF(AB18="II","No aceptable o aceptable con control específico",IF(AB18="III","Aceptable",IF(AB18="IV","Aceptable",""))))</f>
        <v>Aceptable</v>
      </c>
      <c r="AE18" s="407" t="s">
        <v>713</v>
      </c>
      <c r="AF18" s="74" t="s">
        <v>34</v>
      </c>
      <c r="AG18" s="74" t="s">
        <v>34</v>
      </c>
      <c r="AH18" s="85" t="s">
        <v>217</v>
      </c>
      <c r="AI18" s="85" t="s">
        <v>218</v>
      </c>
      <c r="AJ18" s="78" t="s">
        <v>34</v>
      </c>
      <c r="AK18" s="52" t="s">
        <v>468</v>
      </c>
    </row>
    <row r="19" spans="1:37" s="128" customFormat="1" ht="96.75" customHeight="1">
      <c r="A19" s="524"/>
      <c r="B19" s="510"/>
      <c r="C19" s="510"/>
      <c r="D19" s="510"/>
      <c r="E19" s="511"/>
      <c r="F19" s="511"/>
      <c r="G19" s="223" t="s">
        <v>42</v>
      </c>
      <c r="H19" s="441"/>
      <c r="I19" s="85" t="s">
        <v>205</v>
      </c>
      <c r="J19" s="85" t="s">
        <v>204</v>
      </c>
      <c r="K19" s="85" t="s">
        <v>207</v>
      </c>
      <c r="L19" s="142">
        <v>1</v>
      </c>
      <c r="M19" s="223">
        <v>3</v>
      </c>
      <c r="N19" s="142">
        <v>0</v>
      </c>
      <c r="O19" s="142">
        <f t="shared" si="0"/>
        <v>4</v>
      </c>
      <c r="P19" s="89" t="s">
        <v>210</v>
      </c>
      <c r="Q19" s="78">
        <v>6</v>
      </c>
      <c r="R19" s="89" t="s">
        <v>214</v>
      </c>
      <c r="S19" s="89" t="s">
        <v>215</v>
      </c>
      <c r="T19" s="89" t="s">
        <v>216</v>
      </c>
      <c r="U19" s="79">
        <v>2</v>
      </c>
      <c r="V19" s="79">
        <v>2</v>
      </c>
      <c r="W19" s="79">
        <f t="shared" si="12"/>
        <v>4</v>
      </c>
      <c r="X19" s="80" t="str">
        <f t="shared" si="13"/>
        <v>B</v>
      </c>
      <c r="Y19" s="81" t="str">
        <f t="shared" si="14"/>
        <v>Situación mejorable con exposición ocasional o esporádica, o situación sin anomalía destacable con cualquier nivel de exposición. No es esperable que se materialice el riesgo, aunque puede ser concebible.</v>
      </c>
      <c r="Z19" s="79">
        <v>10</v>
      </c>
      <c r="AA19" s="79">
        <f t="shared" si="15"/>
        <v>40</v>
      </c>
      <c r="AB19" s="82" t="str">
        <f t="shared" si="11"/>
        <v>III</v>
      </c>
      <c r="AC19" s="81" t="str">
        <f t="shared" si="16"/>
        <v>Mejorar si es posible. Sería conveniente justificar la intervención y su rentabilidad.</v>
      </c>
      <c r="AD19" s="74" t="str">
        <f t="shared" si="17"/>
        <v>Aceptable</v>
      </c>
      <c r="AE19" s="408"/>
      <c r="AF19" s="74" t="s">
        <v>34</v>
      </c>
      <c r="AG19" s="74" t="s">
        <v>34</v>
      </c>
      <c r="AH19" s="85" t="s">
        <v>217</v>
      </c>
      <c r="AI19" s="85" t="s">
        <v>218</v>
      </c>
      <c r="AJ19" s="78" t="s">
        <v>34</v>
      </c>
      <c r="AK19" s="52" t="s">
        <v>468</v>
      </c>
    </row>
    <row r="20" spans="1:37" s="273" customFormat="1" ht="76.5" customHeight="1">
      <c r="A20" s="524"/>
      <c r="B20" s="510"/>
      <c r="C20" s="510"/>
      <c r="D20" s="510"/>
      <c r="E20" s="511"/>
      <c r="F20" s="511"/>
      <c r="G20" s="328" t="s">
        <v>42</v>
      </c>
      <c r="H20" s="515" t="s">
        <v>632</v>
      </c>
      <c r="I20" s="516" t="s">
        <v>637</v>
      </c>
      <c r="J20" s="329" t="s">
        <v>810</v>
      </c>
      <c r="K20" s="330" t="s">
        <v>688</v>
      </c>
      <c r="L20" s="331">
        <v>0</v>
      </c>
      <c r="M20" s="332">
        <v>49</v>
      </c>
      <c r="N20" s="331">
        <v>0</v>
      </c>
      <c r="O20" s="331">
        <f t="shared" si="0"/>
        <v>49</v>
      </c>
      <c r="P20" s="330" t="s">
        <v>354</v>
      </c>
      <c r="Q20" s="332">
        <v>2</v>
      </c>
      <c r="R20" s="330" t="s">
        <v>79</v>
      </c>
      <c r="S20" s="330" t="s">
        <v>357</v>
      </c>
      <c r="T20" s="330" t="s">
        <v>356</v>
      </c>
      <c r="U20" s="332">
        <v>2</v>
      </c>
      <c r="V20" s="332">
        <v>2</v>
      </c>
      <c r="W20" s="332">
        <f t="shared" si="12"/>
        <v>4</v>
      </c>
      <c r="X20" s="333" t="str">
        <f t="shared" si="13"/>
        <v>B</v>
      </c>
      <c r="Y20" s="329" t="str">
        <f t="shared" si="14"/>
        <v>Situación mejorable con exposición ocasional o esporádica, o situación sin anomalía destacable con cualquier nivel de exposición. No es esperable que se materialice el riesgo, aunque puede ser concebible.</v>
      </c>
      <c r="Z20" s="334">
        <v>10</v>
      </c>
      <c r="AA20" s="334">
        <f t="shared" si="15"/>
        <v>40</v>
      </c>
      <c r="AB20" s="335" t="str">
        <f t="shared" si="11"/>
        <v>III</v>
      </c>
      <c r="AC20" s="329" t="str">
        <f t="shared" si="16"/>
        <v>Mejorar si es posible. Sería conveniente justificar la intervención y su rentabilidad.</v>
      </c>
      <c r="AD20" s="329" t="str">
        <f t="shared" si="17"/>
        <v>Aceptable</v>
      </c>
      <c r="AE20" s="336" t="s">
        <v>696</v>
      </c>
      <c r="AF20" s="329" t="s">
        <v>34</v>
      </c>
      <c r="AG20" s="329" t="s">
        <v>34</v>
      </c>
      <c r="AH20" s="329" t="s">
        <v>34</v>
      </c>
      <c r="AI20" s="334" t="s">
        <v>811</v>
      </c>
      <c r="AJ20" s="332" t="s">
        <v>812</v>
      </c>
      <c r="AK20" s="337" t="s">
        <v>468</v>
      </c>
    </row>
    <row r="21" spans="1:37" s="273" customFormat="1" ht="105.75" customHeight="1">
      <c r="A21" s="524"/>
      <c r="B21" s="510"/>
      <c r="C21" s="510"/>
      <c r="D21" s="510"/>
      <c r="E21" s="511"/>
      <c r="F21" s="511"/>
      <c r="G21" s="328" t="s">
        <v>42</v>
      </c>
      <c r="H21" s="515"/>
      <c r="I21" s="517"/>
      <c r="J21" s="330" t="s">
        <v>638</v>
      </c>
      <c r="K21" s="330" t="s">
        <v>670</v>
      </c>
      <c r="L21" s="331">
        <v>0</v>
      </c>
      <c r="M21" s="332">
        <v>49</v>
      </c>
      <c r="N21" s="331">
        <v>0</v>
      </c>
      <c r="O21" s="331">
        <f t="shared" ref="O21" si="18">SUM(L21:N21)</f>
        <v>49</v>
      </c>
      <c r="P21" s="330" t="s">
        <v>669</v>
      </c>
      <c r="Q21" s="332">
        <v>4</v>
      </c>
      <c r="R21" s="330" t="s">
        <v>79</v>
      </c>
      <c r="S21" s="329" t="s">
        <v>671</v>
      </c>
      <c r="T21" s="330" t="s">
        <v>672</v>
      </c>
      <c r="U21" s="334">
        <v>2</v>
      </c>
      <c r="V21" s="334">
        <v>2</v>
      </c>
      <c r="W21" s="334">
        <f t="shared" si="12"/>
        <v>4</v>
      </c>
      <c r="X21" s="333" t="str">
        <f t="shared" si="13"/>
        <v>B</v>
      </c>
      <c r="Y21" s="329" t="str">
        <f t="shared" si="14"/>
        <v>Situación mejorable con exposición ocasional o esporádica, o situación sin anomalía destacable con cualquier nivel de exposición. No es esperable que se materialice el riesgo, aunque puede ser concebible.</v>
      </c>
      <c r="Z21" s="334">
        <v>10</v>
      </c>
      <c r="AA21" s="334">
        <f t="shared" si="15"/>
        <v>40</v>
      </c>
      <c r="AB21" s="335" t="str">
        <f t="shared" si="11"/>
        <v>III</v>
      </c>
      <c r="AC21" s="329" t="str">
        <f t="shared" si="16"/>
        <v>Mejorar si es posible. Sería conveniente justificar la intervención y su rentabilidad.</v>
      </c>
      <c r="AD21" s="329" t="str">
        <f t="shared" si="17"/>
        <v>Aceptable</v>
      </c>
      <c r="AE21" s="338" t="s">
        <v>693</v>
      </c>
      <c r="AF21" s="329" t="s">
        <v>348</v>
      </c>
      <c r="AG21" s="329" t="s">
        <v>34</v>
      </c>
      <c r="AH21" s="329" t="s">
        <v>34</v>
      </c>
      <c r="AI21" s="334" t="s">
        <v>349</v>
      </c>
      <c r="AJ21" s="332" t="s">
        <v>673</v>
      </c>
      <c r="AK21" s="337" t="s">
        <v>468</v>
      </c>
    </row>
    <row r="22" spans="1:37" s="273" customFormat="1" ht="134.25" customHeight="1" thickBot="1">
      <c r="A22" s="524"/>
      <c r="B22" s="510"/>
      <c r="C22" s="510"/>
      <c r="D22" s="510"/>
      <c r="E22" s="511"/>
      <c r="F22" s="511"/>
      <c r="G22" s="328"/>
      <c r="H22" s="515"/>
      <c r="I22" s="517"/>
      <c r="J22" s="329" t="s">
        <v>779</v>
      </c>
      <c r="K22" s="330" t="s">
        <v>780</v>
      </c>
      <c r="L22" s="331">
        <v>0</v>
      </c>
      <c r="M22" s="332">
        <v>49</v>
      </c>
      <c r="N22" s="331">
        <v>0</v>
      </c>
      <c r="O22" s="331">
        <f t="shared" si="0"/>
        <v>49</v>
      </c>
      <c r="P22" s="330" t="s">
        <v>781</v>
      </c>
      <c r="Q22" s="332">
        <v>9</v>
      </c>
      <c r="R22" s="330" t="s">
        <v>782</v>
      </c>
      <c r="S22" s="330" t="s">
        <v>783</v>
      </c>
      <c r="T22" s="330" t="s">
        <v>784</v>
      </c>
      <c r="U22" s="332">
        <v>6</v>
      </c>
      <c r="V22" s="332">
        <v>3</v>
      </c>
      <c r="W22" s="332">
        <f t="shared" si="12"/>
        <v>18</v>
      </c>
      <c r="X22" s="333" t="str">
        <f t="shared" si="13"/>
        <v>A</v>
      </c>
      <c r="Y22" s="329" t="str">
        <f t="shared" si="14"/>
        <v>Situación deficiente con exposición frecuente u ocasional, o bien situación muy deficiente con exposición ocasional o esporádica. La materialización de Riesgo es posible que suceda varias veces en la vida laboral</v>
      </c>
      <c r="Z22" s="334">
        <v>100</v>
      </c>
      <c r="AA22" s="334">
        <f t="shared" si="15"/>
        <v>1800</v>
      </c>
      <c r="AB22" s="335" t="str">
        <f t="shared" si="11"/>
        <v>I</v>
      </c>
      <c r="AC22" s="329" t="str">
        <f t="shared" si="16"/>
        <v>Situación crìtica. Suspender actividades hasta que el riesgo esté bajo control. Intervención urgente.</v>
      </c>
      <c r="AD22" s="329" t="str">
        <f t="shared" si="17"/>
        <v>No aceptable</v>
      </c>
      <c r="AE22" s="336" t="s">
        <v>818</v>
      </c>
      <c r="AF22" s="329" t="s">
        <v>34</v>
      </c>
      <c r="AG22" s="329" t="s">
        <v>34</v>
      </c>
      <c r="AH22" s="329" t="s">
        <v>34</v>
      </c>
      <c r="AI22" s="334" t="s">
        <v>817</v>
      </c>
      <c r="AJ22" s="332" t="s">
        <v>34</v>
      </c>
      <c r="AK22" s="337" t="s">
        <v>468</v>
      </c>
    </row>
    <row r="23" spans="1:37" s="128" customFormat="1" ht="83.25" customHeight="1" thickBot="1">
      <c r="A23" s="524"/>
      <c r="B23" s="510"/>
      <c r="C23" s="510"/>
      <c r="D23" s="510"/>
      <c r="E23" s="511"/>
      <c r="F23" s="511"/>
      <c r="G23" s="143" t="s">
        <v>33</v>
      </c>
      <c r="H23" s="513" t="s">
        <v>45</v>
      </c>
      <c r="I23" s="85" t="s">
        <v>78</v>
      </c>
      <c r="J23" s="136" t="s">
        <v>293</v>
      </c>
      <c r="K23" s="136" t="s">
        <v>270</v>
      </c>
      <c r="L23" s="142">
        <v>1</v>
      </c>
      <c r="M23" s="223">
        <v>3</v>
      </c>
      <c r="N23" s="142">
        <v>0</v>
      </c>
      <c r="O23" s="142">
        <f t="shared" si="0"/>
        <v>4</v>
      </c>
      <c r="P23" s="136" t="s">
        <v>291</v>
      </c>
      <c r="Q23" s="131">
        <v>4</v>
      </c>
      <c r="R23" s="136" t="s">
        <v>147</v>
      </c>
      <c r="S23" s="129" t="s">
        <v>297</v>
      </c>
      <c r="T23" s="129" t="s">
        <v>302</v>
      </c>
      <c r="U23" s="132">
        <v>2</v>
      </c>
      <c r="V23" s="133">
        <v>2</v>
      </c>
      <c r="W23" s="133">
        <f t="shared" si="1"/>
        <v>4</v>
      </c>
      <c r="X23" s="134" t="str">
        <f t="shared" si="2"/>
        <v>B</v>
      </c>
      <c r="Y23" s="129" t="str">
        <f t="shared" si="3"/>
        <v>Situación mejorable con exposición ocasional o esporádica, o situación sin anomalía destacable con cualquier nivel de exposición. No es esperable que se materialice el riesgo, aunque puede ser concebible.</v>
      </c>
      <c r="Z23" s="133">
        <v>25</v>
      </c>
      <c r="AA23" s="133">
        <f t="shared" si="4"/>
        <v>100</v>
      </c>
      <c r="AB23" s="135" t="str">
        <f t="shared" si="5"/>
        <v>III</v>
      </c>
      <c r="AC23" s="129" t="str">
        <f t="shared" si="6"/>
        <v>Mejorar si es posible. Sería conveniente justificar la intervención y su rentabilidad.</v>
      </c>
      <c r="AD23" s="129" t="str">
        <f t="shared" si="7"/>
        <v>Aceptable</v>
      </c>
      <c r="AE23" s="64" t="s">
        <v>694</v>
      </c>
      <c r="AF23" s="131" t="s">
        <v>34</v>
      </c>
      <c r="AG23" s="131" t="s">
        <v>34</v>
      </c>
      <c r="AH23" s="136" t="s">
        <v>137</v>
      </c>
      <c r="AI23" s="136" t="s">
        <v>303</v>
      </c>
      <c r="AJ23" s="131" t="s">
        <v>34</v>
      </c>
      <c r="AK23" s="141" t="s">
        <v>521</v>
      </c>
    </row>
    <row r="24" spans="1:37" s="128" customFormat="1" ht="96.75" customHeight="1" thickBot="1">
      <c r="A24" s="524"/>
      <c r="B24" s="510"/>
      <c r="C24" s="510"/>
      <c r="D24" s="510"/>
      <c r="E24" s="511"/>
      <c r="F24" s="511"/>
      <c r="G24" s="143" t="s">
        <v>33</v>
      </c>
      <c r="H24" s="442"/>
      <c r="I24" s="85" t="s">
        <v>56</v>
      </c>
      <c r="J24" s="85" t="s">
        <v>284</v>
      </c>
      <c r="K24" s="85" t="s">
        <v>270</v>
      </c>
      <c r="L24" s="142">
        <v>1</v>
      </c>
      <c r="M24" s="223">
        <v>3</v>
      </c>
      <c r="N24" s="142">
        <v>0</v>
      </c>
      <c r="O24" s="142">
        <f t="shared" si="0"/>
        <v>4</v>
      </c>
      <c r="P24" s="85" t="s">
        <v>285</v>
      </c>
      <c r="Q24" s="78">
        <v>1</v>
      </c>
      <c r="R24" s="85" t="s">
        <v>287</v>
      </c>
      <c r="S24" s="85" t="s">
        <v>446</v>
      </c>
      <c r="T24" s="74" t="s">
        <v>301</v>
      </c>
      <c r="U24" s="79">
        <v>2</v>
      </c>
      <c r="V24" s="79">
        <v>2</v>
      </c>
      <c r="W24" s="79">
        <f t="shared" si="1"/>
        <v>4</v>
      </c>
      <c r="X24" s="80" t="str">
        <f t="shared" si="2"/>
        <v>B</v>
      </c>
      <c r="Y24" s="81" t="str">
        <f t="shared" si="3"/>
        <v>Situación mejorable con exposición ocasional o esporádica, o situación sin anomalía destacable con cualquier nivel de exposición. No es esperable que se materialice el riesgo, aunque puede ser concebible.</v>
      </c>
      <c r="Z24" s="79">
        <v>10</v>
      </c>
      <c r="AA24" s="79">
        <f t="shared" si="4"/>
        <v>40</v>
      </c>
      <c r="AB24" s="82" t="str">
        <f t="shared" si="5"/>
        <v>III</v>
      </c>
      <c r="AC24" s="81" t="str">
        <f t="shared" si="6"/>
        <v>Mejorar si es posible. Sería conveniente justificar la intervención y su rentabilidad.</v>
      </c>
      <c r="AD24" s="74" t="str">
        <f t="shared" si="7"/>
        <v>Aceptable</v>
      </c>
      <c r="AE24" s="74" t="s">
        <v>716</v>
      </c>
      <c r="AF24" s="78" t="s">
        <v>34</v>
      </c>
      <c r="AG24" s="74" t="s">
        <v>147</v>
      </c>
      <c r="AH24" s="85" t="s">
        <v>288</v>
      </c>
      <c r="AI24" s="85" t="s">
        <v>289</v>
      </c>
      <c r="AJ24" s="78" t="s">
        <v>34</v>
      </c>
      <c r="AK24" s="141" t="s">
        <v>521</v>
      </c>
    </row>
    <row r="25" spans="1:37" s="128" customFormat="1" ht="96.75" customHeight="1">
      <c r="A25" s="524"/>
      <c r="B25" s="510"/>
      <c r="C25" s="510"/>
      <c r="D25" s="510"/>
      <c r="E25" s="511"/>
      <c r="F25" s="511"/>
      <c r="G25" s="143" t="s">
        <v>33</v>
      </c>
      <c r="H25" s="442"/>
      <c r="I25" s="85" t="s">
        <v>56</v>
      </c>
      <c r="J25" s="85" t="s">
        <v>286</v>
      </c>
      <c r="K25" s="85" t="s">
        <v>57</v>
      </c>
      <c r="L25" s="142">
        <v>1</v>
      </c>
      <c r="M25" s="223">
        <v>3</v>
      </c>
      <c r="N25" s="142">
        <v>0</v>
      </c>
      <c r="O25" s="142">
        <f t="shared" si="0"/>
        <v>4</v>
      </c>
      <c r="P25" s="85" t="s">
        <v>280</v>
      </c>
      <c r="Q25" s="78">
        <v>4</v>
      </c>
      <c r="R25" s="74" t="s">
        <v>147</v>
      </c>
      <c r="S25" s="85" t="s">
        <v>281</v>
      </c>
      <c r="T25" s="74" t="s">
        <v>304</v>
      </c>
      <c r="U25" s="79">
        <v>2</v>
      </c>
      <c r="V25" s="79">
        <v>3</v>
      </c>
      <c r="W25" s="79">
        <f t="shared" si="1"/>
        <v>6</v>
      </c>
      <c r="X25" s="80" t="str">
        <f t="shared" si="2"/>
        <v>M</v>
      </c>
      <c r="Y25" s="81" t="str">
        <f t="shared" si="3"/>
        <v>Situación deficiente con exposición esporádica, o bien situación mejorable con exposición continuada o frecuente. Es posible que suceda el daño alguna vez.</v>
      </c>
      <c r="Z25" s="79">
        <v>10</v>
      </c>
      <c r="AA25" s="79">
        <f t="shared" si="4"/>
        <v>60</v>
      </c>
      <c r="AB25" s="82" t="str">
        <f t="shared" si="5"/>
        <v>III</v>
      </c>
      <c r="AC25" s="81" t="str">
        <f t="shared" si="6"/>
        <v>Mejorar si es posible. Sería conveniente justificar la intervención y su rentabilidad.</v>
      </c>
      <c r="AD25" s="74" t="str">
        <f t="shared" si="7"/>
        <v>Aceptable</v>
      </c>
      <c r="AE25" s="64" t="s">
        <v>697</v>
      </c>
      <c r="AF25" s="78" t="s">
        <v>34</v>
      </c>
      <c r="AG25" s="78" t="s">
        <v>34</v>
      </c>
      <c r="AH25" s="85" t="s">
        <v>282</v>
      </c>
      <c r="AI25" s="85" t="s">
        <v>283</v>
      </c>
      <c r="AJ25" s="78" t="s">
        <v>34</v>
      </c>
      <c r="AK25" s="141" t="s">
        <v>521</v>
      </c>
    </row>
    <row r="26" spans="1:37" s="128" customFormat="1" ht="96.75" customHeight="1">
      <c r="A26" s="524"/>
      <c r="B26" s="510"/>
      <c r="C26" s="510"/>
      <c r="D26" s="510"/>
      <c r="E26" s="511"/>
      <c r="F26" s="511"/>
      <c r="G26" s="143"/>
      <c r="H26" s="442"/>
      <c r="I26" s="85" t="s">
        <v>467</v>
      </c>
      <c r="J26" s="85" t="s">
        <v>279</v>
      </c>
      <c r="K26" s="85" t="s">
        <v>270</v>
      </c>
      <c r="L26" s="142">
        <v>1</v>
      </c>
      <c r="M26" s="223">
        <v>3</v>
      </c>
      <c r="N26" s="142">
        <v>0</v>
      </c>
      <c r="O26" s="142">
        <f t="shared" si="0"/>
        <v>4</v>
      </c>
      <c r="P26" s="85" t="s">
        <v>285</v>
      </c>
      <c r="Q26" s="78">
        <v>1</v>
      </c>
      <c r="R26" s="85" t="s">
        <v>147</v>
      </c>
      <c r="S26" s="74" t="s">
        <v>298</v>
      </c>
      <c r="T26" s="85" t="s">
        <v>305</v>
      </c>
      <c r="U26" s="79">
        <v>2</v>
      </c>
      <c r="V26" s="79">
        <v>2</v>
      </c>
      <c r="W26" s="79">
        <f t="shared" si="1"/>
        <v>4</v>
      </c>
      <c r="X26" s="80" t="str">
        <f t="shared" si="2"/>
        <v>B</v>
      </c>
      <c r="Y26" s="81" t="str">
        <f t="shared" si="3"/>
        <v>Situación mejorable con exposición ocasional o esporádica, o situación sin anomalía destacable con cualquier nivel de exposición. No es esperable que se materialice el riesgo, aunque puede ser concebible.</v>
      </c>
      <c r="Z26" s="79">
        <v>25</v>
      </c>
      <c r="AA26" s="79">
        <f t="shared" si="4"/>
        <v>100</v>
      </c>
      <c r="AB26" s="82" t="str">
        <f t="shared" si="5"/>
        <v>III</v>
      </c>
      <c r="AC26" s="81" t="str">
        <f t="shared" si="6"/>
        <v>Mejorar si es posible. Sería conveniente justificar la intervención y su rentabilidad.</v>
      </c>
      <c r="AD26" s="74" t="str">
        <f t="shared" si="7"/>
        <v>Aceptable</v>
      </c>
      <c r="AE26" s="74" t="s">
        <v>699</v>
      </c>
      <c r="AF26" s="74" t="s">
        <v>34</v>
      </c>
      <c r="AG26" s="74" t="s">
        <v>34</v>
      </c>
      <c r="AH26" s="85" t="s">
        <v>59</v>
      </c>
      <c r="AI26" s="85" t="s">
        <v>466</v>
      </c>
      <c r="AJ26" s="74" t="s">
        <v>34</v>
      </c>
      <c r="AK26" s="84" t="s">
        <v>468</v>
      </c>
    </row>
    <row r="27" spans="1:37" s="128" customFormat="1" ht="96.75" customHeight="1" thickBot="1">
      <c r="A27" s="524"/>
      <c r="B27" s="510"/>
      <c r="C27" s="510"/>
      <c r="D27" s="510"/>
      <c r="E27" s="511"/>
      <c r="F27" s="511"/>
      <c r="G27" s="143" t="s">
        <v>80</v>
      </c>
      <c r="H27" s="442"/>
      <c r="I27" s="85" t="s">
        <v>679</v>
      </c>
      <c r="J27" s="85" t="s">
        <v>680</v>
      </c>
      <c r="K27" s="85" t="s">
        <v>721</v>
      </c>
      <c r="L27" s="142">
        <v>1</v>
      </c>
      <c r="M27" s="223">
        <v>3</v>
      </c>
      <c r="N27" s="142">
        <v>0</v>
      </c>
      <c r="O27" s="142">
        <f t="shared" si="0"/>
        <v>4</v>
      </c>
      <c r="P27" s="85" t="s">
        <v>331</v>
      </c>
      <c r="Q27" s="78">
        <v>4</v>
      </c>
      <c r="R27" s="85" t="s">
        <v>683</v>
      </c>
      <c r="S27" s="85" t="s">
        <v>681</v>
      </c>
      <c r="T27" s="74" t="s">
        <v>682</v>
      </c>
      <c r="U27" s="79">
        <v>2</v>
      </c>
      <c r="V27" s="79">
        <v>1</v>
      </c>
      <c r="W27" s="79">
        <f t="shared" si="1"/>
        <v>2</v>
      </c>
      <c r="X27" s="80" t="str">
        <f t="shared" si="2"/>
        <v>B</v>
      </c>
      <c r="Y27" s="74" t="str">
        <f t="shared" si="3"/>
        <v>Situación mejorable con exposición ocasional o esporádica, o situación sin anomalía destacable con cualquier nivel de exposición. No es esperable que se materialice el riesgo, aunque puede ser concebible.</v>
      </c>
      <c r="Z27" s="79">
        <v>10</v>
      </c>
      <c r="AA27" s="79">
        <f t="shared" si="4"/>
        <v>20</v>
      </c>
      <c r="AB27" s="82" t="str">
        <f t="shared" si="5"/>
        <v>IV</v>
      </c>
      <c r="AC27" s="74" t="str">
        <f t="shared" si="6"/>
        <v>Mantener las medidas de control existentes, pero se deberían considerar soluciones o mejoras y se deben hacer comprobaciones periódicas para asegurar que el riesgo aún es tolerable.</v>
      </c>
      <c r="AD27" s="74" t="str">
        <f t="shared" si="7"/>
        <v>Aceptable</v>
      </c>
      <c r="AE27" s="64" t="s">
        <v>722</v>
      </c>
      <c r="AF27" s="64" t="s">
        <v>34</v>
      </c>
      <c r="AG27" s="64" t="s">
        <v>147</v>
      </c>
      <c r="AH27" s="72" t="s">
        <v>684</v>
      </c>
      <c r="AI27" s="72" t="s">
        <v>685</v>
      </c>
      <c r="AJ27" s="66" t="s">
        <v>34</v>
      </c>
      <c r="AK27" s="193" t="s">
        <v>478</v>
      </c>
    </row>
    <row r="28" spans="1:37" s="128" customFormat="1" ht="96.75" customHeight="1">
      <c r="A28" s="524"/>
      <c r="B28" s="510"/>
      <c r="C28" s="510"/>
      <c r="D28" s="510"/>
      <c r="E28" s="511"/>
      <c r="F28" s="511"/>
      <c r="G28" s="143" t="s">
        <v>33</v>
      </c>
      <c r="H28" s="443"/>
      <c r="I28" s="85" t="s">
        <v>182</v>
      </c>
      <c r="J28" s="85" t="s">
        <v>299</v>
      </c>
      <c r="K28" s="85" t="s">
        <v>275</v>
      </c>
      <c r="L28" s="142">
        <v>1</v>
      </c>
      <c r="M28" s="223">
        <v>3</v>
      </c>
      <c r="N28" s="142">
        <v>0</v>
      </c>
      <c r="O28" s="142">
        <f t="shared" si="0"/>
        <v>4</v>
      </c>
      <c r="P28" s="85" t="s">
        <v>276</v>
      </c>
      <c r="Q28" s="78">
        <v>2</v>
      </c>
      <c r="R28" s="74" t="s">
        <v>306</v>
      </c>
      <c r="S28" s="85" t="s">
        <v>307</v>
      </c>
      <c r="T28" s="74" t="s">
        <v>308</v>
      </c>
      <c r="U28" s="79">
        <v>6</v>
      </c>
      <c r="V28" s="79">
        <v>2</v>
      </c>
      <c r="W28" s="79">
        <f t="shared" si="1"/>
        <v>12</v>
      </c>
      <c r="X28" s="80" t="str">
        <f t="shared" si="2"/>
        <v>A</v>
      </c>
      <c r="Y28" s="81" t="str">
        <f t="shared" si="3"/>
        <v>Situación deficiente con exposición frecuente u ocasional, o bien situación muy deficiente con exposición ocasional o esporádica. La materialización de Riesgo es posible que suceda varias veces en la vida laboral</v>
      </c>
      <c r="Z28" s="79">
        <v>25</v>
      </c>
      <c r="AA28" s="79">
        <f t="shared" si="4"/>
        <v>300</v>
      </c>
      <c r="AB28" s="82" t="str">
        <f t="shared" si="5"/>
        <v>II</v>
      </c>
      <c r="AC28" s="81" t="str">
        <f t="shared" si="6"/>
        <v>Corregir y adoptar medidas de control de inmediato. Sin embargo suspenda actividades si el nivel de riesgo está por encima o igual de 360.</v>
      </c>
      <c r="AD28" s="74" t="str">
        <f t="shared" si="7"/>
        <v>No aceptable o aceptable con control específico</v>
      </c>
      <c r="AE28" s="74" t="s">
        <v>701</v>
      </c>
      <c r="AF28" s="74" t="s">
        <v>34</v>
      </c>
      <c r="AG28" s="74" t="s">
        <v>34</v>
      </c>
      <c r="AH28" s="85" t="s">
        <v>278</v>
      </c>
      <c r="AI28" s="74" t="s">
        <v>148</v>
      </c>
      <c r="AJ28" s="74" t="s">
        <v>34</v>
      </c>
      <c r="AK28" s="141" t="s">
        <v>521</v>
      </c>
    </row>
    <row r="29" spans="1:37" ht="96.75" customHeight="1" thickBot="1">
      <c r="A29" s="524"/>
      <c r="B29" s="510"/>
      <c r="C29" s="510"/>
      <c r="D29" s="510"/>
      <c r="E29" s="512"/>
      <c r="F29" s="512"/>
      <c r="G29" s="143" t="s">
        <v>33</v>
      </c>
      <c r="H29" s="136" t="s">
        <v>60</v>
      </c>
      <c r="I29" s="136" t="s">
        <v>268</v>
      </c>
      <c r="J29" s="136" t="s">
        <v>269</v>
      </c>
      <c r="K29" s="136" t="s">
        <v>270</v>
      </c>
      <c r="L29" s="142">
        <v>1</v>
      </c>
      <c r="M29" s="223">
        <v>3</v>
      </c>
      <c r="N29" s="142">
        <v>0</v>
      </c>
      <c r="O29" s="142">
        <f t="shared" si="0"/>
        <v>4</v>
      </c>
      <c r="P29" s="136" t="s">
        <v>271</v>
      </c>
      <c r="Q29" s="131">
        <v>8</v>
      </c>
      <c r="R29" s="136" t="s">
        <v>272</v>
      </c>
      <c r="S29" s="136" t="s">
        <v>273</v>
      </c>
      <c r="T29" s="129" t="s">
        <v>316</v>
      </c>
      <c r="U29" s="132">
        <v>2</v>
      </c>
      <c r="V29" s="133">
        <v>1</v>
      </c>
      <c r="W29" s="133">
        <f t="shared" si="1"/>
        <v>2</v>
      </c>
      <c r="X29" s="134" t="str">
        <f t="shared" si="2"/>
        <v>B</v>
      </c>
      <c r="Y29" s="129" t="str">
        <f t="shared" si="3"/>
        <v>Situación mejorable con exposición ocasional o esporádica, o situación sin anomalía destacable con cualquier nivel de exposición. No es esperable que se materialice el riesgo, aunque puede ser concebible.</v>
      </c>
      <c r="Z29" s="133">
        <v>10</v>
      </c>
      <c r="AA29" s="133">
        <f t="shared" si="4"/>
        <v>20</v>
      </c>
      <c r="AB29" s="135" t="str">
        <f t="shared" si="5"/>
        <v>IV</v>
      </c>
      <c r="AC29" s="129" t="str">
        <f t="shared" si="6"/>
        <v>Mantener las medidas de control existentes, pero se deberían considerar soluciones o mejoras y se deben hacer comprobaciones periódicas para asegurar que el riesgo aún es tolerable.</v>
      </c>
      <c r="AD29" s="129" t="str">
        <f t="shared" si="7"/>
        <v>Aceptable</v>
      </c>
      <c r="AE29" s="64" t="s">
        <v>702</v>
      </c>
      <c r="AF29" s="78" t="s">
        <v>34</v>
      </c>
      <c r="AG29" s="78" t="s">
        <v>34</v>
      </c>
      <c r="AH29" s="85" t="s">
        <v>61</v>
      </c>
      <c r="AI29" s="85" t="s">
        <v>728</v>
      </c>
      <c r="AJ29" s="78" t="s">
        <v>34</v>
      </c>
      <c r="AK29" s="84" t="s">
        <v>705</v>
      </c>
    </row>
    <row r="30" spans="1:37" s="128" customFormat="1" ht="81" customHeight="1">
      <c r="A30" s="524"/>
      <c r="B30" s="429" t="s">
        <v>516</v>
      </c>
      <c r="C30" s="429" t="s">
        <v>518</v>
      </c>
      <c r="D30" s="525" t="s">
        <v>602</v>
      </c>
      <c r="E30" s="430" t="s">
        <v>603</v>
      </c>
      <c r="F30" s="430" t="s">
        <v>519</v>
      </c>
      <c r="G30" s="237" t="s">
        <v>42</v>
      </c>
      <c r="H30" s="440" t="s">
        <v>36</v>
      </c>
      <c r="I30" s="139" t="s">
        <v>46</v>
      </c>
      <c r="J30" s="140" t="s">
        <v>230</v>
      </c>
      <c r="K30" s="140" t="s">
        <v>231</v>
      </c>
      <c r="L30" s="76">
        <v>1</v>
      </c>
      <c r="M30" s="77">
        <v>0</v>
      </c>
      <c r="N30" s="76">
        <v>0</v>
      </c>
      <c r="O30" s="76">
        <f t="shared" ref="O30:O42" si="19">SUM(L30:N30)</f>
        <v>1</v>
      </c>
      <c r="P30" s="140" t="s">
        <v>232</v>
      </c>
      <c r="Q30" s="187">
        <v>8</v>
      </c>
      <c r="R30" s="140" t="s">
        <v>520</v>
      </c>
      <c r="S30" s="140" t="s">
        <v>234</v>
      </c>
      <c r="T30" s="140" t="s">
        <v>233</v>
      </c>
      <c r="U30" s="214">
        <v>2</v>
      </c>
      <c r="V30" s="214">
        <v>4</v>
      </c>
      <c r="W30" s="214">
        <f>V30*U30</f>
        <v>8</v>
      </c>
      <c r="X30" s="215" t="str">
        <f>+IF(AND(U30*V30&gt;=24,U30*V30&lt;=40),"MA",IF(AND(U30*V30&gt;=10,U30*V30&lt;=20),"A",IF(AND(U30*V30&gt;=6,U30*V30&lt;=8),"M",IF(AND(U30*V30&gt;=0,U30*V30&lt;=4),"B",""))))</f>
        <v>M</v>
      </c>
      <c r="Y30" s="216" t="str">
        <f>+IF(X30="MA","Situación deficiente con exposición continua, o muy deficiente con exposición frecuente. Normalmente la materialización del riesgo ocurre con frecuencia.",IF(X30="A","Situación deficiente con exposición frecuente u ocasional, o bien situación muy deficiente con exposición ocasional o esporádica. La materialización de Riesgo es posible que suceda varias veces en la vida laboral",IF(X30="M","Situación deficiente con exposición esporádica, o bien situación mejorable con exposición continuada o frecuente. Es posible que suceda el daño alguna vez.",IF(X30="B","Situación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30" s="214">
        <v>10</v>
      </c>
      <c r="AA30" s="214">
        <f>W30*Z30</f>
        <v>80</v>
      </c>
      <c r="AB30" s="217" t="str">
        <f>+IF(AND(U30*V30*Z30&gt;=600,U30*V30*Z30&lt;=4000),"I",IF(AND(U30*V30*Z30&gt;=150,U30*V30*Z30&lt;=500),"II",IF(AND(U30*V30*Z30&gt;=40,U30*V30*Z30&lt;=120),"III",IF(AND(U30*V30*Z30&gt;=0,U30*V30*Z30&lt;=20),"IV",""))))</f>
        <v>III</v>
      </c>
      <c r="AC30" s="216" t="str">
        <f>+IF(AB30="I","Situación crìtica. Suspender actividades hasta que el riesgo esté bajo control. Intervención urgente.",IF(AB30="II","Corregir y adoptar medidas de control de inmediato. Sin embargo suspenda actividades si el nivel de riesgo está por encima o igual de 360.",IF(AB30="III","Mejorar si es posible. Sería conveniente justificar la intervención y su rentabilidad.",IF(AB30="IV","Mantener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0" s="218" t="str">
        <f>+IF(AB30="I","No aceptable",IF(AB30="II","No aceptable o aceptable con control específico",IF(AB30="III","Aceptable",IF(AB30="IV","Aceptable",""))))</f>
        <v>Aceptable</v>
      </c>
      <c r="AE30" s="139" t="s">
        <v>732</v>
      </c>
      <c r="AF30" s="187" t="s">
        <v>34</v>
      </c>
      <c r="AG30" s="187" t="s">
        <v>34</v>
      </c>
      <c r="AH30" s="187" t="s">
        <v>34</v>
      </c>
      <c r="AI30" s="139" t="s">
        <v>235</v>
      </c>
      <c r="AJ30" s="187" t="s">
        <v>34</v>
      </c>
      <c r="AK30" s="141" t="s">
        <v>521</v>
      </c>
    </row>
    <row r="31" spans="1:37" s="128" customFormat="1" ht="81" customHeight="1">
      <c r="A31" s="524"/>
      <c r="B31" s="429"/>
      <c r="C31" s="429"/>
      <c r="D31" s="526"/>
      <c r="E31" s="430"/>
      <c r="F31" s="430"/>
      <c r="G31" s="236" t="s">
        <v>42</v>
      </c>
      <c r="H31" s="441"/>
      <c r="I31" s="129" t="s">
        <v>96</v>
      </c>
      <c r="J31" s="130" t="s">
        <v>236</v>
      </c>
      <c r="K31" s="136" t="s">
        <v>237</v>
      </c>
      <c r="L31" s="76">
        <v>1</v>
      </c>
      <c r="M31" s="77">
        <v>0</v>
      </c>
      <c r="N31" s="76">
        <v>0</v>
      </c>
      <c r="O31" s="76">
        <f t="shared" si="19"/>
        <v>1</v>
      </c>
      <c r="P31" s="130" t="s">
        <v>232</v>
      </c>
      <c r="Q31" s="131">
        <v>8</v>
      </c>
      <c r="R31" s="136" t="s">
        <v>522</v>
      </c>
      <c r="S31" s="136" t="s">
        <v>234</v>
      </c>
      <c r="T31" s="136" t="s">
        <v>233</v>
      </c>
      <c r="U31" s="219">
        <v>2</v>
      </c>
      <c r="V31" s="219">
        <v>4</v>
      </c>
      <c r="W31" s="219">
        <f>V31*U31</f>
        <v>8</v>
      </c>
      <c r="X31" s="220" t="str">
        <f>+IF(AND(U31*V31&gt;=24,U31*V31&lt;=40),"MA",IF(AND(U31*V31&gt;=10,U31*V31&lt;=20),"A",IF(AND(U31*V31&gt;=6,U31*V31&lt;=8),"M",IF(AND(U31*V31&gt;=0,U31*V31&lt;=4),"B",""))))</f>
        <v>M</v>
      </c>
      <c r="Y31" s="221" t="str">
        <f>+IF(X31="MA","Situación deficiente con exposición continua, o muy deficiente con exposición frecuente. Normalmente la materialización del riesgo ocurre con frecuencia.",IF(X31="A","Situación deficiente con exposición frecuente u ocasional, o bien situación muy deficiente con exposición ocasional o esporádica. La materialización de Riesgo es posible que suceda varias veces en la vida laboral",IF(X31="M","Situación deficiente con exposición esporádica, o bien situación mejorable con exposición continuada o frecuente. Es posible que suceda el daño alguna vez.",IF(X31="B","Situación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31" s="219">
        <v>10</v>
      </c>
      <c r="AA31" s="219">
        <f>W31*Z31</f>
        <v>80</v>
      </c>
      <c r="AB31" s="222" t="str">
        <f>+IF(AND(U31*V31*Z31&gt;=600,U31*V31*Z31&lt;=4000),"I",IF(AND(U31*V31*Z31&gt;=150,U31*V31*Z31&lt;=500),"II",IF(AND(U31*V31*Z31&gt;=40,U31*V31*Z31&lt;=120),"III",IF(AND(U31*V31*Z31&gt;=0,U31*V31*Z31&lt;=20),"IV",""))))</f>
        <v>III</v>
      </c>
      <c r="AC31" s="221" t="str">
        <f>+IF(AB31="I","Situación crìtica. Suspender actividades hasta que el riesgo esté bajo control. Intervención urgente.",IF(AB31="II","Corregir y adoptar medidas de control de inmediato. Sin embargo suspenda actividades si el nivel de riesgo está por encima o igual de 360.",IF(AB31="III","Mejorar si es posible. Sería conveniente justificar la intervención y su rentabilidad.",IF(AB31="IV","Mantener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1" s="223" t="str">
        <f>+IF(AB31="I","No aceptable",IF(AB31="II","No aceptable o aceptable con control específico",IF(AB31="III","Aceptable",IF(AB31="IV","Aceptable",""))))</f>
        <v>Aceptable</v>
      </c>
      <c r="AE31" s="129" t="s">
        <v>733</v>
      </c>
      <c r="AF31" s="131" t="s">
        <v>34</v>
      </c>
      <c r="AG31" s="131" t="s">
        <v>34</v>
      </c>
      <c r="AH31" s="131" t="s">
        <v>523</v>
      </c>
      <c r="AI31" s="129" t="s">
        <v>235</v>
      </c>
      <c r="AJ31" s="131" t="s">
        <v>34</v>
      </c>
      <c r="AK31" s="144" t="s">
        <v>521</v>
      </c>
    </row>
    <row r="32" spans="1:37" s="273" customFormat="1" ht="76.5" customHeight="1">
      <c r="A32" s="524"/>
      <c r="B32" s="429"/>
      <c r="C32" s="429"/>
      <c r="D32" s="526"/>
      <c r="E32" s="430"/>
      <c r="F32" s="430"/>
      <c r="G32" s="275" t="s">
        <v>42</v>
      </c>
      <c r="H32" s="518" t="s">
        <v>632</v>
      </c>
      <c r="I32" s="519" t="s">
        <v>637</v>
      </c>
      <c r="J32" s="269" t="s">
        <v>810</v>
      </c>
      <c r="K32" s="276" t="s">
        <v>688</v>
      </c>
      <c r="L32" s="277">
        <v>0</v>
      </c>
      <c r="M32" s="289">
        <v>49</v>
      </c>
      <c r="N32" s="277">
        <v>0</v>
      </c>
      <c r="O32" s="277">
        <f t="shared" si="19"/>
        <v>49</v>
      </c>
      <c r="P32" s="276" t="s">
        <v>354</v>
      </c>
      <c r="Q32" s="289">
        <v>2</v>
      </c>
      <c r="R32" s="276" t="s">
        <v>79</v>
      </c>
      <c r="S32" s="276" t="s">
        <v>357</v>
      </c>
      <c r="T32" s="276" t="s">
        <v>356</v>
      </c>
      <c r="U32" s="289">
        <v>2</v>
      </c>
      <c r="V32" s="289">
        <v>2</v>
      </c>
      <c r="W32" s="289">
        <f t="shared" ref="W32:W33" si="20">V32*U32</f>
        <v>4</v>
      </c>
      <c r="X32" s="278" t="str">
        <f t="shared" ref="X32:X33" si="21">+IF(AND(U32*V32&gt;=24,U32*V32&lt;=40),"MA",IF(AND(U32*V32&gt;=10,U32*V32&lt;=20),"A",IF(AND(U32*V32&gt;=6,U32*V32&lt;=8),"M",IF(AND(U32*V32&gt;=0,U32*V32&lt;=4),"B",""))))</f>
        <v>B</v>
      </c>
      <c r="Y32" s="269" t="str">
        <f t="shared" ref="Y32:Y33" si="22">+IF(X32="MA","Situación deficiente con exposición continua, o muy deficiente con exposición frecuente. Normalmente la materialización del riesgo ocurre con frecuencia.",IF(X32="A","Situación deficiente con exposición frecuente u ocasional, o bien situación muy deficiente con exposición ocasional o esporádica. La materialización de Riesgo es posible que suceda varias veces en la vida laboral",IF(X32="M","Situación deficiente con exposición esporádica, o bien situación mejorable con exposición continuada o frecuente. Es posible que suceda el daño alguna vez.",IF(X32="B","Situación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32" s="270">
        <v>10</v>
      </c>
      <c r="AA32" s="270">
        <f t="shared" ref="AA32:AA33" si="23">W32*Z32</f>
        <v>40</v>
      </c>
      <c r="AB32" s="279" t="str">
        <f t="shared" ref="AB32:AB33" si="24">+IF(AND(U32*V32*Z32&gt;=600,U32*V32*Z32&lt;=4000),"I",IF(AND(U32*V32*Z32&gt;=150,U32*V32*Z32&lt;=500),"II",IF(AND(U32*V32*Z32&gt;=40,U32*V32*Z32&lt;=120),"III",IF(AND(U32*V32*Z32&gt;=0,U32*V32*Z32&lt;=20),"IV",""))))</f>
        <v>III</v>
      </c>
      <c r="AC32" s="269" t="str">
        <f t="shared" ref="AC32:AC33" si="25">+IF(AB32="I","Situación crìtica. Suspender actividades hasta que el riesgo esté bajo control. Intervención urgente.",IF(AB32="II","Corregir y adoptar medidas de control de inmediato. Sin embargo suspenda actividades si el nivel de riesgo está por encima o igual de 360.",IF(AB32="III","Mejorar si es posible. Sería conveniente justificar la intervención y su rentabilidad.",IF(AB32="IV","Mantener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2" s="269" t="str">
        <f t="shared" ref="AD32:AD33" si="26">+IF(AB32="I","No aceptable",IF(AB32="II","No aceptable o aceptable con control específico",IF(AB32="III","Aceptable",IF(AB32="IV","Aceptable",""))))</f>
        <v>Aceptable</v>
      </c>
      <c r="AE32" s="283" t="s">
        <v>696</v>
      </c>
      <c r="AF32" s="269" t="s">
        <v>34</v>
      </c>
      <c r="AG32" s="269" t="s">
        <v>34</v>
      </c>
      <c r="AH32" s="269" t="s">
        <v>34</v>
      </c>
      <c r="AI32" s="270" t="s">
        <v>811</v>
      </c>
      <c r="AJ32" s="289" t="s">
        <v>812</v>
      </c>
      <c r="AK32" s="312" t="s">
        <v>468</v>
      </c>
    </row>
    <row r="33" spans="1:37" s="273" customFormat="1" ht="105.75" customHeight="1">
      <c r="A33" s="524"/>
      <c r="B33" s="429"/>
      <c r="C33" s="429"/>
      <c r="D33" s="526"/>
      <c r="E33" s="430"/>
      <c r="F33" s="430"/>
      <c r="G33" s="275" t="s">
        <v>42</v>
      </c>
      <c r="H33" s="518"/>
      <c r="I33" s="520"/>
      <c r="J33" s="325" t="s">
        <v>638</v>
      </c>
      <c r="K33" s="325" t="s">
        <v>670</v>
      </c>
      <c r="L33" s="277">
        <v>0</v>
      </c>
      <c r="M33" s="324">
        <v>49</v>
      </c>
      <c r="N33" s="277">
        <v>0</v>
      </c>
      <c r="O33" s="277">
        <f t="shared" ref="O33" si="27">SUM(L33:N33)</f>
        <v>49</v>
      </c>
      <c r="P33" s="325" t="s">
        <v>669</v>
      </c>
      <c r="Q33" s="324">
        <v>4</v>
      </c>
      <c r="R33" s="325" t="s">
        <v>79</v>
      </c>
      <c r="S33" s="269" t="s">
        <v>671</v>
      </c>
      <c r="T33" s="325" t="s">
        <v>672</v>
      </c>
      <c r="U33" s="270">
        <v>2</v>
      </c>
      <c r="V33" s="270">
        <v>2</v>
      </c>
      <c r="W33" s="270">
        <f t="shared" si="20"/>
        <v>4</v>
      </c>
      <c r="X33" s="278" t="str">
        <f t="shared" si="21"/>
        <v>B</v>
      </c>
      <c r="Y33" s="269" t="str">
        <f t="shared" si="22"/>
        <v>Situación mejorable con exposición ocasional o esporádica, o situación sin anomalía destacable con cualquier nivel de exposición. No es esperable que se materialice el riesgo, aunque puede ser concebible.</v>
      </c>
      <c r="Z33" s="270">
        <v>10</v>
      </c>
      <c r="AA33" s="270">
        <f t="shared" si="23"/>
        <v>40</v>
      </c>
      <c r="AB33" s="279" t="str">
        <f t="shared" si="24"/>
        <v>III</v>
      </c>
      <c r="AC33" s="269" t="str">
        <f t="shared" si="25"/>
        <v>Mejorar si es posible. Sería conveniente justificar la intervención y su rentabilidad.</v>
      </c>
      <c r="AD33" s="269" t="str">
        <f t="shared" si="26"/>
        <v>Aceptable</v>
      </c>
      <c r="AE33" s="274" t="s">
        <v>693</v>
      </c>
      <c r="AF33" s="269" t="s">
        <v>348</v>
      </c>
      <c r="AG33" s="269" t="s">
        <v>34</v>
      </c>
      <c r="AH33" s="269" t="s">
        <v>34</v>
      </c>
      <c r="AI33" s="270" t="s">
        <v>349</v>
      </c>
      <c r="AJ33" s="324" t="s">
        <v>673</v>
      </c>
      <c r="AK33" s="312" t="s">
        <v>468</v>
      </c>
    </row>
    <row r="34" spans="1:37" s="273" customFormat="1" ht="134.25" customHeight="1">
      <c r="A34" s="524"/>
      <c r="B34" s="429"/>
      <c r="C34" s="429"/>
      <c r="D34" s="526"/>
      <c r="E34" s="430"/>
      <c r="F34" s="430"/>
      <c r="G34" s="275"/>
      <c r="H34" s="518"/>
      <c r="I34" s="520"/>
      <c r="J34" s="269" t="s">
        <v>779</v>
      </c>
      <c r="K34" s="276" t="s">
        <v>780</v>
      </c>
      <c r="L34" s="277">
        <v>0</v>
      </c>
      <c r="M34" s="289">
        <v>49</v>
      </c>
      <c r="N34" s="277">
        <v>0</v>
      </c>
      <c r="O34" s="277">
        <f t="shared" si="19"/>
        <v>49</v>
      </c>
      <c r="P34" s="276" t="s">
        <v>781</v>
      </c>
      <c r="Q34" s="289">
        <v>9</v>
      </c>
      <c r="R34" s="276" t="s">
        <v>782</v>
      </c>
      <c r="S34" s="276" t="s">
        <v>783</v>
      </c>
      <c r="T34" s="276" t="s">
        <v>784</v>
      </c>
      <c r="U34" s="289">
        <v>6</v>
      </c>
      <c r="V34" s="289">
        <v>3</v>
      </c>
      <c r="W34" s="289">
        <f t="shared" ref="W34" si="28">V34*U34</f>
        <v>18</v>
      </c>
      <c r="X34" s="278" t="str">
        <f t="shared" ref="X34" si="29">+IF(AND(U34*V34&gt;=24,U34*V34&lt;=40),"MA",IF(AND(U34*V34&gt;=10,U34*V34&lt;=20),"A",IF(AND(U34*V34&gt;=6,U34*V34&lt;=8),"M",IF(AND(U34*V34&gt;=0,U34*V34&lt;=4),"B",""))))</f>
        <v>A</v>
      </c>
      <c r="Y34" s="269" t="str">
        <f t="shared" ref="Y34" si="30">+IF(X34="MA","Situación deficiente con exposición continua, o muy deficiente con exposición frecuente. Normalmente la materialización del riesgo ocurre con frecuencia.",IF(X34="A","Situación deficiente con exposición frecuente u ocasional, o bien situación muy deficiente con exposición ocasional o esporádica. La materialización de Riesgo es posible que suceda varias veces en la vida laboral",IF(X34="M","Situación deficiente con exposición esporádica, o bien situación mejorable con exposición continuada o frecuente. Es posible que suceda el daño alguna vez.",IF(X34="B","Situación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34" s="270">
        <v>100</v>
      </c>
      <c r="AA34" s="270">
        <f t="shared" ref="AA34" si="31">W34*Z34</f>
        <v>1800</v>
      </c>
      <c r="AB34" s="279" t="str">
        <f t="shared" ref="AB34" si="32">+IF(AND(U34*V34*Z34&gt;=600,U34*V34*Z34&lt;=4000),"I",IF(AND(U34*V34*Z34&gt;=150,U34*V34*Z34&lt;=500),"II",IF(AND(U34*V34*Z34&gt;=40,U34*V34*Z34&lt;=120),"III",IF(AND(U34*V34*Z34&gt;=0,U34*V34*Z34&lt;=20),"IV",""))))</f>
        <v>I</v>
      </c>
      <c r="AC34" s="269" t="str">
        <f t="shared" ref="AC34" si="33">+IF(AB34="I","Situación crìtica. Suspender actividades hasta que el riesgo esté bajo control. Intervención urgente.",IF(AB34="II","Corregir y adoptar medidas de control de inmediato. Sin embargo suspenda actividades si el nivel de riesgo está por encima o igual de 360.",IF(AB34="III","Mejorar si es posible. Sería conveniente justificar la intervención y su rentabilidad.",IF(AB34="IV","Mantener las medidas de control existentes, pero se deberían considerar soluciones o mejoras y se deben hacer comprobaciones periódicas para asegurar que el riesgo aún es tolerable.",""))))</f>
        <v>Situación crìtica. Suspender actividades hasta que el riesgo esté bajo control. Intervención urgente.</v>
      </c>
      <c r="AD34" s="269" t="str">
        <f t="shared" ref="AD34" si="34">+IF(AB34="I","No aceptable",IF(AB34="II","No aceptable o aceptable con control específico",IF(AB34="III","Aceptable",IF(AB34="IV","Aceptable",""))))</f>
        <v>No aceptable</v>
      </c>
      <c r="AE34" s="283" t="s">
        <v>785</v>
      </c>
      <c r="AF34" s="269" t="s">
        <v>34</v>
      </c>
      <c r="AG34" s="269" t="s">
        <v>34</v>
      </c>
      <c r="AH34" s="269" t="s">
        <v>34</v>
      </c>
      <c r="AI34" s="270" t="s">
        <v>786</v>
      </c>
      <c r="AJ34" s="289" t="s">
        <v>34</v>
      </c>
      <c r="AK34" s="312" t="s">
        <v>468</v>
      </c>
    </row>
    <row r="35" spans="1:37" s="128" customFormat="1" ht="81" customHeight="1">
      <c r="A35" s="524"/>
      <c r="B35" s="429"/>
      <c r="C35" s="429"/>
      <c r="D35" s="526"/>
      <c r="E35" s="430"/>
      <c r="F35" s="430"/>
      <c r="G35" s="236" t="s">
        <v>42</v>
      </c>
      <c r="H35" s="442" t="s">
        <v>200</v>
      </c>
      <c r="I35" s="136" t="s">
        <v>202</v>
      </c>
      <c r="J35" s="136" t="s">
        <v>524</v>
      </c>
      <c r="K35" s="136" t="s">
        <v>206</v>
      </c>
      <c r="L35" s="76">
        <v>1</v>
      </c>
      <c r="M35" s="77">
        <v>0</v>
      </c>
      <c r="N35" s="76">
        <v>0</v>
      </c>
      <c r="O35" s="76">
        <f t="shared" si="19"/>
        <v>1</v>
      </c>
      <c r="P35" s="138" t="s">
        <v>209</v>
      </c>
      <c r="Q35" s="131">
        <v>8</v>
      </c>
      <c r="R35" s="138" t="s">
        <v>525</v>
      </c>
      <c r="S35" s="138" t="s">
        <v>526</v>
      </c>
      <c r="T35" s="138" t="s">
        <v>213</v>
      </c>
      <c r="U35" s="143">
        <v>6</v>
      </c>
      <c r="V35" s="143">
        <v>4</v>
      </c>
      <c r="W35" s="143">
        <f t="shared" ref="W35:W42" si="35">V35*U35</f>
        <v>24</v>
      </c>
      <c r="X35" s="143" t="str">
        <f t="shared" ref="X35:X42" si="36">+IF(AND(U35*V35&gt;=24,U35*V35&lt;=40),"MA",IF(AND(U35*V35&gt;=10,U35*V35&lt;=20),"A",IF(AND(U35*V35&gt;=6,U35*V35&lt;=8),"M",IF(AND(U35*V35&gt;=0,U35*V35&lt;=4),"B",""))))</f>
        <v>MA</v>
      </c>
      <c r="Y35" s="221" t="str">
        <f t="shared" ref="Y35:Y42" si="37">+IF(X35="MA","Situación deficiente con exposición continua, o muy deficiente con exposición frecuente. Normalmente la materialización del riesgo ocurre con frecuencia.",IF(X35="A","Situación deficiente con exposición frecuente u ocasional, o bien situación muy deficiente con exposición ocasional o esporádica. La materialización de Riesgo es posible que suceda varias veces en la vida laboral",IF(X35="M","Situación deficiente con exposición esporádica, o bien situación mejorable con exposición continuada o frecuente. Es posible que suceda el daño alguna vez.",IF(X35="B","Situación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35" s="219">
        <v>10</v>
      </c>
      <c r="AA35" s="219">
        <f t="shared" ref="AA35:AA42" si="38">W35*Z35</f>
        <v>240</v>
      </c>
      <c r="AB35" s="222" t="str">
        <f t="shared" ref="AB35:AB42" si="39">+IF(AND(U35*V35*Z35&gt;=600,U35*V35*Z35&lt;=4000),"I",IF(AND(U35*V35*Z35&gt;=150,U35*V35*Z35&lt;=500),"II",IF(AND(U35*V35*Z35&gt;=40,U35*V35*Z35&lt;=120),"III",IF(AND(U35*V35*Z35&gt;=0,U35*V35*Z35&lt;=20),"IV",""))))</f>
        <v>II</v>
      </c>
      <c r="AC35" s="221" t="str">
        <f t="shared" ref="AC35:AC42" si="40">+IF(AB35="I","Situación crìtica. Suspender actividades hasta que el riesgo esté bajo control. Intervención urgente.",IF(AB35="II","Corregir y adoptar medidas de control de inmediato. Sin embargo suspenda actividades si el nivel de riesgo está por encima o igual de 360.",IF(AB35="III","Mejorar si es posible. Sería conveniente justificar la intervención y su rentabilidad.",IF(AB35="IV","Mantener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35" s="223" t="str">
        <f t="shared" ref="AD35:AD42" si="41">+IF(AB35="I","No aceptable",IF(AB35="II","No aceptable o aceptable con control específico",IF(AB35="III","Aceptable",IF(AB35="IV","Aceptable",""))))</f>
        <v>No aceptable o aceptable con control específico</v>
      </c>
      <c r="AE35" s="444" t="s">
        <v>745</v>
      </c>
      <c r="AF35" s="129" t="s">
        <v>34</v>
      </c>
      <c r="AG35" s="129" t="s">
        <v>34</v>
      </c>
      <c r="AH35" s="136" t="s">
        <v>527</v>
      </c>
      <c r="AI35" s="136" t="s">
        <v>218</v>
      </c>
      <c r="AJ35" s="131" t="s">
        <v>34</v>
      </c>
      <c r="AK35" s="144" t="s">
        <v>521</v>
      </c>
    </row>
    <row r="36" spans="1:37" s="128" customFormat="1" ht="81" customHeight="1">
      <c r="A36" s="524"/>
      <c r="B36" s="429"/>
      <c r="C36" s="429"/>
      <c r="D36" s="526"/>
      <c r="E36" s="430"/>
      <c r="F36" s="430"/>
      <c r="G36" s="236" t="s">
        <v>42</v>
      </c>
      <c r="H36" s="442"/>
      <c r="I36" s="136" t="s">
        <v>205</v>
      </c>
      <c r="J36" s="136" t="s">
        <v>528</v>
      </c>
      <c r="K36" s="136" t="s">
        <v>207</v>
      </c>
      <c r="L36" s="76">
        <v>1</v>
      </c>
      <c r="M36" s="77">
        <v>0</v>
      </c>
      <c r="N36" s="76">
        <v>0</v>
      </c>
      <c r="O36" s="76">
        <f t="shared" si="19"/>
        <v>1</v>
      </c>
      <c r="P36" s="138" t="s">
        <v>210</v>
      </c>
      <c r="Q36" s="131">
        <v>8</v>
      </c>
      <c r="R36" s="138" t="s">
        <v>525</v>
      </c>
      <c r="S36" s="138" t="s">
        <v>526</v>
      </c>
      <c r="T36" s="138" t="s">
        <v>216</v>
      </c>
      <c r="U36" s="143">
        <v>6</v>
      </c>
      <c r="V36" s="143">
        <v>4</v>
      </c>
      <c r="W36" s="143">
        <f t="shared" si="35"/>
        <v>24</v>
      </c>
      <c r="X36" s="143" t="str">
        <f t="shared" si="36"/>
        <v>MA</v>
      </c>
      <c r="Y36" s="221" t="str">
        <f t="shared" si="37"/>
        <v>Situación deficiente con exposición continua, o muy deficiente con exposición frecuente. Normalmente la materialización del riesgo ocurre con frecuencia.</v>
      </c>
      <c r="Z36" s="219">
        <v>10</v>
      </c>
      <c r="AA36" s="219">
        <f t="shared" si="38"/>
        <v>240</v>
      </c>
      <c r="AB36" s="222" t="str">
        <f t="shared" si="39"/>
        <v>II</v>
      </c>
      <c r="AC36" s="221" t="str">
        <f t="shared" si="40"/>
        <v>Corregir y adoptar medidas de control de inmediato. Sin embargo suspenda actividades si el nivel de riesgo está por encima o igual de 360.</v>
      </c>
      <c r="AD36" s="223" t="str">
        <f t="shared" si="41"/>
        <v>No aceptable o aceptable con control específico</v>
      </c>
      <c r="AE36" s="445"/>
      <c r="AF36" s="129" t="s">
        <v>34</v>
      </c>
      <c r="AG36" s="129" t="s">
        <v>34</v>
      </c>
      <c r="AH36" s="136" t="s">
        <v>527</v>
      </c>
      <c r="AI36" s="136" t="s">
        <v>218</v>
      </c>
      <c r="AJ36" s="131" t="s">
        <v>34</v>
      </c>
      <c r="AK36" s="144" t="s">
        <v>521</v>
      </c>
    </row>
    <row r="37" spans="1:37" s="128" customFormat="1" ht="81" customHeight="1">
      <c r="A37" s="524"/>
      <c r="B37" s="429"/>
      <c r="C37" s="429"/>
      <c r="D37" s="526"/>
      <c r="E37" s="430"/>
      <c r="F37" s="430"/>
      <c r="G37" s="236" t="s">
        <v>42</v>
      </c>
      <c r="H37" s="443"/>
      <c r="I37" s="136" t="s">
        <v>529</v>
      </c>
      <c r="J37" s="136" t="s">
        <v>530</v>
      </c>
      <c r="K37" s="194" t="s">
        <v>531</v>
      </c>
      <c r="L37" s="76">
        <v>1</v>
      </c>
      <c r="M37" s="77">
        <v>0</v>
      </c>
      <c r="N37" s="76">
        <v>0</v>
      </c>
      <c r="O37" s="76">
        <f t="shared" si="19"/>
        <v>1</v>
      </c>
      <c r="P37" s="131" t="s">
        <v>418</v>
      </c>
      <c r="Q37" s="131">
        <v>8</v>
      </c>
      <c r="R37" s="138" t="s">
        <v>147</v>
      </c>
      <c r="S37" s="138" t="s">
        <v>147</v>
      </c>
      <c r="T37" s="138" t="s">
        <v>532</v>
      </c>
      <c r="U37" s="143">
        <v>2</v>
      </c>
      <c r="V37" s="143">
        <v>3</v>
      </c>
      <c r="W37" s="143">
        <f t="shared" si="35"/>
        <v>6</v>
      </c>
      <c r="X37" s="143" t="str">
        <f t="shared" si="36"/>
        <v>M</v>
      </c>
      <c r="Y37" s="221" t="str">
        <f t="shared" si="37"/>
        <v>Situación deficiente con exposición esporádica, o bien situación mejorable con exposición continuada o frecuente. Es posible que suceda el daño alguna vez.</v>
      </c>
      <c r="Z37" s="219">
        <v>10</v>
      </c>
      <c r="AA37" s="219">
        <f t="shared" si="38"/>
        <v>60</v>
      </c>
      <c r="AB37" s="222" t="str">
        <f t="shared" si="39"/>
        <v>III</v>
      </c>
      <c r="AC37" s="221" t="str">
        <f t="shared" si="40"/>
        <v>Mejorar si es posible. Sería conveniente justificar la intervención y su rentabilidad.</v>
      </c>
      <c r="AD37" s="223" t="str">
        <f t="shared" si="41"/>
        <v>Aceptable</v>
      </c>
      <c r="AE37" s="188" t="s">
        <v>533</v>
      </c>
      <c r="AF37" s="129" t="s">
        <v>34</v>
      </c>
      <c r="AG37" s="129" t="s">
        <v>34</v>
      </c>
      <c r="AH37" s="129" t="s">
        <v>34</v>
      </c>
      <c r="AI37" s="136" t="s">
        <v>534</v>
      </c>
      <c r="AJ37" s="131" t="s">
        <v>34</v>
      </c>
      <c r="AK37" s="144" t="s">
        <v>521</v>
      </c>
    </row>
    <row r="38" spans="1:37" ht="81" customHeight="1">
      <c r="A38" s="524"/>
      <c r="B38" s="429"/>
      <c r="C38" s="429"/>
      <c r="D38" s="526"/>
      <c r="E38" s="430"/>
      <c r="F38" s="430"/>
      <c r="G38" s="236" t="s">
        <v>42</v>
      </c>
      <c r="H38" s="138" t="s">
        <v>44</v>
      </c>
      <c r="I38" s="129" t="s">
        <v>437</v>
      </c>
      <c r="J38" s="136" t="s">
        <v>535</v>
      </c>
      <c r="K38" s="136" t="s">
        <v>536</v>
      </c>
      <c r="L38" s="76">
        <v>1</v>
      </c>
      <c r="M38" s="77">
        <v>0</v>
      </c>
      <c r="N38" s="76">
        <v>0</v>
      </c>
      <c r="O38" s="76">
        <f t="shared" si="19"/>
        <v>1</v>
      </c>
      <c r="P38" s="131" t="s">
        <v>537</v>
      </c>
      <c r="Q38" s="131">
        <v>8</v>
      </c>
      <c r="R38" s="138" t="s">
        <v>147</v>
      </c>
      <c r="S38" s="138" t="s">
        <v>538</v>
      </c>
      <c r="T38" s="138" t="s">
        <v>539</v>
      </c>
      <c r="U38" s="219">
        <v>6</v>
      </c>
      <c r="V38" s="219">
        <v>3</v>
      </c>
      <c r="W38" s="219">
        <f t="shared" si="35"/>
        <v>18</v>
      </c>
      <c r="X38" s="220" t="str">
        <f t="shared" si="36"/>
        <v>A</v>
      </c>
      <c r="Y38" s="221" t="str">
        <f t="shared" si="37"/>
        <v>Situación deficiente con exposición frecuente u ocasional, o bien situación muy deficiente con exposición ocasional o esporádica. La materialización de Riesgo es posible que suceda varias veces en la vida laboral</v>
      </c>
      <c r="Z38" s="219">
        <v>10</v>
      </c>
      <c r="AA38" s="219">
        <f t="shared" si="38"/>
        <v>180</v>
      </c>
      <c r="AB38" s="222" t="str">
        <f t="shared" si="39"/>
        <v>II</v>
      </c>
      <c r="AC38" s="221" t="str">
        <f t="shared" si="40"/>
        <v>Corregir y adoptar medidas de control de inmediato. Sin embargo suspenda actividades si el nivel de riesgo está por encima o igual de 360.</v>
      </c>
      <c r="AD38" s="223" t="str">
        <f t="shared" si="41"/>
        <v>No aceptable o aceptable con control específico</v>
      </c>
      <c r="AE38" s="188" t="s">
        <v>746</v>
      </c>
      <c r="AF38" s="129" t="s">
        <v>34</v>
      </c>
      <c r="AG38" s="129" t="s">
        <v>34</v>
      </c>
      <c r="AH38" s="129" t="s">
        <v>34</v>
      </c>
      <c r="AI38" s="129" t="s">
        <v>540</v>
      </c>
      <c r="AJ38" s="129" t="s">
        <v>34</v>
      </c>
      <c r="AK38" s="144" t="s">
        <v>521</v>
      </c>
    </row>
    <row r="39" spans="1:37" ht="81" customHeight="1">
      <c r="A39" s="524"/>
      <c r="B39" s="429"/>
      <c r="C39" s="429"/>
      <c r="D39" s="526"/>
      <c r="E39" s="430"/>
      <c r="F39" s="430"/>
      <c r="G39" s="236" t="s">
        <v>42</v>
      </c>
      <c r="H39" s="446" t="s">
        <v>45</v>
      </c>
      <c r="I39" s="146" t="s">
        <v>56</v>
      </c>
      <c r="J39" s="136" t="s">
        <v>286</v>
      </c>
      <c r="K39" s="136" t="s">
        <v>57</v>
      </c>
      <c r="L39" s="76">
        <v>1</v>
      </c>
      <c r="M39" s="77">
        <v>0</v>
      </c>
      <c r="N39" s="76">
        <v>0</v>
      </c>
      <c r="O39" s="76">
        <f t="shared" si="19"/>
        <v>1</v>
      </c>
      <c r="P39" s="136" t="s">
        <v>280</v>
      </c>
      <c r="Q39" s="131">
        <v>8</v>
      </c>
      <c r="R39" s="129" t="s">
        <v>147</v>
      </c>
      <c r="S39" s="136" t="s">
        <v>281</v>
      </c>
      <c r="T39" s="129" t="s">
        <v>304</v>
      </c>
      <c r="U39" s="219">
        <v>2</v>
      </c>
      <c r="V39" s="219">
        <v>2</v>
      </c>
      <c r="W39" s="219">
        <f t="shared" si="35"/>
        <v>4</v>
      </c>
      <c r="X39" s="220" t="str">
        <f t="shared" si="36"/>
        <v>B</v>
      </c>
      <c r="Y39" s="221" t="str">
        <f t="shared" si="37"/>
        <v>Situación mejorable con exposición ocasional o esporádica, o situación sin anomalía destacable con cualquier nivel de exposición. No es esperable que se materialice el riesgo, aunque puede ser concebible.</v>
      </c>
      <c r="Z39" s="219">
        <v>10</v>
      </c>
      <c r="AA39" s="219">
        <f t="shared" si="38"/>
        <v>40</v>
      </c>
      <c r="AB39" s="222" t="str">
        <f t="shared" si="39"/>
        <v>III</v>
      </c>
      <c r="AC39" s="221" t="str">
        <f t="shared" si="40"/>
        <v>Mejorar si es posible. Sería conveniente justificar la intervención y su rentabilidad.</v>
      </c>
      <c r="AD39" s="223" t="str">
        <f t="shared" si="41"/>
        <v>Aceptable</v>
      </c>
      <c r="AE39" s="137" t="s">
        <v>697</v>
      </c>
      <c r="AF39" s="131" t="s">
        <v>34</v>
      </c>
      <c r="AG39" s="131" t="s">
        <v>34</v>
      </c>
      <c r="AH39" s="136" t="s">
        <v>282</v>
      </c>
      <c r="AI39" s="136" t="s">
        <v>283</v>
      </c>
      <c r="AJ39" s="131" t="s">
        <v>34</v>
      </c>
      <c r="AK39" s="144" t="s">
        <v>521</v>
      </c>
    </row>
    <row r="40" spans="1:37" ht="81" customHeight="1">
      <c r="A40" s="524"/>
      <c r="B40" s="429"/>
      <c r="C40" s="429"/>
      <c r="D40" s="526"/>
      <c r="E40" s="430"/>
      <c r="F40" s="430"/>
      <c r="G40" s="236" t="s">
        <v>42</v>
      </c>
      <c r="H40" s="447"/>
      <c r="I40" s="136" t="s">
        <v>541</v>
      </c>
      <c r="J40" s="136" t="s">
        <v>542</v>
      </c>
      <c r="K40" s="136" t="s">
        <v>543</v>
      </c>
      <c r="L40" s="76">
        <v>1</v>
      </c>
      <c r="M40" s="77">
        <v>0</v>
      </c>
      <c r="N40" s="76">
        <v>0</v>
      </c>
      <c r="O40" s="76">
        <f t="shared" si="19"/>
        <v>1</v>
      </c>
      <c r="P40" s="136" t="s">
        <v>291</v>
      </c>
      <c r="Q40" s="131">
        <v>8</v>
      </c>
      <c r="R40" s="238"/>
      <c r="S40" s="129" t="s">
        <v>297</v>
      </c>
      <c r="T40" s="129" t="s">
        <v>302</v>
      </c>
      <c r="U40" s="219">
        <v>2</v>
      </c>
      <c r="V40" s="219">
        <v>3</v>
      </c>
      <c r="W40" s="219">
        <f t="shared" si="35"/>
        <v>6</v>
      </c>
      <c r="X40" s="220" t="str">
        <f t="shared" si="36"/>
        <v>M</v>
      </c>
      <c r="Y40" s="221" t="str">
        <f t="shared" si="37"/>
        <v>Situación deficiente con exposición esporádica, o bien situación mejorable con exposición continuada o frecuente. Es posible que suceda el daño alguna vez.</v>
      </c>
      <c r="Z40" s="219">
        <v>10</v>
      </c>
      <c r="AA40" s="219">
        <f t="shared" si="38"/>
        <v>60</v>
      </c>
      <c r="AB40" s="222" t="str">
        <f t="shared" si="39"/>
        <v>III</v>
      </c>
      <c r="AC40" s="221" t="str">
        <f t="shared" si="40"/>
        <v>Mejorar si es posible. Sería conveniente justificar la intervención y su rentabilidad.</v>
      </c>
      <c r="AD40" s="223" t="str">
        <f t="shared" si="41"/>
        <v>Aceptable</v>
      </c>
      <c r="AE40" s="148" t="s">
        <v>718</v>
      </c>
      <c r="AF40" s="145" t="s">
        <v>34</v>
      </c>
      <c r="AG40" s="145" t="s">
        <v>34</v>
      </c>
      <c r="AH40" s="145" t="s">
        <v>34</v>
      </c>
      <c r="AI40" s="147" t="s">
        <v>544</v>
      </c>
      <c r="AJ40" s="145" t="s">
        <v>34</v>
      </c>
      <c r="AK40" s="144" t="s">
        <v>521</v>
      </c>
    </row>
    <row r="41" spans="1:37" ht="81" customHeight="1">
      <c r="A41" s="524"/>
      <c r="B41" s="429"/>
      <c r="C41" s="429"/>
      <c r="D41" s="526"/>
      <c r="E41" s="430"/>
      <c r="F41" s="430"/>
      <c r="G41" s="236" t="s">
        <v>42</v>
      </c>
      <c r="H41" s="448"/>
      <c r="I41" s="136" t="s">
        <v>295</v>
      </c>
      <c r="J41" s="136" t="s">
        <v>545</v>
      </c>
      <c r="K41" s="136" t="s">
        <v>457</v>
      </c>
      <c r="L41" s="76">
        <v>1</v>
      </c>
      <c r="M41" s="77">
        <v>0</v>
      </c>
      <c r="N41" s="76">
        <v>0</v>
      </c>
      <c r="O41" s="76">
        <f t="shared" si="19"/>
        <v>1</v>
      </c>
      <c r="P41" s="136" t="s">
        <v>331</v>
      </c>
      <c r="Q41" s="131">
        <v>8</v>
      </c>
      <c r="R41" s="136" t="s">
        <v>546</v>
      </c>
      <c r="S41" s="136" t="s">
        <v>547</v>
      </c>
      <c r="T41" s="129" t="s">
        <v>458</v>
      </c>
      <c r="U41" s="143">
        <v>2</v>
      </c>
      <c r="V41" s="143">
        <v>4</v>
      </c>
      <c r="W41" s="143">
        <f t="shared" si="35"/>
        <v>8</v>
      </c>
      <c r="X41" s="143" t="str">
        <f t="shared" si="36"/>
        <v>M</v>
      </c>
      <c r="Y41" s="223" t="str">
        <f t="shared" si="37"/>
        <v>Situación deficiente con exposición esporádica, o bien situación mejorable con exposición continuada o frecuente. Es posible que suceda el daño alguna vez.</v>
      </c>
      <c r="Z41" s="219">
        <v>25</v>
      </c>
      <c r="AA41" s="219">
        <f t="shared" si="38"/>
        <v>200</v>
      </c>
      <c r="AB41" s="222" t="str">
        <f t="shared" si="39"/>
        <v>II</v>
      </c>
      <c r="AC41" s="223" t="str">
        <f t="shared" si="40"/>
        <v>Corregir y adoptar medidas de control de inmediato. Sin embargo suspenda actividades si el nivel de riesgo está por encima o igual de 360.</v>
      </c>
      <c r="AD41" s="223" t="str">
        <f t="shared" si="41"/>
        <v>No aceptable o aceptable con control específico</v>
      </c>
      <c r="AE41" s="148" t="s">
        <v>734</v>
      </c>
      <c r="AF41" s="148" t="s">
        <v>34</v>
      </c>
      <c r="AG41" s="148" t="s">
        <v>147</v>
      </c>
      <c r="AH41" s="147" t="s">
        <v>456</v>
      </c>
      <c r="AI41" s="147" t="s">
        <v>544</v>
      </c>
      <c r="AJ41" s="145" t="s">
        <v>34</v>
      </c>
      <c r="AK41" s="144" t="s">
        <v>521</v>
      </c>
    </row>
    <row r="42" spans="1:37" ht="81" customHeight="1" thickBot="1">
      <c r="A42" s="524"/>
      <c r="B42" s="429"/>
      <c r="C42" s="429"/>
      <c r="D42" s="527"/>
      <c r="E42" s="430"/>
      <c r="F42" s="430"/>
      <c r="G42" s="239" t="s">
        <v>42</v>
      </c>
      <c r="H42" s="149" t="s">
        <v>60</v>
      </c>
      <c r="I42" s="149" t="s">
        <v>268</v>
      </c>
      <c r="J42" s="149" t="s">
        <v>548</v>
      </c>
      <c r="K42" s="149" t="s">
        <v>270</v>
      </c>
      <c r="L42" s="76">
        <v>1</v>
      </c>
      <c r="M42" s="77">
        <v>0</v>
      </c>
      <c r="N42" s="76">
        <v>0</v>
      </c>
      <c r="O42" s="76">
        <f t="shared" si="19"/>
        <v>1</v>
      </c>
      <c r="P42" s="149" t="s">
        <v>271</v>
      </c>
      <c r="Q42" s="150">
        <v>8</v>
      </c>
      <c r="R42" s="149" t="s">
        <v>549</v>
      </c>
      <c r="S42" s="149" t="s">
        <v>550</v>
      </c>
      <c r="T42" s="149" t="s">
        <v>551</v>
      </c>
      <c r="U42" s="224">
        <v>2</v>
      </c>
      <c r="V42" s="224">
        <v>2</v>
      </c>
      <c r="W42" s="224">
        <f t="shared" si="35"/>
        <v>4</v>
      </c>
      <c r="X42" s="225" t="str">
        <f t="shared" si="36"/>
        <v>B</v>
      </c>
      <c r="Y42" s="226" t="str">
        <f t="shared" si="37"/>
        <v>Situación mejorable con exposición ocasional o esporádica, o situación sin anomalía destacable con cualquier nivel de exposición. No es esperable que se materialice el riesgo, aunque puede ser concebible.</v>
      </c>
      <c r="Z42" s="224">
        <v>25</v>
      </c>
      <c r="AA42" s="224">
        <f t="shared" si="38"/>
        <v>100</v>
      </c>
      <c r="AB42" s="227" t="str">
        <f t="shared" si="39"/>
        <v>III</v>
      </c>
      <c r="AC42" s="226" t="str">
        <f t="shared" si="40"/>
        <v>Mejorar si es posible. Sería conveniente justificar la intervención y su rentabilidad.</v>
      </c>
      <c r="AD42" s="228" t="str">
        <f t="shared" si="41"/>
        <v>Aceptable</v>
      </c>
      <c r="AE42" s="152" t="s">
        <v>735</v>
      </c>
      <c r="AF42" s="150" t="s">
        <v>34</v>
      </c>
      <c r="AG42" s="150" t="s">
        <v>34</v>
      </c>
      <c r="AH42" s="150" t="s">
        <v>34</v>
      </c>
      <c r="AI42" s="151" t="s">
        <v>544</v>
      </c>
      <c r="AJ42" s="150" t="s">
        <v>34</v>
      </c>
      <c r="AK42" s="153" t="s">
        <v>521</v>
      </c>
    </row>
    <row r="43" spans="1:37" ht="96.75" customHeight="1">
      <c r="A43" s="524"/>
    </row>
  </sheetData>
  <mergeCells count="61">
    <mergeCell ref="U7:U8"/>
    <mergeCell ref="AE35:AE36"/>
    <mergeCell ref="H39:H41"/>
    <mergeCell ref="AE18:AE19"/>
    <mergeCell ref="A8:A43"/>
    <mergeCell ref="B30:B42"/>
    <mergeCell ref="C30:C42"/>
    <mergeCell ref="D30:D42"/>
    <mergeCell ref="E30:E42"/>
    <mergeCell ref="B7:B8"/>
    <mergeCell ref="C7:C8"/>
    <mergeCell ref="D7:D8"/>
    <mergeCell ref="E7:E8"/>
    <mergeCell ref="F30:F42"/>
    <mergeCell ref="Z7:Z8"/>
    <mergeCell ref="AA7:AA8"/>
    <mergeCell ref="K7:K8"/>
    <mergeCell ref="L7:O7"/>
    <mergeCell ref="P7:P8"/>
    <mergeCell ref="Q7:Q8"/>
    <mergeCell ref="R7:T7"/>
    <mergeCell ref="F7:F8"/>
    <mergeCell ref="G7:G8"/>
    <mergeCell ref="H7:J7"/>
    <mergeCell ref="H30:H31"/>
    <mergeCell ref="H35:H37"/>
    <mergeCell ref="H20:H22"/>
    <mergeCell ref="I20:I22"/>
    <mergeCell ref="H32:H34"/>
    <mergeCell ref="I32:I34"/>
    <mergeCell ref="AJ7:AJ8"/>
    <mergeCell ref="AK7:AK8"/>
    <mergeCell ref="B9:B29"/>
    <mergeCell ref="C9:C29"/>
    <mergeCell ref="D9:D29"/>
    <mergeCell ref="E9:E29"/>
    <mergeCell ref="F9:F29"/>
    <mergeCell ref="H9:H12"/>
    <mergeCell ref="H18:H19"/>
    <mergeCell ref="H23:H28"/>
    <mergeCell ref="H13:H17"/>
    <mergeCell ref="AE7:AE8"/>
    <mergeCell ref="AF7:AF8"/>
    <mergeCell ref="AG7:AG8"/>
    <mergeCell ref="AE13:AE16"/>
    <mergeCell ref="AH7:AH8"/>
    <mergeCell ref="AI7:AI8"/>
    <mergeCell ref="V7:V8"/>
    <mergeCell ref="W7:W8"/>
    <mergeCell ref="X7:X8"/>
    <mergeCell ref="Y7:Y8"/>
    <mergeCell ref="AD7:AD8"/>
    <mergeCell ref="AC7:AC8"/>
    <mergeCell ref="AB7:AB8"/>
    <mergeCell ref="B4:T4"/>
    <mergeCell ref="U4:AK4"/>
    <mergeCell ref="B5:T6"/>
    <mergeCell ref="U5:AC6"/>
    <mergeCell ref="AD5:AD6"/>
    <mergeCell ref="AE5:AK5"/>
    <mergeCell ref="AE6:AK6"/>
  </mergeCells>
  <conditionalFormatting sqref="AB9:AB10 AB12 AB35:AD38 AE35">
    <cfRule type="cellIs" dxfId="2417" priority="487" stopIfTrue="1" operator="equal">
      <formula>"I"</formula>
    </cfRule>
    <cfRule type="cellIs" dxfId="2416" priority="488" stopIfTrue="1" operator="equal">
      <formula>"II"</formula>
    </cfRule>
    <cfRule type="cellIs" dxfId="2415" priority="489" stopIfTrue="1" operator="between">
      <formula>"III"</formula>
      <formula>"IV"</formula>
    </cfRule>
  </conditionalFormatting>
  <conditionalFormatting sqref="AB17">
    <cfRule type="cellIs" dxfId="2414" priority="204" stopIfTrue="1" operator="equal">
      <formula>"I"</formula>
    </cfRule>
    <cfRule type="cellIs" dxfId="2413" priority="205" stopIfTrue="1" operator="equal">
      <formula>"II"</formula>
    </cfRule>
    <cfRule type="cellIs" dxfId="2412" priority="206" stopIfTrue="1" operator="between">
      <formula>"III"</formula>
      <formula>"IV"</formula>
    </cfRule>
  </conditionalFormatting>
  <conditionalFormatting sqref="AB23:AB24">
    <cfRule type="cellIs" dxfId="2411" priority="180" stopIfTrue="1" operator="equal">
      <formula>"I"</formula>
    </cfRule>
    <cfRule type="cellIs" dxfId="2410" priority="181" stopIfTrue="1" operator="equal">
      <formula>"II"</formula>
    </cfRule>
    <cfRule type="cellIs" dxfId="2409" priority="182" stopIfTrue="1" operator="between">
      <formula>"III"</formula>
      <formula>"IV"</formula>
    </cfRule>
  </conditionalFormatting>
  <conditionalFormatting sqref="AB27">
    <cfRule type="cellIs" dxfId="2408" priority="155" stopIfTrue="1" operator="equal">
      <formula>"I"</formula>
    </cfRule>
    <cfRule type="cellIs" dxfId="2407" priority="156" stopIfTrue="1" operator="equal">
      <formula>"II"</formula>
    </cfRule>
    <cfRule type="cellIs" dxfId="2406" priority="157" stopIfTrue="1" operator="between">
      <formula>"III"</formula>
      <formula>"IV"</formula>
    </cfRule>
  </conditionalFormatting>
  <conditionalFormatting sqref="AB41:AB42">
    <cfRule type="cellIs" dxfId="2405" priority="83" stopIfTrue="1" operator="equal">
      <formula>"I"</formula>
    </cfRule>
    <cfRule type="cellIs" dxfId="2404" priority="84" stopIfTrue="1" operator="equal">
      <formula>"II"</formula>
    </cfRule>
    <cfRule type="cellIs" dxfId="2403" priority="85" stopIfTrue="1" operator="between">
      <formula>"III"</formula>
      <formula>"IV"</formula>
    </cfRule>
  </conditionalFormatting>
  <conditionalFormatting sqref="AB11:AD11">
    <cfRule type="cellIs" dxfId="2402" priority="263" stopIfTrue="1" operator="equal">
      <formula>"I"</formula>
    </cfRule>
    <cfRule type="cellIs" dxfId="2401" priority="264" stopIfTrue="1" operator="equal">
      <formula>"II"</formula>
    </cfRule>
    <cfRule type="cellIs" dxfId="2400" priority="265" stopIfTrue="1" operator="between">
      <formula>"III"</formula>
      <formula>"IV"</formula>
    </cfRule>
  </conditionalFormatting>
  <conditionalFormatting sqref="AB13:AD14">
    <cfRule type="cellIs" dxfId="2399" priority="220" stopIfTrue="1" operator="equal">
      <formula>"I"</formula>
    </cfRule>
    <cfRule type="cellIs" dxfId="2398" priority="221" stopIfTrue="1" operator="equal">
      <formula>"II"</formula>
    </cfRule>
    <cfRule type="cellIs" dxfId="2397" priority="222" stopIfTrue="1" operator="between">
      <formula>"III"</formula>
      <formula>"IV"</formula>
    </cfRule>
  </conditionalFormatting>
  <conditionalFormatting sqref="AB15:AD16">
    <cfRule type="cellIs" dxfId="2396" priority="212" stopIfTrue="1" operator="equal">
      <formula>"I"</formula>
    </cfRule>
    <cfRule type="cellIs" dxfId="2395" priority="213" stopIfTrue="1" operator="equal">
      <formula>"II"</formula>
    </cfRule>
    <cfRule type="cellIs" dxfId="2394" priority="214" stopIfTrue="1" operator="between">
      <formula>"III"</formula>
      <formula>"IV"</formula>
    </cfRule>
  </conditionalFormatting>
  <conditionalFormatting sqref="AB19:AD19">
    <cfRule type="cellIs" dxfId="2393" priority="188" stopIfTrue="1" operator="equal">
      <formula>"I"</formula>
    </cfRule>
    <cfRule type="cellIs" dxfId="2392" priority="189" stopIfTrue="1" operator="equal">
      <formula>"II"</formula>
    </cfRule>
    <cfRule type="cellIs" dxfId="2391" priority="190" stopIfTrue="1" operator="between">
      <formula>"III"</formula>
      <formula>"IV"</formula>
    </cfRule>
  </conditionalFormatting>
  <conditionalFormatting sqref="AB28:AD31">
    <cfRule type="cellIs" dxfId="2390" priority="75" stopIfTrue="1" operator="equal">
      <formula>"I"</formula>
    </cfRule>
    <cfRule type="cellIs" dxfId="2389" priority="76" stopIfTrue="1" operator="equal">
      <formula>"II"</formula>
    </cfRule>
    <cfRule type="cellIs" dxfId="2388" priority="77" stopIfTrue="1" operator="between">
      <formula>"III"</formula>
      <formula>"IV"</formula>
    </cfRule>
  </conditionalFormatting>
  <conditionalFormatting sqref="AB42:AD42">
    <cfRule type="cellIs" dxfId="2387" priority="96" stopIfTrue="1" operator="equal">
      <formula>"I"</formula>
    </cfRule>
    <cfRule type="cellIs" dxfId="2386" priority="97" stopIfTrue="1" operator="equal">
      <formula>"II"</formula>
    </cfRule>
    <cfRule type="cellIs" dxfId="2385" priority="98" stopIfTrue="1" operator="between">
      <formula>"III"</formula>
      <formula>"IV"</formula>
    </cfRule>
  </conditionalFormatting>
  <conditionalFormatting sqref="AB18:AE18">
    <cfRule type="cellIs" dxfId="2384" priority="196" stopIfTrue="1" operator="equal">
      <formula>"I"</formula>
    </cfRule>
    <cfRule type="cellIs" dxfId="2383" priority="197" stopIfTrue="1" operator="equal">
      <formula>"II"</formula>
    </cfRule>
    <cfRule type="cellIs" dxfId="2382" priority="198" stopIfTrue="1" operator="between">
      <formula>"III"</formula>
      <formula>"IV"</formula>
    </cfRule>
  </conditionalFormatting>
  <conditionalFormatting sqref="AB25:AE26">
    <cfRule type="cellIs" dxfId="2381" priority="163" stopIfTrue="1" operator="equal">
      <formula>"I"</formula>
    </cfRule>
    <cfRule type="cellIs" dxfId="2380" priority="164" stopIfTrue="1" operator="equal">
      <formula>"II"</formula>
    </cfRule>
    <cfRule type="cellIs" dxfId="2379" priority="165" stopIfTrue="1" operator="between">
      <formula>"III"</formula>
      <formula>"IV"</formula>
    </cfRule>
  </conditionalFormatting>
  <conditionalFormatting sqref="AB39:AE40">
    <cfRule type="cellIs" dxfId="2378" priority="80" stopIfTrue="1" operator="equal">
      <formula>"I"</formula>
    </cfRule>
    <cfRule type="cellIs" dxfId="2377" priority="81" stopIfTrue="1" operator="equal">
      <formula>"II"</formula>
    </cfRule>
    <cfRule type="cellIs" dxfId="2376" priority="82" stopIfTrue="1" operator="between">
      <formula>"III"</formula>
      <formula>"IV"</formula>
    </cfRule>
  </conditionalFormatting>
  <conditionalFormatting sqref="AB43:AE43 AB44:AF44 AB45:AE52 AB53:AF56 AB57:AE58 AB59:AF59 AB60:AE70 AB71:AF72 AB73:AE73 AB74:AF74 AB75:AE83 AB84:AF85 AB86:AE86 AB87:AF87 AB88:AE98 AF98 AB99:AF100 AB101:AE101 AB102:AF102 AB103:AE112 AF112:AF113 AE113:AE114 AB113:AD167 AE115:AF115 AE116:AE125 AF125 AE126:AF127 AE128 AE129:AF129 AE130:AE139 AF139 AE140:AF141 AE142 AE143:AF143 AE144:AE153 AF153 AE154:AF155 AE156 AE157:AF157 AE158:AE167 AF167 AB168:AF240 AB241:AE242 AE243:AF243 AB243:AD268 AE244:AE254 AE255:AF256 AE257 AE258:AF258 AE259:AE268 AF268 AB269:AF269 AE270:AF508 AB270:AD523 AE509:AE510 AE511:AF511 AE512:AE522 AE523:AF523 AB524:AF609 AB610:AE611 AB612:AF612 AB613:AE620 AB621:AF622 AB623:AE623 AB624:AF683 AB684:AE685 AB686:AF686 AB687:AE690 AB691:AF691 AB692:AE694 AB695:AF696 AB697:AE697 AB698:AF758">
    <cfRule type="cellIs" dxfId="2375" priority="574" stopIfTrue="1" operator="equal">
      <formula>"I"</formula>
    </cfRule>
    <cfRule type="cellIs" dxfId="2374" priority="575" stopIfTrue="1" operator="equal">
      <formula>"II"</formula>
    </cfRule>
    <cfRule type="cellIs" dxfId="2373" priority="576" stopIfTrue="1" operator="between">
      <formula>"III"</formula>
      <formula>"IV"</formula>
    </cfRule>
  </conditionalFormatting>
  <conditionalFormatting sqref="AD9:AD14 AD35:AD42">
    <cfRule type="containsText" dxfId="2372" priority="215" stopIfTrue="1" operator="containsText" text="No aceptable o aceptable con control específico">
      <formula>NOT(ISERROR(SEARCH("No aceptable o aceptable con control específico",AD9)))</formula>
    </cfRule>
    <cfRule type="containsText" dxfId="2371" priority="216" stopIfTrue="1" operator="containsText" text="No aceptable">
      <formula>NOT(ISERROR(SEARCH("No aceptable",AD9)))</formula>
    </cfRule>
    <cfRule type="containsText" dxfId="2370" priority="217" stopIfTrue="1" operator="containsText" text="No Aceptable o aceptable con control específico">
      <formula>NOT(ISERROR(SEARCH("No Aceptable o aceptable con control específico",AD9)))</formula>
    </cfRule>
  </conditionalFormatting>
  <conditionalFormatting sqref="AD11">
    <cfRule type="cellIs" dxfId="2369" priority="262" stopIfTrue="1" operator="equal">
      <formula>"No aceptable"</formula>
    </cfRule>
  </conditionalFormatting>
  <conditionalFormatting sqref="AD13:AD16">
    <cfRule type="containsText" dxfId="2368" priority="210" stopIfTrue="1" operator="containsText" text="No aceptable">
      <formula>NOT(ISERROR(SEARCH("No aceptable",AD13)))</formula>
    </cfRule>
    <cfRule type="containsText" dxfId="2367" priority="211" stopIfTrue="1" operator="containsText" text="No Aceptable o aceptable con control específico">
      <formula>NOT(ISERROR(SEARCH("No Aceptable o aceptable con control específico",AD13)))</formula>
    </cfRule>
    <cfRule type="cellIs" dxfId="2366" priority="218" stopIfTrue="1" operator="equal">
      <formula>"Aceptable"</formula>
    </cfRule>
    <cfRule type="cellIs" dxfId="2365" priority="219" stopIfTrue="1" operator="equal">
      <formula>"No aceptable"</formula>
    </cfRule>
  </conditionalFormatting>
  <conditionalFormatting sqref="AD15">
    <cfRule type="containsText" dxfId="2364" priority="207" stopIfTrue="1" operator="containsText" text="No aceptable">
      <formula>NOT(ISERROR(SEARCH("No aceptable",AD15)))</formula>
    </cfRule>
    <cfRule type="containsText" dxfId="2363" priority="208" stopIfTrue="1" operator="containsText" text="No Aceptable o aceptable con control específico">
      <formula>NOT(ISERROR(SEARCH("No Aceptable o aceptable con control específico",AD15)))</formula>
    </cfRule>
  </conditionalFormatting>
  <conditionalFormatting sqref="AD15:AD16">
    <cfRule type="containsText" dxfId="2362" priority="209" stopIfTrue="1" operator="containsText" text="No aceptable o aceptable con control específico">
      <formula>NOT(ISERROR(SEARCH("No aceptable o aceptable con control específico",AD15)))</formula>
    </cfRule>
  </conditionalFormatting>
  <conditionalFormatting sqref="AD17 AD35:AD38 AE35">
    <cfRule type="cellIs" dxfId="2361" priority="202" stopIfTrue="1" operator="equal">
      <formula>"Aceptable"</formula>
    </cfRule>
    <cfRule type="cellIs" dxfId="2360" priority="203" stopIfTrue="1" operator="equal">
      <formula>"No aceptable"</formula>
    </cfRule>
  </conditionalFormatting>
  <conditionalFormatting sqref="AD17:AD19 AD23:AD31">
    <cfRule type="containsText" dxfId="2359" priority="70" stopIfTrue="1" operator="containsText" text="No aceptable o aceptable con control específico">
      <formula>NOT(ISERROR(SEARCH("No aceptable o aceptable con control específico",AD17)))</formula>
    </cfRule>
    <cfRule type="containsText" dxfId="2358" priority="71" stopIfTrue="1" operator="containsText" text="No aceptable">
      <formula>NOT(ISERROR(SEARCH("No aceptable",AD17)))</formula>
    </cfRule>
    <cfRule type="containsText" dxfId="2357" priority="72" stopIfTrue="1" operator="containsText" text="No Aceptable o aceptable con control específico">
      <formula>NOT(ISERROR(SEARCH("No Aceptable o aceptable con control específico",AD17)))</formula>
    </cfRule>
  </conditionalFormatting>
  <conditionalFormatting sqref="AD19 AD23">
    <cfRule type="cellIs" dxfId="2356" priority="186" stopIfTrue="1" operator="equal">
      <formula>"Aceptable"</formula>
    </cfRule>
    <cfRule type="cellIs" dxfId="2355" priority="187" stopIfTrue="1" operator="equal">
      <formula>"No aceptable"</formula>
    </cfRule>
  </conditionalFormatting>
  <conditionalFormatting sqref="AD25:AD31">
    <cfRule type="cellIs" dxfId="2354" priority="73" stopIfTrue="1" operator="equal">
      <formula>"Aceptable"</formula>
    </cfRule>
    <cfRule type="cellIs" dxfId="2353" priority="74" stopIfTrue="1" operator="equal">
      <formula>"No aceptable"</formula>
    </cfRule>
  </conditionalFormatting>
  <conditionalFormatting sqref="AD42">
    <cfRule type="cellIs" dxfId="2352" priority="94" stopIfTrue="1" operator="equal">
      <formula>"Aceptable"</formula>
    </cfRule>
    <cfRule type="cellIs" dxfId="2351" priority="95" stopIfTrue="1" operator="equal">
      <formula>"No aceptable"</formula>
    </cfRule>
  </conditionalFormatting>
  <conditionalFormatting sqref="AD42:AD758">
    <cfRule type="containsText" dxfId="2350" priority="91" stopIfTrue="1" operator="containsText" text="No aceptable o aceptable con control específico">
      <formula>NOT(ISERROR(SEARCH("No aceptable o aceptable con control específico",AD42)))</formula>
    </cfRule>
    <cfRule type="containsText" dxfId="2349" priority="92" stopIfTrue="1" operator="containsText" text="No aceptable">
      <formula>NOT(ISERROR(SEARCH("No aceptable",AD42)))</formula>
    </cfRule>
    <cfRule type="containsText" dxfId="2348" priority="93" stopIfTrue="1" operator="containsText" text="No Aceptable o aceptable con control específico">
      <formula>NOT(ISERROR(SEARCH("No Aceptable o aceptable con control específico",AD42)))</formula>
    </cfRule>
  </conditionalFormatting>
  <conditionalFormatting sqref="AD9:AE10">
    <cfRule type="cellIs" dxfId="2347" priority="267" stopIfTrue="1" operator="equal">
      <formula>"No aceptable"</formula>
    </cfRule>
  </conditionalFormatting>
  <conditionalFormatting sqref="AD9:AE12">
    <cfRule type="cellIs" dxfId="2346" priority="257" stopIfTrue="1" operator="equal">
      <formula>"Aceptable"</formula>
    </cfRule>
  </conditionalFormatting>
  <conditionalFormatting sqref="AD12:AE12">
    <cfRule type="cellIs" dxfId="2345" priority="454" stopIfTrue="1" operator="equal">
      <formula>"No aceptable"</formula>
    </cfRule>
  </conditionalFormatting>
  <conditionalFormatting sqref="AD18:AE18">
    <cfRule type="cellIs" dxfId="2344" priority="194" stopIfTrue="1" operator="equal">
      <formula>"Aceptable"</formula>
    </cfRule>
    <cfRule type="cellIs" dxfId="2343" priority="195" stopIfTrue="1" operator="equal">
      <formula>"No aceptable"</formula>
    </cfRule>
  </conditionalFormatting>
  <conditionalFormatting sqref="AD24:AE24">
    <cfRule type="cellIs" dxfId="2342" priority="178" stopIfTrue="1" operator="equal">
      <formula>"Aceptable"</formula>
    </cfRule>
    <cfRule type="cellIs" dxfId="2341" priority="179" stopIfTrue="1" operator="equal">
      <formula>"No aceptable"</formula>
    </cfRule>
  </conditionalFormatting>
  <conditionalFormatting sqref="AD39:AE42">
    <cfRule type="cellIs" dxfId="2340" priority="78" stopIfTrue="1" operator="equal">
      <formula>"Aceptable"</formula>
    </cfRule>
    <cfRule type="cellIs" dxfId="2339" priority="79" stopIfTrue="1" operator="equal">
      <formula>"No aceptable"</formula>
    </cfRule>
  </conditionalFormatting>
  <conditionalFormatting sqref="AD43:AE43 AD44:AF44 AD45:AE52 AD53:AF56 AD57:AE58 AD59:AF59 AD60:AE70 AD71:AF72 AD73:AE73 AD74:AF74 AD75:AE83 AD84:AF85 AD86:AE86 AD87:AF87 AD88:AE98 AD99:AF100 AD101:AE101 AD102:AF102 AD103:AE112 AD113:AD167 AD168:AF240 AD241:AE242 AD243:AF243 AD244:AE255 AD256:AD268 AD269:AF269 AD270:AD523 AD524:AF609 AD610:AE611 AD612:AF612 AD613:AE620 AD621:AF622 AD623:AE623 AD624:AF683 AD684:AE685 AD686:AF686 AD687:AE690 AD691:AF691 AD692:AE694 AD695:AF696 AD697:AE697 AD698:AF758 AF98 AF112:AF113 AE113:AE114 AE115:AF115 AE116:AE125 AF125 AE126:AF127 AE128 AE129:AF129 AE130:AE139 AF139 AE140:AF141 AE142 AE143:AF143 AE144:AE153 AF153 AE154:AF155 AE156 AE157:AF157 AE158:AE167 AF167 AF255:AF256 AE256:AE257 AE258:AF258 AE259:AE268 AF268 AE270:AF508 AE509:AE510 AE511:AF511 AE512:AE522 AE523:AF523">
    <cfRule type="cellIs" dxfId="2338" priority="572" stopIfTrue="1" operator="equal">
      <formula>"Aceptable"</formula>
    </cfRule>
  </conditionalFormatting>
  <conditionalFormatting sqref="AD43:AE43 AD44:AF44 AD45:AE52 AD53:AF56 AD57:AE58 AD59:AF59 AD60:AE70 AD71:AF72 AD73:AE73 AD74:AF74 AD75:AE83 AD84:AF85 AD86:AE86 AD87:AF87 AD88:AE98 AF98 AD99:AF100 AD101:AE101 AD102:AF102 AD103:AE112 AF112:AF113 AE113:AE114 AD113:AD167 AE115:AF115 AE116:AE125 AF125 AE126:AF127 AE128 AE129:AF129 AE130:AE139 AF139 AE140:AF141 AE142 AE143:AF143 AE144:AE153 AF153 AE154:AF155 AE156 AE157:AF157 AE158:AE167 AF167 AD168:AF240 AD241:AE242 AD243:AF243 AD244:AE255 AF255:AF256 AE256:AE257 AD256:AD268 AE258:AF258 AE259:AE268 AF268 AD269:AF269 AE270:AF508 AD270:AD523 AE509:AE510 AE511:AF511 AE512:AE522 AE523:AF523 AD524:AF609 AD610:AE611 AD612:AF612 AD613:AE620 AD621:AF622 AD623:AE623 AD624:AF683 AD684:AE685 AD686:AF686 AD687:AE690 AD691:AF691 AD692:AE694 AD695:AF696 AD697:AE697 AD698:AF758">
    <cfRule type="cellIs" dxfId="2337" priority="573" stopIfTrue="1" operator="equal">
      <formula>"No aceptable"</formula>
    </cfRule>
  </conditionalFormatting>
  <conditionalFormatting sqref="AE9:AE10">
    <cfRule type="cellIs" dxfId="2336" priority="268" stopIfTrue="1" operator="equal">
      <formula>"I"</formula>
    </cfRule>
    <cfRule type="cellIs" dxfId="2335" priority="269" stopIfTrue="1" operator="equal">
      <formula>"II"</formula>
    </cfRule>
    <cfRule type="cellIs" dxfId="2334" priority="270" stopIfTrue="1" operator="between">
      <formula>"III"</formula>
      <formula>"IV"</formula>
    </cfRule>
  </conditionalFormatting>
  <conditionalFormatting sqref="AE11">
    <cfRule type="cellIs" dxfId="2333" priority="253" stopIfTrue="1" operator="equal">
      <formula>"No aceptable"</formula>
    </cfRule>
    <cfRule type="cellIs" dxfId="2332" priority="254" stopIfTrue="1" operator="equal">
      <formula>"I"</formula>
    </cfRule>
    <cfRule type="cellIs" dxfId="2331" priority="255" stopIfTrue="1" operator="equal">
      <formula>"II"</formula>
    </cfRule>
    <cfRule type="cellIs" dxfId="2330" priority="256" stopIfTrue="1" operator="between">
      <formula>"III"</formula>
      <formula>"IV"</formula>
    </cfRule>
  </conditionalFormatting>
  <conditionalFormatting sqref="AE23">
    <cfRule type="cellIs" dxfId="2329" priority="143" stopIfTrue="1" operator="equal">
      <formula>"I"</formula>
    </cfRule>
    <cfRule type="cellIs" dxfId="2328" priority="144" stopIfTrue="1" operator="equal">
      <formula>"II"</formula>
    </cfRule>
    <cfRule type="cellIs" dxfId="2327" priority="145" stopIfTrue="1" operator="between">
      <formula>"III"</formula>
      <formula>"IV"</formula>
    </cfRule>
    <cfRule type="cellIs" dxfId="2326" priority="146" stopIfTrue="1" operator="equal">
      <formula>"Aceptable"</formula>
    </cfRule>
    <cfRule type="cellIs" dxfId="2325" priority="147" stopIfTrue="1" operator="equal">
      <formula>"No aceptable"</formula>
    </cfRule>
  </conditionalFormatting>
  <conditionalFormatting sqref="AE25:AE26">
    <cfRule type="cellIs" dxfId="2324" priority="166" stopIfTrue="1" operator="equal">
      <formula>"Aceptable"</formula>
    </cfRule>
    <cfRule type="cellIs" dxfId="2323" priority="167" stopIfTrue="1" operator="equal">
      <formula>"No aceptable"</formula>
    </cfRule>
  </conditionalFormatting>
  <conditionalFormatting sqref="AE27:AE28">
    <cfRule type="cellIs" dxfId="2322" priority="148" stopIfTrue="1" operator="equal">
      <formula>"Aceptable"</formula>
    </cfRule>
    <cfRule type="cellIs" dxfId="2321" priority="149" stopIfTrue="1" operator="equal">
      <formula>"No aceptable"</formula>
    </cfRule>
  </conditionalFormatting>
  <conditionalFormatting sqref="AE28:AE31">
    <cfRule type="cellIs" dxfId="2320" priority="101" stopIfTrue="1" operator="equal">
      <formula>"I"</formula>
    </cfRule>
    <cfRule type="cellIs" dxfId="2319" priority="102" stopIfTrue="1" operator="equal">
      <formula>"II"</formula>
    </cfRule>
    <cfRule type="cellIs" dxfId="2318" priority="103" stopIfTrue="1" operator="between">
      <formula>"III"</formula>
      <formula>"IV"</formula>
    </cfRule>
  </conditionalFormatting>
  <conditionalFormatting sqref="AE29:AE31">
    <cfRule type="cellIs" dxfId="2317" priority="99" stopIfTrue="1" operator="equal">
      <formula>"Aceptable"</formula>
    </cfRule>
    <cfRule type="cellIs" dxfId="2316" priority="100" stopIfTrue="1" operator="equal">
      <formula>"No aceptable"</formula>
    </cfRule>
  </conditionalFormatting>
  <conditionalFormatting sqref="AE42">
    <cfRule type="cellIs" dxfId="2315" priority="86" stopIfTrue="1" operator="equal">
      <formula>"Aceptable"</formula>
    </cfRule>
    <cfRule type="cellIs" dxfId="2314" priority="87" stopIfTrue="1" operator="equal">
      <formula>"No aceptable"</formula>
    </cfRule>
    <cfRule type="cellIs" dxfId="2313" priority="88" stopIfTrue="1" operator="equal">
      <formula>"I"</formula>
    </cfRule>
    <cfRule type="cellIs" dxfId="2312" priority="89" stopIfTrue="1" operator="equal">
      <formula>"II"</formula>
    </cfRule>
    <cfRule type="cellIs" dxfId="2311" priority="90" stopIfTrue="1" operator="between">
      <formula>"III"</formula>
      <formula>"IV"</formula>
    </cfRule>
  </conditionalFormatting>
  <conditionalFormatting sqref="AB20 AB22">
    <cfRule type="cellIs" dxfId="2310" priority="58" stopIfTrue="1" operator="equal">
      <formula>"II"</formula>
    </cfRule>
    <cfRule type="cellIs" dxfId="2309" priority="59" stopIfTrue="1" operator="between">
      <formula>"III"</formula>
      <formula>"IV"</formula>
    </cfRule>
  </conditionalFormatting>
  <conditionalFormatting sqref="AB20 AB22">
    <cfRule type="cellIs" dxfId="2308" priority="57" stopIfTrue="1" operator="equal">
      <formula>"I"</formula>
    </cfRule>
  </conditionalFormatting>
  <conditionalFormatting sqref="AC20:AD20 AC22:AD22">
    <cfRule type="cellIs" dxfId="2307" priority="67" stopIfTrue="1" operator="equal">
      <formula>"I"</formula>
    </cfRule>
    <cfRule type="cellIs" dxfId="2306" priority="68" stopIfTrue="1" operator="equal">
      <formula>"II"</formula>
    </cfRule>
    <cfRule type="cellIs" dxfId="2305" priority="69" stopIfTrue="1" operator="between">
      <formula>"III"</formula>
      <formula>"IV"</formula>
    </cfRule>
  </conditionalFormatting>
  <conditionalFormatting sqref="AD20 AD22">
    <cfRule type="containsText" dxfId="2304" priority="60" stopIfTrue="1" operator="containsText" text="No aceptable o aceptable con control específico">
      <formula>NOT(ISERROR(SEARCH("No aceptable o aceptable con control específico",AD20)))</formula>
    </cfRule>
    <cfRule type="containsText" dxfId="2303" priority="61" stopIfTrue="1" operator="containsText" text="No aceptable">
      <formula>NOT(ISERROR(SEARCH("No aceptable",AD20)))</formula>
    </cfRule>
    <cfRule type="containsText" dxfId="2302" priority="62" stopIfTrue="1" operator="containsText" text="No Aceptable o aceptable con control específico">
      <formula>NOT(ISERROR(SEARCH("No Aceptable o aceptable con control específico",AD20)))</formula>
    </cfRule>
  </conditionalFormatting>
  <conditionalFormatting sqref="AD20 AD22">
    <cfRule type="cellIs" dxfId="2301" priority="65" stopIfTrue="1" operator="equal">
      <formula>"Aceptable"</formula>
    </cfRule>
  </conditionalFormatting>
  <conditionalFormatting sqref="AD20 AD22">
    <cfRule type="cellIs" dxfId="2300" priority="66" stopIfTrue="1" operator="equal">
      <formula>"No aceptable"</formula>
    </cfRule>
  </conditionalFormatting>
  <conditionalFormatting sqref="AB34">
    <cfRule type="cellIs" dxfId="2299" priority="42" stopIfTrue="1" operator="equal">
      <formula>"II"</formula>
    </cfRule>
    <cfRule type="cellIs" dxfId="2298" priority="43" stopIfTrue="1" operator="between">
      <formula>"III"</formula>
      <formula>"IV"</formula>
    </cfRule>
  </conditionalFormatting>
  <conditionalFormatting sqref="AB34">
    <cfRule type="cellIs" dxfId="2297" priority="41" stopIfTrue="1" operator="equal">
      <formula>"I"</formula>
    </cfRule>
  </conditionalFormatting>
  <conditionalFormatting sqref="AC34:AD34">
    <cfRule type="cellIs" dxfId="2296" priority="51" stopIfTrue="1" operator="equal">
      <formula>"I"</formula>
    </cfRule>
    <cfRule type="cellIs" dxfId="2295" priority="52" stopIfTrue="1" operator="equal">
      <formula>"II"</formula>
    </cfRule>
    <cfRule type="cellIs" dxfId="2294" priority="53" stopIfTrue="1" operator="between">
      <formula>"III"</formula>
      <formula>"IV"</formula>
    </cfRule>
  </conditionalFormatting>
  <conditionalFormatting sqref="AD34">
    <cfRule type="containsText" dxfId="2293" priority="44" stopIfTrue="1" operator="containsText" text="No aceptable o aceptable con control específico">
      <formula>NOT(ISERROR(SEARCH("No aceptable o aceptable con control específico",AD34)))</formula>
    </cfRule>
    <cfRule type="containsText" dxfId="2292" priority="45" stopIfTrue="1" operator="containsText" text="No aceptable">
      <formula>NOT(ISERROR(SEARCH("No aceptable",AD34)))</formula>
    </cfRule>
    <cfRule type="containsText" dxfId="2291" priority="46" stopIfTrue="1" operator="containsText" text="No Aceptable o aceptable con control específico">
      <formula>NOT(ISERROR(SEARCH("No Aceptable o aceptable con control específico",AD34)))</formula>
    </cfRule>
  </conditionalFormatting>
  <conditionalFormatting sqref="AD34">
    <cfRule type="cellIs" dxfId="2290" priority="49" stopIfTrue="1" operator="equal">
      <formula>"Aceptable"</formula>
    </cfRule>
  </conditionalFormatting>
  <conditionalFormatting sqref="AD34">
    <cfRule type="cellIs" dxfId="2289" priority="50" stopIfTrue="1" operator="equal">
      <formula>"No aceptable"</formula>
    </cfRule>
  </conditionalFormatting>
  <conditionalFormatting sqref="AB32">
    <cfRule type="cellIs" dxfId="2288" priority="28" stopIfTrue="1" operator="equal">
      <formula>"II"</formula>
    </cfRule>
    <cfRule type="cellIs" dxfId="2287" priority="29" stopIfTrue="1" operator="between">
      <formula>"III"</formula>
      <formula>"IV"</formula>
    </cfRule>
  </conditionalFormatting>
  <conditionalFormatting sqref="AB32">
    <cfRule type="cellIs" dxfId="2286" priority="27" stopIfTrue="1" operator="equal">
      <formula>"I"</formula>
    </cfRule>
  </conditionalFormatting>
  <conditionalFormatting sqref="AC32:AD32">
    <cfRule type="cellIs" dxfId="2285" priority="35" stopIfTrue="1" operator="equal">
      <formula>"I"</formula>
    </cfRule>
    <cfRule type="cellIs" dxfId="2284" priority="36" stopIfTrue="1" operator="equal">
      <formula>"II"</formula>
    </cfRule>
    <cfRule type="cellIs" dxfId="2283" priority="37" stopIfTrue="1" operator="between">
      <formula>"III"</formula>
      <formula>"IV"</formula>
    </cfRule>
  </conditionalFormatting>
  <conditionalFormatting sqref="AD32">
    <cfRule type="containsText" dxfId="2282" priority="30" stopIfTrue="1" operator="containsText" text="No aceptable o aceptable con control específico">
      <formula>NOT(ISERROR(SEARCH("No aceptable o aceptable con control específico",AD32)))</formula>
    </cfRule>
    <cfRule type="containsText" dxfId="2281" priority="31" stopIfTrue="1" operator="containsText" text="No aceptable">
      <formula>NOT(ISERROR(SEARCH("No aceptable",AD32)))</formula>
    </cfRule>
    <cfRule type="containsText" dxfId="2280" priority="32" stopIfTrue="1" operator="containsText" text="No Aceptable o aceptable con control específico">
      <formula>NOT(ISERROR(SEARCH("No Aceptable o aceptable con control específico",AD32)))</formula>
    </cfRule>
  </conditionalFormatting>
  <conditionalFormatting sqref="AD32">
    <cfRule type="cellIs" dxfId="2279" priority="33" stopIfTrue="1" operator="equal">
      <formula>"Aceptable"</formula>
    </cfRule>
  </conditionalFormatting>
  <conditionalFormatting sqref="AD32">
    <cfRule type="cellIs" dxfId="2278" priority="34" stopIfTrue="1" operator="equal">
      <formula>"No aceptable"</formula>
    </cfRule>
  </conditionalFormatting>
  <conditionalFormatting sqref="AB21">
    <cfRule type="cellIs" dxfId="2277" priority="18" stopIfTrue="1" operator="equal">
      <formula>"II"</formula>
    </cfRule>
    <cfRule type="cellIs" dxfId="2276" priority="19" stopIfTrue="1" operator="between">
      <formula>"III"</formula>
      <formula>"IV"</formula>
    </cfRule>
  </conditionalFormatting>
  <conditionalFormatting sqref="AB21">
    <cfRule type="cellIs" dxfId="2275" priority="17" stopIfTrue="1" operator="equal">
      <formula>"I"</formula>
    </cfRule>
  </conditionalFormatting>
  <conditionalFormatting sqref="AD21">
    <cfRule type="containsText" dxfId="2274" priority="20" stopIfTrue="1" operator="containsText" text="No aceptable o aceptable con control específico">
      <formula>NOT(ISERROR(SEARCH("No aceptable o aceptable con control específico",AD21)))</formula>
    </cfRule>
    <cfRule type="containsText" dxfId="2273" priority="21" stopIfTrue="1" operator="containsText" text="No aceptable">
      <formula>NOT(ISERROR(SEARCH("No aceptable",AD21)))</formula>
    </cfRule>
    <cfRule type="containsText" dxfId="2272" priority="22" stopIfTrue="1" operator="containsText" text="No Aceptable o aceptable con control específico">
      <formula>NOT(ISERROR(SEARCH("No Aceptable o aceptable con control específico",AD21)))</formula>
    </cfRule>
  </conditionalFormatting>
  <conditionalFormatting sqref="AD21">
    <cfRule type="cellIs" dxfId="2271" priority="25" stopIfTrue="1" operator="equal">
      <formula>"Aceptable"</formula>
    </cfRule>
  </conditionalFormatting>
  <conditionalFormatting sqref="AD21">
    <cfRule type="cellIs" dxfId="2270" priority="26" stopIfTrue="1" operator="equal">
      <formula>"No aceptable"</formula>
    </cfRule>
  </conditionalFormatting>
  <conditionalFormatting sqref="AE21">
    <cfRule type="cellIs" dxfId="2269" priority="24" stopIfTrue="1" operator="equal">
      <formula>"No aceptable"</formula>
    </cfRule>
  </conditionalFormatting>
  <conditionalFormatting sqref="AE21">
    <cfRule type="cellIs" dxfId="2268" priority="14" stopIfTrue="1" operator="equal">
      <formula>"I"</formula>
    </cfRule>
    <cfRule type="cellIs" dxfId="2267" priority="15" stopIfTrue="1" operator="equal">
      <formula>"II"</formula>
    </cfRule>
    <cfRule type="cellIs" dxfId="2266" priority="16" stopIfTrue="1" operator="between">
      <formula>"III"</formula>
      <formula>"IV"</formula>
    </cfRule>
  </conditionalFormatting>
  <conditionalFormatting sqref="AE21">
    <cfRule type="cellIs" dxfId="2265" priority="23" stopIfTrue="1" operator="equal">
      <formula>"Aceptable"</formula>
    </cfRule>
  </conditionalFormatting>
  <conditionalFormatting sqref="AB33">
    <cfRule type="cellIs" dxfId="2264" priority="5" stopIfTrue="1" operator="equal">
      <formula>"II"</formula>
    </cfRule>
    <cfRule type="cellIs" dxfId="2263" priority="6" stopIfTrue="1" operator="between">
      <formula>"III"</formula>
      <formula>"IV"</formula>
    </cfRule>
  </conditionalFormatting>
  <conditionalFormatting sqref="AB33">
    <cfRule type="cellIs" dxfId="2262" priority="4" stopIfTrue="1" operator="equal">
      <formula>"I"</formula>
    </cfRule>
  </conditionalFormatting>
  <conditionalFormatting sqref="AD33">
    <cfRule type="containsText" dxfId="2261" priority="7" stopIfTrue="1" operator="containsText" text="No aceptable o aceptable con control específico">
      <formula>NOT(ISERROR(SEARCH("No aceptable o aceptable con control específico",AD33)))</formula>
    </cfRule>
    <cfRule type="containsText" dxfId="2260" priority="8" stopIfTrue="1" operator="containsText" text="No aceptable">
      <formula>NOT(ISERROR(SEARCH("No aceptable",AD33)))</formula>
    </cfRule>
    <cfRule type="containsText" dxfId="2259" priority="9" stopIfTrue="1" operator="containsText" text="No Aceptable o aceptable con control específico">
      <formula>NOT(ISERROR(SEARCH("No Aceptable o aceptable con control específico",AD33)))</formula>
    </cfRule>
  </conditionalFormatting>
  <conditionalFormatting sqref="AD33">
    <cfRule type="cellIs" dxfId="2258" priority="12" stopIfTrue="1" operator="equal">
      <formula>"Aceptable"</formula>
    </cfRule>
  </conditionalFormatting>
  <conditionalFormatting sqref="AD33">
    <cfRule type="cellIs" dxfId="2257" priority="13" stopIfTrue="1" operator="equal">
      <formula>"No aceptable"</formula>
    </cfRule>
  </conditionalFormatting>
  <conditionalFormatting sqref="AE33">
    <cfRule type="cellIs" dxfId="2256" priority="11" stopIfTrue="1" operator="equal">
      <formula>"No aceptable"</formula>
    </cfRule>
  </conditionalFormatting>
  <conditionalFormatting sqref="AE33">
    <cfRule type="cellIs" dxfId="2255" priority="1" stopIfTrue="1" operator="equal">
      <formula>"I"</formula>
    </cfRule>
    <cfRule type="cellIs" dxfId="2254" priority="2" stopIfTrue="1" operator="equal">
      <formula>"II"</formula>
    </cfRule>
    <cfRule type="cellIs" dxfId="2253" priority="3" stopIfTrue="1" operator="between">
      <formula>"III"</formula>
      <formula>"IV"</formula>
    </cfRule>
  </conditionalFormatting>
  <conditionalFormatting sqref="AE33">
    <cfRule type="cellIs" dxfId="2252" priority="10" stopIfTrue="1" operator="equal">
      <formula>"Aceptable"</formula>
    </cfRule>
  </conditionalFormatting>
  <dataValidations count="4">
    <dataValidation allowBlank="1" sqref="AA9:AA42" xr:uid="{00000000-0002-0000-0D00-000000000000}"/>
    <dataValidation type="list" allowBlank="1" showInputMessage="1" showErrorMessage="1" prompt="10 = Muy Alto_x000a_6 = Alto_x000a_2 = Medio_x000a_0 = Bajo" sqref="U9:U42" xr:uid="{00000000-0002-0000-0D00-000001000000}">
      <formula1>"10, 6, 2, 0, "</formula1>
    </dataValidation>
    <dataValidation type="list" allowBlank="1" showInputMessage="1" prompt="4 = Continua_x000a_3 = Frecuente_x000a_2 = Ocasional_x000a_1 = Esporádica" sqref="V9:V42" xr:uid="{00000000-0002-0000-0D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42" xr:uid="{00000000-0002-0000-0D00-000003000000}">
      <formula1>"100,60,25,10"</formula1>
    </dataValidation>
  </dataValidations>
  <pageMargins left="0.7" right="0.7" top="0.75" bottom="0.75" header="0.3" footer="0.3"/>
  <pageSetup paperSize="9" scale="29"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A1:AM26"/>
  <sheetViews>
    <sheetView view="pageBreakPreview" topLeftCell="J1" zoomScale="70" zoomScaleNormal="60" zoomScaleSheetLayoutView="70" workbookViewId="0">
      <selection activeCell="AK3" sqref="AK3"/>
    </sheetView>
  </sheetViews>
  <sheetFormatPr baseColWidth="10" defaultColWidth="8.42578125" defaultRowHeight="87.75" customHeight="1"/>
  <cols>
    <col min="36" max="36" width="12.42578125" customWidth="1"/>
    <col min="37" max="37" width="14.42578125" customWidth="1"/>
  </cols>
  <sheetData>
    <row r="1" spans="1:37" s="2" customFormat="1" ht="33"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33" customHeight="1">
      <c r="B2" s="9"/>
      <c r="H2" s="3"/>
      <c r="AI2" s="10"/>
      <c r="AJ2" s="160" t="s">
        <v>68</v>
      </c>
      <c r="AK2" s="161">
        <v>3</v>
      </c>
    </row>
    <row r="3" spans="1:37" s="2" customFormat="1" ht="33"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66.9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1:37" s="1" customFormat="1" ht="33"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20.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42.7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54.75" customHeight="1" thickBo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1:37" s="1" customFormat="1" ht="87.75" customHeight="1">
      <c r="A9" s="22"/>
      <c r="B9" s="467" t="s">
        <v>125</v>
      </c>
      <c r="C9" s="467" t="s">
        <v>161</v>
      </c>
      <c r="D9" s="467" t="s">
        <v>155</v>
      </c>
      <c r="E9" s="528" t="s">
        <v>157</v>
      </c>
      <c r="F9" s="528" t="s">
        <v>154</v>
      </c>
      <c r="G9" s="229" t="s">
        <v>42</v>
      </c>
      <c r="H9" s="404" t="s">
        <v>36</v>
      </c>
      <c r="I9" s="74" t="s">
        <v>46</v>
      </c>
      <c r="J9" s="75" t="s">
        <v>230</v>
      </c>
      <c r="K9" s="75" t="s">
        <v>231</v>
      </c>
      <c r="L9" s="76">
        <v>1</v>
      </c>
      <c r="M9" s="77">
        <v>3</v>
      </c>
      <c r="N9" s="76">
        <v>0</v>
      </c>
      <c r="O9" s="76">
        <f>SUM(L9:N9)</f>
        <v>4</v>
      </c>
      <c r="P9" s="75" t="s">
        <v>232</v>
      </c>
      <c r="Q9" s="78">
        <v>8</v>
      </c>
      <c r="R9" s="75" t="s">
        <v>424</v>
      </c>
      <c r="S9" s="75" t="s">
        <v>234</v>
      </c>
      <c r="T9" s="75" t="s">
        <v>233</v>
      </c>
      <c r="U9" s="79">
        <v>2</v>
      </c>
      <c r="V9" s="79">
        <v>4</v>
      </c>
      <c r="W9" s="79">
        <f>V9*U9</f>
        <v>8</v>
      </c>
      <c r="X9" s="80" t="str">
        <f>+IF(AND(U9*V9&gt;=24,U9*V9&lt;=40),"MA",IF(AND(U9*V9&gt;=10,U9*V9&lt;=20),"A",IF(AND(U9*V9&gt;=6,U9*V9&lt;=8),"M",IF(AND(U9*V9&gt;=0,U9*V9&lt;=4),"B",""))))</f>
        <v>M</v>
      </c>
      <c r="Y9" s="8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+IF(AND(U9*V9*Z9&gt;=600,U9*V9*Z9&lt;=4000),"I",IF(AND(U9*V9*Z9&gt;=150,U9*V9*Z9&lt;=500),"II",IF(AND(U9*V9*Z9&gt;=40,U9*V9*Z9&lt;=120),"III",IF(AND(U9*V9*Z9&gt;=0,U9*V9*Z9&lt;=20),"IV",""))))</f>
        <v>III</v>
      </c>
      <c r="AC9" s="8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87.75" customHeight="1">
      <c r="A10" s="23"/>
      <c r="B10" s="435"/>
      <c r="C10" s="435"/>
      <c r="D10" s="435"/>
      <c r="E10" s="528"/>
      <c r="F10" s="528"/>
      <c r="G10" s="229" t="s">
        <v>42</v>
      </c>
      <c r="H10" s="405"/>
      <c r="I10" s="74" t="s">
        <v>96</v>
      </c>
      <c r="J10" s="75" t="s">
        <v>236</v>
      </c>
      <c r="K10" s="85" t="s">
        <v>237</v>
      </c>
      <c r="L10" s="76">
        <v>1</v>
      </c>
      <c r="M10" s="77">
        <v>3</v>
      </c>
      <c r="N10" s="76">
        <v>0</v>
      </c>
      <c r="O10" s="76">
        <f t="shared" ref="O10" si="0">SUM(L10:N10)</f>
        <v>4</v>
      </c>
      <c r="P10" s="75" t="s">
        <v>232</v>
      </c>
      <c r="Q10" s="78">
        <v>8</v>
      </c>
      <c r="R10" s="85" t="s">
        <v>425</v>
      </c>
      <c r="S10" s="85" t="s">
        <v>234</v>
      </c>
      <c r="T10" s="85" t="s">
        <v>233</v>
      </c>
      <c r="U10" s="79">
        <v>2</v>
      </c>
      <c r="V10" s="79">
        <v>4</v>
      </c>
      <c r="W10" s="79">
        <f t="shared" ref="W10:W25" si="1">V10*U10</f>
        <v>8</v>
      </c>
      <c r="X10" s="80" t="str">
        <f t="shared" ref="X10:X25" si="2">+IF(AND(U10*V10&gt;=24,U10*V10&lt;=40),"MA",IF(AND(U10*V10&gt;=10,U10*V10&lt;=20),"A",IF(AND(U10*V10&gt;=6,U10*V10&lt;=8),"M",IF(AND(U10*V10&gt;=0,U10*V10&lt;=4),"B",""))))</f>
        <v>M</v>
      </c>
      <c r="Y10" s="81" t="str">
        <f t="shared" ref="Y10:Y25"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5" si="4">W10*Z10</f>
        <v>80</v>
      </c>
      <c r="AB10" s="82" t="str">
        <f t="shared" ref="AB10:AB25" si="5">+IF(AND(U10*V10*Z10&gt;=600,U10*V10*Z10&lt;=4000),"I",IF(AND(U10*V10*Z10&gt;=150,U10*V10*Z10&lt;=500),"II",IF(AND(U10*V10*Z10&gt;=40,U10*V10*Z10&lt;=120),"III",IF(AND(U10*V10*Z10&gt;=0,U10*V10*Z10&lt;=20),"IV",""))))</f>
        <v>III</v>
      </c>
      <c r="AC10" s="81" t="str">
        <f t="shared" ref="AC10:AC25"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5" si="7">+IF(AB10="I","No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87.75" customHeight="1">
      <c r="A11" s="23"/>
      <c r="B11" s="435"/>
      <c r="C11" s="435"/>
      <c r="D11" s="435"/>
      <c r="E11" s="528"/>
      <c r="F11" s="528"/>
      <c r="G11" s="229" t="s">
        <v>42</v>
      </c>
      <c r="H11" s="405"/>
      <c r="I11" s="74" t="s">
        <v>96</v>
      </c>
      <c r="J11" s="74" t="s">
        <v>241</v>
      </c>
      <c r="K11" s="78" t="s">
        <v>243</v>
      </c>
      <c r="L11" s="76">
        <v>1</v>
      </c>
      <c r="M11" s="77">
        <v>3</v>
      </c>
      <c r="N11" s="76">
        <v>0</v>
      </c>
      <c r="O11" s="76">
        <f t="shared" ref="O11" si="8">SUM(L11:N11)</f>
        <v>4</v>
      </c>
      <c r="P11" s="78" t="s">
        <v>242</v>
      </c>
      <c r="Q11" s="78">
        <v>3</v>
      </c>
      <c r="R11" s="78" t="s">
        <v>33</v>
      </c>
      <c r="S11" s="78" t="s">
        <v>33</v>
      </c>
      <c r="T11" s="78" t="s">
        <v>244</v>
      </c>
      <c r="U11" s="79">
        <v>2</v>
      </c>
      <c r="V11" s="79">
        <v>2</v>
      </c>
      <c r="W11" s="79">
        <f t="shared" si="1"/>
        <v>4</v>
      </c>
      <c r="X11" s="80" t="str">
        <f t="shared" si="2"/>
        <v>B</v>
      </c>
      <c r="Y11" s="81" t="str">
        <f t="shared" si="3"/>
        <v>Situación mejorable con exposición ocasional o esporádica, o situación sin anomalía destacable con cualquier nivel de exposición. No es esperable que se materialice el riesgo, aunque puede ser concebible.</v>
      </c>
      <c r="Z11" s="79">
        <v>10</v>
      </c>
      <c r="AA11" s="79">
        <f t="shared" si="4"/>
        <v>40</v>
      </c>
      <c r="AB11" s="82" t="str">
        <f>+IF(AND(U11*V11*Z11&gt;=600,U11*V11*Z11&lt;=4000),"I",IF(AND(U11*V11*Z11&gt;=150,U11*V11*Z11&lt;=500),"II",IF(AND(U11*V11*Z11&gt;=40,U11*V11*Z11&lt;=120),"III",IF(AND(U11*V11*Z11&gt;=0,U11*V11*Z11&lt;=20),"IV",""))))</f>
        <v>III</v>
      </c>
      <c r="AC11" s="81"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64" t="s">
        <v>691</v>
      </c>
      <c r="AF11" s="78" t="s">
        <v>34</v>
      </c>
      <c r="AG11" s="78" t="s">
        <v>34</v>
      </c>
      <c r="AH11" s="78" t="s">
        <v>34</v>
      </c>
      <c r="AI11" s="64" t="s">
        <v>706</v>
      </c>
      <c r="AJ11" s="64" t="s">
        <v>652</v>
      </c>
      <c r="AK11" s="52" t="s">
        <v>468</v>
      </c>
    </row>
    <row r="12" spans="1:37" s="1" customFormat="1" ht="87.75" customHeight="1">
      <c r="A12" s="23"/>
      <c r="B12" s="435"/>
      <c r="C12" s="435"/>
      <c r="D12" s="435"/>
      <c r="E12" s="528"/>
      <c r="F12" s="528"/>
      <c r="G12" s="229" t="s">
        <v>42</v>
      </c>
      <c r="H12" s="404" t="s">
        <v>44</v>
      </c>
      <c r="I12" s="74" t="s">
        <v>54</v>
      </c>
      <c r="J12" s="74" t="s">
        <v>224</v>
      </c>
      <c r="K12" s="74" t="s">
        <v>219</v>
      </c>
      <c r="L12" s="76">
        <v>1</v>
      </c>
      <c r="M12" s="77">
        <v>3</v>
      </c>
      <c r="N12" s="76">
        <v>0</v>
      </c>
      <c r="O12" s="76">
        <f t="shared" ref="O12" si="9">SUM(L12:N12)</f>
        <v>4</v>
      </c>
      <c r="P12" s="74" t="s">
        <v>708</v>
      </c>
      <c r="Q12" s="78">
        <v>8</v>
      </c>
      <c r="R12" s="74" t="s">
        <v>221</v>
      </c>
      <c r="S12" s="74" t="s">
        <v>220</v>
      </c>
      <c r="T12" s="74" t="s">
        <v>300</v>
      </c>
      <c r="U12" s="88">
        <v>2</v>
      </c>
      <c r="V12" s="88">
        <v>3</v>
      </c>
      <c r="W12" s="88">
        <f t="shared" si="1"/>
        <v>6</v>
      </c>
      <c r="X12" s="80" t="str">
        <f t="shared" si="2"/>
        <v>M</v>
      </c>
      <c r="Y12" s="81" t="str">
        <f t="shared" si="3"/>
        <v>Situación deficiente con exposición esporádica, o bien situación mejorable con exposición continuada o frecuente. Es posible que suceda el daño alguna vez.</v>
      </c>
      <c r="Z12" s="79">
        <v>10</v>
      </c>
      <c r="AA12" s="79">
        <f t="shared" si="4"/>
        <v>60</v>
      </c>
      <c r="AB12" s="82" t="str">
        <f t="shared" ref="AB12:AB15" si="10">+IF(AND(U12*V12*Z12&gt;=600,U12*V12*Z12&lt;=4000),"I",IF(AND(U12*V12*Z12&gt;=150,U12*V12*Z12&lt;=500),"II",IF(AND(U12*V12*Z12&gt;=40,U12*V12*Z12&lt;=120),"III",IF(AND(U12*V12*Z12&gt;=0,U12*V12*Z12&lt;=20),"IV",""))))</f>
        <v>III</v>
      </c>
      <c r="AC12" s="81" t="str">
        <f t="shared" ref="AC12:AC15" si="11">+IF(AB12="I","Situación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AD15" si="12">+IF(AB12="I","No aceptable",IF(AB12="II","No aceptable o aceptable con control específico",IF(AB12="III","Aceptable",IF(AB12="IV","Aceptable",""))))</f>
        <v>Aceptable</v>
      </c>
      <c r="AE12" s="407" t="s">
        <v>724</v>
      </c>
      <c r="AF12" s="74" t="s">
        <v>34</v>
      </c>
      <c r="AG12" s="74" t="s">
        <v>34</v>
      </c>
      <c r="AH12" s="74" t="s">
        <v>34</v>
      </c>
      <c r="AI12" s="74" t="s">
        <v>226</v>
      </c>
      <c r="AJ12" s="74" t="s">
        <v>34</v>
      </c>
      <c r="AK12" s="84" t="s">
        <v>468</v>
      </c>
    </row>
    <row r="13" spans="1:37" s="1" customFormat="1" ht="87.75" customHeight="1">
      <c r="A13" s="23"/>
      <c r="B13" s="435"/>
      <c r="C13" s="435"/>
      <c r="D13" s="435"/>
      <c r="E13" s="528"/>
      <c r="F13" s="528"/>
      <c r="G13" s="229" t="s">
        <v>42</v>
      </c>
      <c r="H13" s="405"/>
      <c r="I13" s="74" t="s">
        <v>460</v>
      </c>
      <c r="J13" s="74" t="s">
        <v>439</v>
      </c>
      <c r="K13" s="74" t="s">
        <v>709</v>
      </c>
      <c r="L13" s="76">
        <v>1</v>
      </c>
      <c r="M13" s="77">
        <v>3</v>
      </c>
      <c r="N13" s="76">
        <v>0</v>
      </c>
      <c r="O13" s="76">
        <f t="shared" ref="O13:O14" si="13">SUM(L13:N13)</f>
        <v>4</v>
      </c>
      <c r="P13" s="74" t="s">
        <v>708</v>
      </c>
      <c r="Q13" s="78">
        <v>8</v>
      </c>
      <c r="R13" s="74" t="s">
        <v>707</v>
      </c>
      <c r="S13" s="74" t="s">
        <v>461</v>
      </c>
      <c r="T13" s="74" t="s">
        <v>441</v>
      </c>
      <c r="U13" s="79">
        <v>2</v>
      </c>
      <c r="V13" s="79">
        <v>3</v>
      </c>
      <c r="W13" s="88">
        <f t="shared" si="1"/>
        <v>6</v>
      </c>
      <c r="X13" s="80" t="str">
        <f t="shared" si="2"/>
        <v>M</v>
      </c>
      <c r="Y13" s="81" t="str">
        <f t="shared" si="3"/>
        <v>Situación deficiente con exposición esporádica, o bien situación mejorable con exposición continuada o frecuente. Es posible que suceda el daño alguna vez.</v>
      </c>
      <c r="Z13" s="79">
        <v>10</v>
      </c>
      <c r="AA13" s="79">
        <f t="shared" si="4"/>
        <v>60</v>
      </c>
      <c r="AB13" s="82" t="str">
        <f t="shared" si="10"/>
        <v>III</v>
      </c>
      <c r="AC13" s="81" t="str">
        <f t="shared" si="11"/>
        <v>Mejorar si es posible. Sería conveniente justificar la intervención y su rentabilidad.</v>
      </c>
      <c r="AD13" s="74" t="str">
        <f t="shared" si="12"/>
        <v>Aceptable</v>
      </c>
      <c r="AE13" s="408"/>
      <c r="AF13" s="74" t="s">
        <v>34</v>
      </c>
      <c r="AG13" s="74" t="s">
        <v>34</v>
      </c>
      <c r="AH13" s="74" t="s">
        <v>34</v>
      </c>
      <c r="AI13" s="74" t="s">
        <v>462</v>
      </c>
      <c r="AJ13" s="74" t="s">
        <v>34</v>
      </c>
      <c r="AK13" s="84" t="s">
        <v>433</v>
      </c>
    </row>
    <row r="14" spans="1:37" s="1" customFormat="1" ht="87.75" customHeight="1">
      <c r="A14" s="23"/>
      <c r="B14" s="435"/>
      <c r="C14" s="435"/>
      <c r="D14" s="435"/>
      <c r="E14" s="528"/>
      <c r="F14" s="528"/>
      <c r="G14" s="229" t="s">
        <v>42</v>
      </c>
      <c r="H14" s="405"/>
      <c r="I14" s="74" t="s">
        <v>427</v>
      </c>
      <c r="J14" s="74" t="s">
        <v>428</v>
      </c>
      <c r="K14" s="74" t="s">
        <v>711</v>
      </c>
      <c r="L14" s="76">
        <v>1</v>
      </c>
      <c r="M14" s="77">
        <v>3</v>
      </c>
      <c r="N14" s="76">
        <v>0</v>
      </c>
      <c r="O14" s="76">
        <f t="shared" si="13"/>
        <v>4</v>
      </c>
      <c r="P14" s="74" t="s">
        <v>708</v>
      </c>
      <c r="Q14" s="78">
        <v>8</v>
      </c>
      <c r="R14" s="74" t="s">
        <v>221</v>
      </c>
      <c r="S14" s="74" t="s">
        <v>431</v>
      </c>
      <c r="T14" s="74" t="s">
        <v>432</v>
      </c>
      <c r="U14" s="79">
        <v>2</v>
      </c>
      <c r="V14" s="79">
        <v>1</v>
      </c>
      <c r="W14" s="79">
        <f t="shared" si="1"/>
        <v>2</v>
      </c>
      <c r="X14" s="80" t="str">
        <f t="shared" si="2"/>
        <v>B</v>
      </c>
      <c r="Y14" s="81" t="str">
        <f t="shared" si="3"/>
        <v>Situación mejorable con exposición ocasional o esporádica, o situación sin anomalía destacable con cualquier nivel de exposición. No es esperable que se materialice el riesgo, aunque puede ser concebible.</v>
      </c>
      <c r="Z14" s="79">
        <v>10</v>
      </c>
      <c r="AA14" s="79">
        <f t="shared" si="4"/>
        <v>20</v>
      </c>
      <c r="AB14" s="82" t="str">
        <f t="shared" si="10"/>
        <v>IV</v>
      </c>
      <c r="AC14" s="81" t="str">
        <f t="shared" si="11"/>
        <v>Mantener las medidas de control existentes, pero se deberían considerar soluciones o mejoras y se deben hacer comprobaciones periódicas para asegurar que el riesgo aún es tolerable.</v>
      </c>
      <c r="AD14" s="74" t="str">
        <f t="shared" si="12"/>
        <v>Aceptable</v>
      </c>
      <c r="AE14" s="408"/>
      <c r="AF14" s="74" t="s">
        <v>34</v>
      </c>
      <c r="AG14" s="74" t="s">
        <v>34</v>
      </c>
      <c r="AH14" s="74" t="s">
        <v>34</v>
      </c>
      <c r="AI14" s="74" t="s">
        <v>223</v>
      </c>
      <c r="AJ14" s="74" t="s">
        <v>34</v>
      </c>
      <c r="AK14" s="84" t="s">
        <v>433</v>
      </c>
    </row>
    <row r="15" spans="1:37" s="1" customFormat="1" ht="87.75" customHeight="1">
      <c r="A15" s="23"/>
      <c r="B15" s="435"/>
      <c r="C15" s="435"/>
      <c r="D15" s="435"/>
      <c r="E15" s="528"/>
      <c r="F15" s="528"/>
      <c r="G15" s="229" t="s">
        <v>42</v>
      </c>
      <c r="H15" s="415"/>
      <c r="I15" s="74" t="s">
        <v>463</v>
      </c>
      <c r="J15" s="74" t="s">
        <v>222</v>
      </c>
      <c r="K15" s="74" t="s">
        <v>711</v>
      </c>
      <c r="L15" s="76">
        <v>1</v>
      </c>
      <c r="M15" s="77">
        <v>3</v>
      </c>
      <c r="N15" s="76">
        <v>0</v>
      </c>
      <c r="O15" s="87">
        <f t="shared" ref="O15:O25" si="14">SUM(L15:N15)</f>
        <v>4</v>
      </c>
      <c r="P15" s="74" t="s">
        <v>708</v>
      </c>
      <c r="Q15" s="74">
        <v>8</v>
      </c>
      <c r="R15" s="74" t="s">
        <v>459</v>
      </c>
      <c r="S15" s="74" t="s">
        <v>220</v>
      </c>
      <c r="T15" s="74" t="s">
        <v>300</v>
      </c>
      <c r="U15" s="79">
        <v>2</v>
      </c>
      <c r="V15" s="79">
        <v>3</v>
      </c>
      <c r="W15" s="79">
        <f t="shared" si="1"/>
        <v>6</v>
      </c>
      <c r="X15" s="80" t="str">
        <f t="shared" si="2"/>
        <v>M</v>
      </c>
      <c r="Y15" s="81" t="str">
        <f t="shared" si="3"/>
        <v>Situación deficiente con exposición esporádica, o bien situación mejorable con exposición continuada o frecuente. Es posible que suceda el daño alguna vez.</v>
      </c>
      <c r="Z15" s="79">
        <v>10</v>
      </c>
      <c r="AA15" s="79">
        <f t="shared" si="4"/>
        <v>60</v>
      </c>
      <c r="AB15" s="82" t="str">
        <f t="shared" si="10"/>
        <v>III</v>
      </c>
      <c r="AC15" s="81" t="str">
        <f t="shared" si="11"/>
        <v>Mejorar si es posible. Sería conveniente justificar la intervención y su rentabilidad.</v>
      </c>
      <c r="AD15" s="74" t="str">
        <f t="shared" si="12"/>
        <v>Aceptable</v>
      </c>
      <c r="AE15" s="409"/>
      <c r="AF15" s="74" t="s">
        <v>34</v>
      </c>
      <c r="AG15" s="74" t="s">
        <v>34</v>
      </c>
      <c r="AH15" s="74" t="s">
        <v>34</v>
      </c>
      <c r="AI15" s="74" t="s">
        <v>462</v>
      </c>
      <c r="AJ15" s="74" t="s">
        <v>34</v>
      </c>
      <c r="AK15" s="84" t="s">
        <v>464</v>
      </c>
    </row>
    <row r="16" spans="1:37" s="1" customFormat="1" ht="87.75" customHeight="1">
      <c r="A16" s="23"/>
      <c r="B16" s="435"/>
      <c r="C16" s="435"/>
      <c r="D16" s="435"/>
      <c r="E16" s="528"/>
      <c r="F16" s="528"/>
      <c r="G16" s="241" t="s">
        <v>33</v>
      </c>
      <c r="H16" s="155" t="s">
        <v>199</v>
      </c>
      <c r="I16" s="155" t="s">
        <v>465</v>
      </c>
      <c r="J16" s="85" t="s">
        <v>345</v>
      </c>
      <c r="K16" s="85" t="s">
        <v>346</v>
      </c>
      <c r="L16" s="76">
        <v>1</v>
      </c>
      <c r="M16" s="77">
        <v>3</v>
      </c>
      <c r="N16" s="76">
        <v>0</v>
      </c>
      <c r="O16" s="87">
        <f t="shared" si="14"/>
        <v>4</v>
      </c>
      <c r="P16" s="85" t="s">
        <v>344</v>
      </c>
      <c r="Q16" s="78">
        <v>2</v>
      </c>
      <c r="R16" s="85" t="s">
        <v>33</v>
      </c>
      <c r="S16" s="85" t="s">
        <v>33</v>
      </c>
      <c r="T16" s="85" t="s">
        <v>347</v>
      </c>
      <c r="U16" s="79">
        <v>2</v>
      </c>
      <c r="V16" s="80">
        <v>3</v>
      </c>
      <c r="W16" s="79">
        <f t="shared" ref="W16:W18" si="15">V16*U16</f>
        <v>6</v>
      </c>
      <c r="X16" s="79" t="str">
        <f t="shared" ref="X16:X18" si="16">+IF(AND(U16*V16&gt;=24,U16*V16&lt;=40),"MA",IF(AND(U16*V16&gt;=10,U16*V16&lt;=20),"A",IF(AND(U16*V16&gt;=6,U16*V16&lt;=8),"M",IF(AND(U16*V16&gt;=0,U16*V16&lt;=4),"B",""))))</f>
        <v>M</v>
      </c>
      <c r="Y16" s="81" t="str">
        <f t="shared" ref="Y16:Y18" si="17">+IF(X16="MA","Situación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79">
        <v>10</v>
      </c>
      <c r="AA16" s="79">
        <f t="shared" ref="AA16:AA18" si="18">W16*Z16</f>
        <v>60</v>
      </c>
      <c r="AB16" s="82" t="str">
        <f t="shared" ref="AB16:AB18" si="19">+IF(AND(U16*V16*Z16&gt;=600,U16*V16*Z16&lt;=4000),"I",IF(AND(U16*V16*Z16&gt;=150,U16*V16*Z16&lt;=500),"II",IF(AND(U16*V16*Z16&gt;=40,U16*V16*Z16&lt;=120),"III",IF(AND(U16*V16*Z16&gt;=0,U16*V16*Z16&lt;=20),"IV",""))))</f>
        <v>III</v>
      </c>
      <c r="AC16" s="81" t="str">
        <f t="shared" ref="AC16:AC18" si="20">+IF(AB16="I","Situación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4" t="str">
        <f t="shared" ref="AD16:AD18" si="21">+IF(AB16="I","No aceptable",IF(AB16="II","No aceptable o aceptable con control específico",IF(AB16="III","Aceptable",IF(AB16="IV","Aceptable",""))))</f>
        <v>Aceptable</v>
      </c>
      <c r="AE16" s="74" t="s">
        <v>693</v>
      </c>
      <c r="AF16" s="64" t="s">
        <v>348</v>
      </c>
      <c r="AG16" s="64" t="s">
        <v>34</v>
      </c>
      <c r="AH16" s="64" t="s">
        <v>34</v>
      </c>
      <c r="AI16" s="67" t="s">
        <v>349</v>
      </c>
      <c r="AJ16" s="66" t="s">
        <v>673</v>
      </c>
      <c r="AK16" s="52" t="s">
        <v>468</v>
      </c>
    </row>
    <row r="17" spans="1:39" s="1" customFormat="1" ht="87.75" customHeight="1">
      <c r="A17" s="23"/>
      <c r="B17" s="435"/>
      <c r="C17" s="435"/>
      <c r="D17" s="435"/>
      <c r="E17" s="528"/>
      <c r="F17" s="528"/>
      <c r="G17" s="229" t="s">
        <v>42</v>
      </c>
      <c r="H17" s="410" t="s">
        <v>48</v>
      </c>
      <c r="I17" s="85" t="s">
        <v>202</v>
      </c>
      <c r="J17" s="85" t="s">
        <v>203</v>
      </c>
      <c r="K17" s="85" t="s">
        <v>206</v>
      </c>
      <c r="L17" s="76">
        <v>1</v>
      </c>
      <c r="M17" s="77">
        <v>3</v>
      </c>
      <c r="N17" s="76">
        <v>0</v>
      </c>
      <c r="O17" s="87">
        <f t="shared" si="14"/>
        <v>4</v>
      </c>
      <c r="P17" s="89" t="s">
        <v>209</v>
      </c>
      <c r="Q17" s="78">
        <v>8</v>
      </c>
      <c r="R17" s="89" t="s">
        <v>211</v>
      </c>
      <c r="S17" s="89" t="s">
        <v>296</v>
      </c>
      <c r="T17" s="89" t="s">
        <v>213</v>
      </c>
      <c r="U17" s="79">
        <v>2</v>
      </c>
      <c r="V17" s="79">
        <v>4</v>
      </c>
      <c r="W17" s="79">
        <f t="shared" si="15"/>
        <v>8</v>
      </c>
      <c r="X17" s="80" t="str">
        <f t="shared" si="16"/>
        <v>M</v>
      </c>
      <c r="Y17" s="81" t="str">
        <f t="shared" si="17"/>
        <v>Situación deficiente con exposición esporádica, o bien situación mejorable con exposición continuada o frecuente. Es posible que suceda el daño alguna vez.</v>
      </c>
      <c r="Z17" s="79">
        <v>10</v>
      </c>
      <c r="AA17" s="79">
        <f t="shared" si="18"/>
        <v>80</v>
      </c>
      <c r="AB17" s="82" t="str">
        <f t="shared" si="19"/>
        <v>III</v>
      </c>
      <c r="AC17" s="81" t="str">
        <f t="shared" si="20"/>
        <v>Mejorar si es posible. Sería conveniente justificar la intervención y su rentabilidad.</v>
      </c>
      <c r="AD17" s="74" t="str">
        <f t="shared" si="21"/>
        <v>Aceptable</v>
      </c>
      <c r="AE17" s="407" t="s">
        <v>713</v>
      </c>
      <c r="AF17" s="74" t="s">
        <v>34</v>
      </c>
      <c r="AG17" s="74" t="s">
        <v>34</v>
      </c>
      <c r="AH17" s="85" t="s">
        <v>217</v>
      </c>
      <c r="AI17" s="85" t="s">
        <v>218</v>
      </c>
      <c r="AJ17" s="78" t="s">
        <v>34</v>
      </c>
      <c r="AK17" s="52" t="s">
        <v>468</v>
      </c>
    </row>
    <row r="18" spans="1:39" s="1" customFormat="1" ht="87.75" customHeight="1">
      <c r="A18" s="23"/>
      <c r="B18" s="435"/>
      <c r="C18" s="435"/>
      <c r="D18" s="435"/>
      <c r="E18" s="528"/>
      <c r="F18" s="528"/>
      <c r="G18" s="229" t="s">
        <v>42</v>
      </c>
      <c r="H18" s="410"/>
      <c r="I18" s="85" t="s">
        <v>205</v>
      </c>
      <c r="J18" s="85" t="s">
        <v>204</v>
      </c>
      <c r="K18" s="85" t="s">
        <v>207</v>
      </c>
      <c r="L18" s="76">
        <v>1</v>
      </c>
      <c r="M18" s="77">
        <v>3</v>
      </c>
      <c r="N18" s="76">
        <v>0</v>
      </c>
      <c r="O18" s="87">
        <f t="shared" si="14"/>
        <v>4</v>
      </c>
      <c r="P18" s="89" t="s">
        <v>210</v>
      </c>
      <c r="Q18" s="78">
        <v>8</v>
      </c>
      <c r="R18" s="89" t="s">
        <v>214</v>
      </c>
      <c r="S18" s="89" t="s">
        <v>215</v>
      </c>
      <c r="T18" s="89" t="s">
        <v>216</v>
      </c>
      <c r="U18" s="79">
        <v>2</v>
      </c>
      <c r="V18" s="79">
        <v>4</v>
      </c>
      <c r="W18" s="79">
        <f t="shared" si="15"/>
        <v>8</v>
      </c>
      <c r="X18" s="80" t="str">
        <f t="shared" si="16"/>
        <v>M</v>
      </c>
      <c r="Y18" s="81" t="str">
        <f t="shared" si="17"/>
        <v>Situación deficiente con exposición esporádica, o bien situación mejorable con exposición continuada o frecuente. Es posible que suceda el daño alguna vez.</v>
      </c>
      <c r="Z18" s="79">
        <v>10</v>
      </c>
      <c r="AA18" s="79">
        <f t="shared" si="18"/>
        <v>80</v>
      </c>
      <c r="AB18" s="82" t="str">
        <f t="shared" si="19"/>
        <v>III</v>
      </c>
      <c r="AC18" s="81" t="str">
        <f t="shared" si="20"/>
        <v>Mejorar si es posible. Sería conveniente justificar la intervención y su rentabilidad.</v>
      </c>
      <c r="AD18" s="74" t="str">
        <f t="shared" si="21"/>
        <v>Aceptable</v>
      </c>
      <c r="AE18" s="408"/>
      <c r="AF18" s="74" t="s">
        <v>34</v>
      </c>
      <c r="AG18" s="74" t="s">
        <v>34</v>
      </c>
      <c r="AH18" s="85" t="s">
        <v>217</v>
      </c>
      <c r="AI18" s="85" t="s">
        <v>218</v>
      </c>
      <c r="AJ18" s="78" t="s">
        <v>34</v>
      </c>
      <c r="AK18" s="52" t="s">
        <v>468</v>
      </c>
    </row>
    <row r="19" spans="1:39" s="1" customFormat="1" ht="83.25" customHeight="1">
      <c r="A19" s="23"/>
      <c r="B19" s="435"/>
      <c r="C19" s="435"/>
      <c r="D19" s="435"/>
      <c r="E19" s="528"/>
      <c r="F19" s="528"/>
      <c r="G19" s="77" t="s">
        <v>33</v>
      </c>
      <c r="H19" s="404" t="s">
        <v>45</v>
      </c>
      <c r="I19" s="85" t="s">
        <v>78</v>
      </c>
      <c r="J19" s="85" t="s">
        <v>293</v>
      </c>
      <c r="K19" s="85" t="s">
        <v>270</v>
      </c>
      <c r="L19" s="76">
        <v>1</v>
      </c>
      <c r="M19" s="77">
        <v>3</v>
      </c>
      <c r="N19" s="76">
        <v>0</v>
      </c>
      <c r="O19" s="87">
        <f t="shared" si="14"/>
        <v>4</v>
      </c>
      <c r="P19" s="85" t="s">
        <v>291</v>
      </c>
      <c r="Q19" s="78">
        <v>4</v>
      </c>
      <c r="R19" s="85" t="s">
        <v>147</v>
      </c>
      <c r="S19" s="74" t="s">
        <v>297</v>
      </c>
      <c r="T19" s="74" t="s">
        <v>302</v>
      </c>
      <c r="U19" s="79">
        <v>6</v>
      </c>
      <c r="V19" s="79">
        <v>2</v>
      </c>
      <c r="W19" s="80">
        <f t="shared" si="1"/>
        <v>12</v>
      </c>
      <c r="X19" s="79" t="str">
        <f t="shared" si="2"/>
        <v>A</v>
      </c>
      <c r="Y19" s="81" t="str">
        <f t="shared" si="3"/>
        <v>Situación deficiente con exposición frecuente u ocasional, o bien situación muy deficiente con exposición ocasional o esporádica. La materialización de Riesgo es posible que suceda varias veces en la vida laboral</v>
      </c>
      <c r="Z19" s="79">
        <v>10</v>
      </c>
      <c r="AA19" s="79">
        <f t="shared" si="4"/>
        <v>120</v>
      </c>
      <c r="AB19" s="82" t="str">
        <f t="shared" si="5"/>
        <v>III</v>
      </c>
      <c r="AC19" s="81" t="str">
        <f t="shared" si="6"/>
        <v>Mejorar si es posible. Sería conveniente justificar la intervención y su rentabilidad.</v>
      </c>
      <c r="AD19" s="74" t="str">
        <f t="shared" si="7"/>
        <v>Aceptable</v>
      </c>
      <c r="AE19" s="64" t="s">
        <v>694</v>
      </c>
      <c r="AF19" s="78" t="s">
        <v>34</v>
      </c>
      <c r="AG19" s="78" t="s">
        <v>34</v>
      </c>
      <c r="AH19" s="85" t="s">
        <v>137</v>
      </c>
      <c r="AI19" s="85" t="s">
        <v>303</v>
      </c>
      <c r="AJ19" s="78" t="s">
        <v>34</v>
      </c>
      <c r="AK19" s="84" t="s">
        <v>468</v>
      </c>
    </row>
    <row r="20" spans="1:39" s="1" customFormat="1" ht="87.75" customHeight="1">
      <c r="A20" s="23"/>
      <c r="B20" s="435"/>
      <c r="C20" s="435"/>
      <c r="D20" s="435"/>
      <c r="E20" s="528"/>
      <c r="F20" s="528"/>
      <c r="G20" s="77" t="s">
        <v>33</v>
      </c>
      <c r="H20" s="405"/>
      <c r="I20" s="85" t="s">
        <v>56</v>
      </c>
      <c r="J20" s="85" t="s">
        <v>284</v>
      </c>
      <c r="K20" s="85" t="s">
        <v>270</v>
      </c>
      <c r="L20" s="76">
        <v>1</v>
      </c>
      <c r="M20" s="77">
        <v>3</v>
      </c>
      <c r="N20" s="76">
        <v>0</v>
      </c>
      <c r="O20" s="87">
        <f t="shared" si="14"/>
        <v>4</v>
      </c>
      <c r="P20" s="85" t="s">
        <v>285</v>
      </c>
      <c r="Q20" s="78">
        <v>1</v>
      </c>
      <c r="R20" s="85" t="s">
        <v>287</v>
      </c>
      <c r="S20" s="85" t="s">
        <v>446</v>
      </c>
      <c r="T20" s="74" t="s">
        <v>301</v>
      </c>
      <c r="U20" s="79">
        <v>2</v>
      </c>
      <c r="V20" s="79">
        <v>2</v>
      </c>
      <c r="W20" s="79">
        <f t="shared" si="1"/>
        <v>4</v>
      </c>
      <c r="X20" s="80" t="str">
        <f t="shared" si="2"/>
        <v>B</v>
      </c>
      <c r="Y20" s="81" t="str">
        <f t="shared" si="3"/>
        <v>Situación mejorable con exposición ocasional o esporádica, o situación sin anomalía destacable con cualquier nivel de exposición. No es esperable que se materialice el riesgo, aunque puede ser concebible.</v>
      </c>
      <c r="Z20" s="79">
        <v>10</v>
      </c>
      <c r="AA20" s="79">
        <f t="shared" si="4"/>
        <v>40</v>
      </c>
      <c r="AB20" s="82" t="str">
        <f t="shared" si="5"/>
        <v>III</v>
      </c>
      <c r="AC20" s="81" t="str">
        <f t="shared" si="6"/>
        <v>Mejorar si es posible. Sería conveniente justificar la intervención y su rentabilidad.</v>
      </c>
      <c r="AD20" s="74" t="str">
        <f t="shared" si="7"/>
        <v>Aceptable</v>
      </c>
      <c r="AE20" s="74" t="s">
        <v>716</v>
      </c>
      <c r="AF20" s="78" t="s">
        <v>34</v>
      </c>
      <c r="AG20" s="74" t="s">
        <v>147</v>
      </c>
      <c r="AH20" s="85" t="s">
        <v>288</v>
      </c>
      <c r="AI20" s="85" t="s">
        <v>289</v>
      </c>
      <c r="AJ20" s="78" t="s">
        <v>34</v>
      </c>
      <c r="AK20" s="84" t="s">
        <v>468</v>
      </c>
    </row>
    <row r="21" spans="1:39" s="1" customFormat="1" ht="87.75" customHeight="1">
      <c r="A21" s="23"/>
      <c r="B21" s="435"/>
      <c r="C21" s="435"/>
      <c r="D21" s="435"/>
      <c r="E21" s="528"/>
      <c r="F21" s="528"/>
      <c r="G21" s="77" t="s">
        <v>33</v>
      </c>
      <c r="H21" s="405"/>
      <c r="I21" s="85" t="s">
        <v>56</v>
      </c>
      <c r="J21" s="85" t="s">
        <v>286</v>
      </c>
      <c r="K21" s="85" t="s">
        <v>57</v>
      </c>
      <c r="L21" s="76">
        <v>1</v>
      </c>
      <c r="M21" s="77">
        <v>3</v>
      </c>
      <c r="N21" s="76">
        <v>0</v>
      </c>
      <c r="O21" s="87">
        <f t="shared" si="14"/>
        <v>4</v>
      </c>
      <c r="P21" s="85" t="s">
        <v>280</v>
      </c>
      <c r="Q21" s="78">
        <v>8</v>
      </c>
      <c r="R21" s="74" t="s">
        <v>147</v>
      </c>
      <c r="S21" s="85" t="s">
        <v>281</v>
      </c>
      <c r="T21" s="74" t="s">
        <v>304</v>
      </c>
      <c r="U21" s="79">
        <v>2</v>
      </c>
      <c r="V21" s="79">
        <v>3</v>
      </c>
      <c r="W21" s="79">
        <f t="shared" si="1"/>
        <v>6</v>
      </c>
      <c r="X21" s="80" t="str">
        <f t="shared" si="2"/>
        <v>M</v>
      </c>
      <c r="Y21" s="81" t="str">
        <f t="shared" si="3"/>
        <v>Situación deficiente con exposición esporádica, o bien situación mejorable con exposición continuada o frecuente. Es posible que suceda el daño alguna vez.</v>
      </c>
      <c r="Z21" s="79">
        <v>10</v>
      </c>
      <c r="AA21" s="79">
        <f t="shared" si="4"/>
        <v>60</v>
      </c>
      <c r="AB21" s="82" t="str">
        <f t="shared" si="5"/>
        <v>III</v>
      </c>
      <c r="AC21" s="81" t="str">
        <f t="shared" si="6"/>
        <v>Mejorar si es posible. Sería conveniente justificar la intervención y su rentabilidad.</v>
      </c>
      <c r="AD21" s="74" t="str">
        <f t="shared" si="7"/>
        <v>Aceptable</v>
      </c>
      <c r="AE21" s="64" t="s">
        <v>697</v>
      </c>
      <c r="AF21" s="78" t="s">
        <v>34</v>
      </c>
      <c r="AG21" s="78" t="s">
        <v>34</v>
      </c>
      <c r="AH21" s="85" t="s">
        <v>282</v>
      </c>
      <c r="AI21" s="85" t="s">
        <v>283</v>
      </c>
      <c r="AJ21" s="78" t="s">
        <v>34</v>
      </c>
      <c r="AK21" s="84" t="s">
        <v>468</v>
      </c>
    </row>
    <row r="22" spans="1:39" s="1" customFormat="1" ht="87.75" customHeight="1">
      <c r="A22" s="23"/>
      <c r="B22" s="435"/>
      <c r="C22" s="435"/>
      <c r="D22" s="435"/>
      <c r="E22" s="528"/>
      <c r="F22" s="528"/>
      <c r="G22" s="77"/>
      <c r="H22" s="405"/>
      <c r="I22" s="85" t="s">
        <v>467</v>
      </c>
      <c r="J22" s="85" t="s">
        <v>279</v>
      </c>
      <c r="K22" s="85" t="s">
        <v>270</v>
      </c>
      <c r="L22" s="76">
        <v>1</v>
      </c>
      <c r="M22" s="77">
        <v>3</v>
      </c>
      <c r="N22" s="76">
        <v>0</v>
      </c>
      <c r="O22" s="87">
        <f t="shared" si="14"/>
        <v>4</v>
      </c>
      <c r="P22" s="85" t="s">
        <v>285</v>
      </c>
      <c r="Q22" s="78">
        <v>1</v>
      </c>
      <c r="R22" s="85" t="s">
        <v>147</v>
      </c>
      <c r="S22" s="74" t="s">
        <v>298</v>
      </c>
      <c r="T22" s="85" t="s">
        <v>305</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25</v>
      </c>
      <c r="AA22" s="79">
        <f t="shared" si="4"/>
        <v>100</v>
      </c>
      <c r="AB22" s="82" t="str">
        <f t="shared" si="5"/>
        <v>III</v>
      </c>
      <c r="AC22" s="81" t="str">
        <f t="shared" si="6"/>
        <v>Mejorar si es posible. Sería conveniente justificar la intervención y su rentabilidad.</v>
      </c>
      <c r="AD22" s="74" t="str">
        <f t="shared" si="7"/>
        <v>Aceptable</v>
      </c>
      <c r="AE22" s="74" t="s">
        <v>699</v>
      </c>
      <c r="AF22" s="74" t="s">
        <v>34</v>
      </c>
      <c r="AG22" s="74" t="s">
        <v>34</v>
      </c>
      <c r="AH22" s="85" t="s">
        <v>59</v>
      </c>
      <c r="AI22" s="85" t="s">
        <v>466</v>
      </c>
      <c r="AJ22" s="74" t="s">
        <v>34</v>
      </c>
      <c r="AK22" s="84" t="s">
        <v>468</v>
      </c>
    </row>
    <row r="23" spans="1:39" s="1" customFormat="1" ht="87.75" customHeight="1">
      <c r="A23" s="23"/>
      <c r="B23" s="435"/>
      <c r="C23" s="435"/>
      <c r="D23" s="435"/>
      <c r="E23" s="528"/>
      <c r="F23" s="528"/>
      <c r="G23" s="77" t="s">
        <v>33</v>
      </c>
      <c r="H23" s="405"/>
      <c r="I23" s="85" t="s">
        <v>679</v>
      </c>
      <c r="J23" s="85" t="s">
        <v>680</v>
      </c>
      <c r="K23" s="85" t="s">
        <v>721</v>
      </c>
      <c r="L23" s="76">
        <v>1</v>
      </c>
      <c r="M23" s="77">
        <v>3</v>
      </c>
      <c r="N23" s="76">
        <v>0</v>
      </c>
      <c r="O23" s="87">
        <f t="shared" si="14"/>
        <v>4</v>
      </c>
      <c r="P23" s="85" t="s">
        <v>331</v>
      </c>
      <c r="Q23" s="78">
        <v>8</v>
      </c>
      <c r="R23" s="85" t="s">
        <v>683</v>
      </c>
      <c r="S23" s="85" t="s">
        <v>681</v>
      </c>
      <c r="T23" s="74" t="s">
        <v>682</v>
      </c>
      <c r="U23" s="79">
        <v>2</v>
      </c>
      <c r="V23" s="79">
        <v>1</v>
      </c>
      <c r="W23" s="79">
        <f t="shared" si="1"/>
        <v>2</v>
      </c>
      <c r="X23" s="80" t="str">
        <f t="shared" si="2"/>
        <v>B</v>
      </c>
      <c r="Y23" s="74" t="str">
        <f t="shared" si="3"/>
        <v>Situación mejorable con exposición ocasional o esporádica, o situación sin anomalía destacable con cualquier nivel de exposición. No es esperable que se materialice el riesgo, aunque puede ser concebible.</v>
      </c>
      <c r="Z23" s="79">
        <v>10</v>
      </c>
      <c r="AA23" s="79">
        <f t="shared" si="4"/>
        <v>20</v>
      </c>
      <c r="AB23" s="82" t="str">
        <f t="shared" si="5"/>
        <v>IV</v>
      </c>
      <c r="AC23" s="74" t="str">
        <f t="shared" si="6"/>
        <v>Mantener las medidas de control existentes, pero se deberían considerar soluciones o mejoras y se deben hacer comprobaciones periódicas para asegurar que el riesgo aún es tolerable.</v>
      </c>
      <c r="AD23" s="74" t="str">
        <f t="shared" si="7"/>
        <v>Aceptable</v>
      </c>
      <c r="AE23" s="64" t="s">
        <v>722</v>
      </c>
      <c r="AF23" s="64" t="s">
        <v>34</v>
      </c>
      <c r="AG23" s="64" t="s">
        <v>147</v>
      </c>
      <c r="AH23" s="72" t="s">
        <v>684</v>
      </c>
      <c r="AI23" s="72" t="s">
        <v>685</v>
      </c>
      <c r="AJ23" s="66" t="s">
        <v>34</v>
      </c>
      <c r="AK23" s="193" t="s">
        <v>478</v>
      </c>
    </row>
    <row r="24" spans="1:39" s="1" customFormat="1" ht="87.75" customHeight="1">
      <c r="A24" s="23"/>
      <c r="B24" s="435"/>
      <c r="C24" s="435"/>
      <c r="D24" s="435"/>
      <c r="E24" s="528"/>
      <c r="F24" s="528"/>
      <c r="G24" s="77" t="s">
        <v>33</v>
      </c>
      <c r="H24" s="415"/>
      <c r="I24" s="85" t="s">
        <v>182</v>
      </c>
      <c r="J24" s="85" t="s">
        <v>299</v>
      </c>
      <c r="K24" s="85" t="s">
        <v>275</v>
      </c>
      <c r="L24" s="76">
        <v>1</v>
      </c>
      <c r="M24" s="77">
        <v>3</v>
      </c>
      <c r="N24" s="76">
        <v>0</v>
      </c>
      <c r="O24" s="87">
        <f t="shared" si="14"/>
        <v>4</v>
      </c>
      <c r="P24" s="85" t="s">
        <v>276</v>
      </c>
      <c r="Q24" s="78">
        <v>2</v>
      </c>
      <c r="R24" s="74" t="s">
        <v>306</v>
      </c>
      <c r="S24" s="85" t="s">
        <v>307</v>
      </c>
      <c r="T24" s="74" t="s">
        <v>308</v>
      </c>
      <c r="U24" s="79">
        <v>6</v>
      </c>
      <c r="V24" s="79">
        <v>2</v>
      </c>
      <c r="W24" s="79">
        <f t="shared" si="1"/>
        <v>12</v>
      </c>
      <c r="X24" s="80" t="str">
        <f t="shared" si="2"/>
        <v>A</v>
      </c>
      <c r="Y24" s="81" t="str">
        <f t="shared" si="3"/>
        <v>Situación deficiente con exposición frecuente u ocasional, o bien situación muy deficiente con exposición ocasional o esporádica. La materialización de Riesgo es posible que suceda varias veces en la vida laboral</v>
      </c>
      <c r="Z24" s="79">
        <v>25</v>
      </c>
      <c r="AA24" s="79">
        <f t="shared" si="4"/>
        <v>300</v>
      </c>
      <c r="AB24" s="82" t="str">
        <f t="shared" si="5"/>
        <v>II</v>
      </c>
      <c r="AC24" s="81" t="str">
        <f t="shared" si="6"/>
        <v>Corregir y adoptar medidas de control de inmediato. Sin embargo suspenda actividades si el nivel de riesgo está por encima o igual de 360.</v>
      </c>
      <c r="AD24" s="74" t="str">
        <f t="shared" si="7"/>
        <v>No aceptable o aceptable con control específico</v>
      </c>
      <c r="AE24" s="74" t="s">
        <v>701</v>
      </c>
      <c r="AF24" s="74" t="s">
        <v>34</v>
      </c>
      <c r="AG24" s="74" t="s">
        <v>34</v>
      </c>
      <c r="AH24" s="85" t="s">
        <v>278</v>
      </c>
      <c r="AI24" s="74" t="s">
        <v>148</v>
      </c>
      <c r="AJ24" s="74" t="s">
        <v>34</v>
      </c>
      <c r="AK24" s="84" t="s">
        <v>468</v>
      </c>
    </row>
    <row r="25" spans="1:39" ht="87.75" customHeight="1" thickBot="1">
      <c r="A25" s="27"/>
      <c r="B25" s="468"/>
      <c r="C25" s="468"/>
      <c r="D25" s="468"/>
      <c r="E25" s="528"/>
      <c r="F25" s="528"/>
      <c r="G25" s="77" t="s">
        <v>33</v>
      </c>
      <c r="H25" s="85" t="s">
        <v>60</v>
      </c>
      <c r="I25" s="85" t="s">
        <v>268</v>
      </c>
      <c r="J25" s="85" t="s">
        <v>269</v>
      </c>
      <c r="K25" s="85" t="s">
        <v>270</v>
      </c>
      <c r="L25" s="76">
        <v>1</v>
      </c>
      <c r="M25" s="77">
        <v>3</v>
      </c>
      <c r="N25" s="76">
        <v>0</v>
      </c>
      <c r="O25" s="87">
        <f t="shared" si="14"/>
        <v>4</v>
      </c>
      <c r="P25" s="85" t="s">
        <v>271</v>
      </c>
      <c r="Q25" s="78">
        <v>8</v>
      </c>
      <c r="R25" s="85" t="s">
        <v>272</v>
      </c>
      <c r="S25" s="85" t="s">
        <v>273</v>
      </c>
      <c r="T25" s="74" t="s">
        <v>316</v>
      </c>
      <c r="U25" s="79">
        <v>2</v>
      </c>
      <c r="V25" s="79">
        <v>1</v>
      </c>
      <c r="W25" s="80">
        <f t="shared" si="1"/>
        <v>2</v>
      </c>
      <c r="X25" s="79" t="str">
        <f t="shared" si="2"/>
        <v>B</v>
      </c>
      <c r="Y25" s="81" t="str">
        <f t="shared" si="3"/>
        <v>Situación mejorable con exposición ocasional o esporádica, o situación sin anomalía destacable con cualquier nivel de exposición. No es esperable que se materialice el riesgo, aunque puede ser concebible.</v>
      </c>
      <c r="Z25" s="79">
        <v>10</v>
      </c>
      <c r="AA25" s="79">
        <f t="shared" si="4"/>
        <v>20</v>
      </c>
      <c r="AB25" s="82" t="str">
        <f t="shared" si="5"/>
        <v>IV</v>
      </c>
      <c r="AC25" s="81" t="str">
        <f t="shared" si="6"/>
        <v>Mantener las medidas de control existentes, pero se deberían considerar soluciones o mejoras y se deben hacer comprobaciones periódicas para asegurar que el riesgo aún es tolerable.</v>
      </c>
      <c r="AD25" s="74" t="str">
        <f t="shared" si="7"/>
        <v>Aceptable</v>
      </c>
      <c r="AE25" s="64" t="s">
        <v>702</v>
      </c>
      <c r="AF25" s="78" t="s">
        <v>34</v>
      </c>
      <c r="AG25" s="78" t="s">
        <v>34</v>
      </c>
      <c r="AH25" s="85" t="s">
        <v>61</v>
      </c>
      <c r="AI25" s="85" t="s">
        <v>728</v>
      </c>
      <c r="AJ25" s="78" t="s">
        <v>34</v>
      </c>
      <c r="AK25" s="84" t="s">
        <v>705</v>
      </c>
      <c r="AL25" s="17"/>
      <c r="AM25" s="17"/>
    </row>
    <row r="26" spans="1:39" ht="87.75" customHeight="1">
      <c r="H26" s="17"/>
      <c r="I26" s="17"/>
      <c r="J26" s="17"/>
      <c r="K26" s="17"/>
      <c r="L26" s="17"/>
      <c r="M26" s="17"/>
      <c r="N26" s="17"/>
      <c r="O26" s="17"/>
      <c r="P26" s="17"/>
      <c r="Q26" s="17"/>
      <c r="R26" s="17"/>
      <c r="S26" s="17"/>
      <c r="T26" s="17"/>
      <c r="AE26" s="17"/>
      <c r="AF26" s="17"/>
      <c r="AG26" s="17"/>
      <c r="AH26" s="17"/>
      <c r="AI26" s="17"/>
      <c r="AJ26" s="17"/>
      <c r="AK26" s="17"/>
      <c r="AL26" s="17"/>
      <c r="AM26" s="17"/>
    </row>
  </sheetData>
  <mergeCells count="47">
    <mergeCell ref="G7:G8"/>
    <mergeCell ref="X7:X8"/>
    <mergeCell ref="Y7:Y8"/>
    <mergeCell ref="Z7:Z8"/>
    <mergeCell ref="H7:J7"/>
    <mergeCell ref="K7:K8"/>
    <mergeCell ref="AH7:AH8"/>
    <mergeCell ref="AI7:AI8"/>
    <mergeCell ref="AJ7:AJ8"/>
    <mergeCell ref="R7:T7"/>
    <mergeCell ref="AK7:AK8"/>
    <mergeCell ref="AA7:AA8"/>
    <mergeCell ref="AF7:AF8"/>
    <mergeCell ref="U7:U8"/>
    <mergeCell ref="V7:V8"/>
    <mergeCell ref="W7:W8"/>
    <mergeCell ref="B9:B25"/>
    <mergeCell ref="C9:C25"/>
    <mergeCell ref="D9:D25"/>
    <mergeCell ref="E9:E25"/>
    <mergeCell ref="F9:F25"/>
    <mergeCell ref="H19:H24"/>
    <mergeCell ref="AG7:AG8"/>
    <mergeCell ref="AB7:AB8"/>
    <mergeCell ref="AC7:AC8"/>
    <mergeCell ref="AD7:AD8"/>
    <mergeCell ref="AE7:AE8"/>
    <mergeCell ref="L7:O7"/>
    <mergeCell ref="P7:P8"/>
    <mergeCell ref="Q7:Q8"/>
    <mergeCell ref="AE17:AE18"/>
    <mergeCell ref="AE12:AE15"/>
    <mergeCell ref="H17:H18"/>
    <mergeCell ref="H12:H15"/>
    <mergeCell ref="H9:H11"/>
    <mergeCell ref="B7:B8"/>
    <mergeCell ref="C7:C8"/>
    <mergeCell ref="D7:D8"/>
    <mergeCell ref="E7:E8"/>
    <mergeCell ref="F7:F8"/>
    <mergeCell ref="B4:T4"/>
    <mergeCell ref="U4:AK4"/>
    <mergeCell ref="B5:T6"/>
    <mergeCell ref="U5:AC6"/>
    <mergeCell ref="AD5:AD6"/>
    <mergeCell ref="AE5:AK5"/>
    <mergeCell ref="AE6:AK6"/>
  </mergeCells>
  <conditionalFormatting sqref="AB9:AB10">
    <cfRule type="cellIs" dxfId="2251" priority="293" stopIfTrue="1" operator="equal">
      <formula>"I"</formula>
    </cfRule>
    <cfRule type="cellIs" dxfId="2250" priority="294" stopIfTrue="1" operator="equal">
      <formula>"II"</formula>
    </cfRule>
    <cfRule type="cellIs" dxfId="2249" priority="295" stopIfTrue="1" operator="between">
      <formula>"III"</formula>
      <formula>"IV"</formula>
    </cfRule>
  </conditionalFormatting>
  <conditionalFormatting sqref="AB16">
    <cfRule type="cellIs" dxfId="2248" priority="287" stopIfTrue="1" operator="equal">
      <formula>"I"</formula>
    </cfRule>
    <cfRule type="cellIs" dxfId="2247" priority="288" stopIfTrue="1" operator="equal">
      <formula>"II"</formula>
    </cfRule>
    <cfRule type="cellIs" dxfId="2246" priority="289" stopIfTrue="1" operator="between">
      <formula>"III"</formula>
      <formula>"IV"</formula>
    </cfRule>
  </conditionalFormatting>
  <conditionalFormatting sqref="AB19:AB20 AB24:AD24">
    <cfRule type="cellIs" dxfId="2245" priority="65" stopIfTrue="1" operator="equal">
      <formula>"II"</formula>
    </cfRule>
    <cfRule type="cellIs" dxfId="2244" priority="66" stopIfTrue="1" operator="between">
      <formula>"III"</formula>
      <formula>"IV"</formula>
    </cfRule>
  </conditionalFormatting>
  <conditionalFormatting sqref="AB23">
    <cfRule type="cellIs" dxfId="2243" priority="39" stopIfTrue="1" operator="equal">
      <formula>"I"</formula>
    </cfRule>
    <cfRule type="cellIs" dxfId="2242" priority="40" stopIfTrue="1" operator="equal">
      <formula>"II"</formula>
    </cfRule>
    <cfRule type="cellIs" dxfId="2241" priority="41" stopIfTrue="1" operator="between">
      <formula>"III"</formula>
      <formula>"IV"</formula>
    </cfRule>
  </conditionalFormatting>
  <conditionalFormatting sqref="AB25 AB26:AE30 AB31:AF34 AB35: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cfRule type="cellIs" dxfId="2240" priority="387" stopIfTrue="1" operator="equal">
      <formula>"II"</formula>
    </cfRule>
    <cfRule type="cellIs" dxfId="2239" priority="388" stopIfTrue="1" operator="between">
      <formula>"III"</formula>
      <formula>"IV"</formula>
    </cfRule>
  </conditionalFormatting>
  <conditionalFormatting sqref="AB12:AD13">
    <cfRule type="cellIs" dxfId="2238" priority="98" stopIfTrue="1" operator="equal">
      <formula>"I"</formula>
    </cfRule>
    <cfRule type="cellIs" dxfId="2237" priority="99" stopIfTrue="1" operator="equal">
      <formula>"II"</formula>
    </cfRule>
    <cfRule type="cellIs" dxfId="2236" priority="100" stopIfTrue="1" operator="between">
      <formula>"III"</formula>
      <formula>"IV"</formula>
    </cfRule>
  </conditionalFormatting>
  <conditionalFormatting sqref="AB14:AD14">
    <cfRule type="cellIs" dxfId="2235" priority="106" stopIfTrue="1" operator="equal">
      <formula>"I"</formula>
    </cfRule>
    <cfRule type="cellIs" dxfId="2234" priority="107" stopIfTrue="1" operator="equal">
      <formula>"II"</formula>
    </cfRule>
    <cfRule type="cellIs" dxfId="2233" priority="108" stopIfTrue="1" operator="between">
      <formula>"III"</formula>
      <formula>"IV"</formula>
    </cfRule>
  </conditionalFormatting>
  <conditionalFormatting sqref="AB15:AD15">
    <cfRule type="cellIs" dxfId="2232" priority="88" stopIfTrue="1" operator="equal">
      <formula>"I"</formula>
    </cfRule>
    <cfRule type="cellIs" dxfId="2231" priority="89" stopIfTrue="1" operator="equal">
      <formula>"II"</formula>
    </cfRule>
    <cfRule type="cellIs" dxfId="2230" priority="90" stopIfTrue="1" operator="between">
      <formula>"III"</formula>
      <formula>"IV"</formula>
    </cfRule>
  </conditionalFormatting>
  <conditionalFormatting sqref="AB18:AD18">
    <cfRule type="cellIs" dxfId="2229" priority="72" stopIfTrue="1" operator="equal">
      <formula>"I"</formula>
    </cfRule>
    <cfRule type="cellIs" dxfId="2228" priority="73" stopIfTrue="1" operator="equal">
      <formula>"II"</formula>
    </cfRule>
    <cfRule type="cellIs" dxfId="2227" priority="74" stopIfTrue="1" operator="between">
      <formula>"III"</formula>
      <formula>"IV"</formula>
    </cfRule>
  </conditionalFormatting>
  <conditionalFormatting sqref="AB24:AD24 AB19:AB20">
    <cfRule type="cellIs" dxfId="2226" priority="64" stopIfTrue="1" operator="equal">
      <formula>"I"</formula>
    </cfRule>
  </conditionalFormatting>
  <conditionalFormatting sqref="AB11:AE11">
    <cfRule type="cellIs" dxfId="2225" priority="110" stopIfTrue="1" operator="equal">
      <formula>"I"</formula>
    </cfRule>
    <cfRule type="cellIs" dxfId="2224" priority="111" stopIfTrue="1" operator="equal">
      <formula>"II"</formula>
    </cfRule>
    <cfRule type="cellIs" dxfId="2223" priority="112" stopIfTrue="1" operator="between">
      <formula>"III"</formula>
      <formula>"IV"</formula>
    </cfRule>
  </conditionalFormatting>
  <conditionalFormatting sqref="AB17:AE17">
    <cfRule type="cellIs" dxfId="2222" priority="80" stopIfTrue="1" operator="equal">
      <formula>"I"</formula>
    </cfRule>
    <cfRule type="cellIs" dxfId="2221" priority="81" stopIfTrue="1" operator="equal">
      <formula>"II"</formula>
    </cfRule>
    <cfRule type="cellIs" dxfId="2220" priority="82" stopIfTrue="1" operator="between">
      <formula>"III"</formula>
      <formula>"IV"</formula>
    </cfRule>
  </conditionalFormatting>
  <conditionalFormatting sqref="AB21:AE22">
    <cfRule type="cellIs" dxfId="2219" priority="47" stopIfTrue="1" operator="equal">
      <formula>"I"</formula>
    </cfRule>
    <cfRule type="cellIs" dxfId="2218" priority="48" stopIfTrue="1" operator="equal">
      <formula>"II"</formula>
    </cfRule>
    <cfRule type="cellIs" dxfId="2217" priority="49" stopIfTrue="1" operator="between">
      <formula>"III"</formula>
      <formula>"IV"</formula>
    </cfRule>
  </conditionalFormatting>
  <conditionalFormatting sqref="AB26:AE30 AB31:AF34 AB35: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AB25">
    <cfRule type="cellIs" dxfId="2216" priority="386" stopIfTrue="1" operator="equal">
      <formula>"I"</formula>
    </cfRule>
  </conditionalFormatting>
  <conditionalFormatting sqref="AD9:AD13">
    <cfRule type="containsText" dxfId="2215" priority="93" stopIfTrue="1" operator="containsText" text="No aceptable o aceptable con control específico">
      <formula>NOT(ISERROR(SEARCH("No aceptable o aceptable con control específico",AD9)))</formula>
    </cfRule>
    <cfRule type="cellIs" dxfId="2214" priority="96" stopIfTrue="1" operator="equal">
      <formula>"Aceptable"</formula>
    </cfRule>
  </conditionalFormatting>
  <conditionalFormatting sqref="AD9:AD14">
    <cfRule type="containsText" dxfId="2213" priority="94" stopIfTrue="1" operator="containsText" text="No aceptable">
      <formula>NOT(ISERROR(SEARCH("No aceptable",AD9)))</formula>
    </cfRule>
    <cfRule type="containsText" dxfId="2212" priority="95" stopIfTrue="1" operator="containsText" text="No Aceptable o aceptable con control específico">
      <formula>NOT(ISERROR(SEARCH("No Aceptable o aceptable con control específico",AD9)))</formula>
    </cfRule>
  </conditionalFormatting>
  <conditionalFormatting sqref="AD12:AD13">
    <cfRule type="cellIs" dxfId="2211" priority="97" stopIfTrue="1" operator="equal">
      <formula>"No aceptable"</formula>
    </cfRule>
  </conditionalFormatting>
  <conditionalFormatting sqref="AD13">
    <cfRule type="containsText" dxfId="2210" priority="91" stopIfTrue="1" operator="containsText" text="No aceptable">
      <formula>NOT(ISERROR(SEARCH("No aceptable",AD13)))</formula>
    </cfRule>
    <cfRule type="containsText" dxfId="2209" priority="92" stopIfTrue="1" operator="containsText" text="No Aceptable o aceptable con control específico">
      <formula>NOT(ISERROR(SEARCH("No Aceptable o aceptable con control específico",AD13)))</formula>
    </cfRule>
  </conditionalFormatting>
  <conditionalFormatting sqref="AD14">
    <cfRule type="containsText" dxfId="2208" priority="101" stopIfTrue="1" operator="containsText" text="No aceptable o aceptable con control específico">
      <formula>NOT(ISERROR(SEARCH("No aceptable o aceptable con control específico",AD14)))</formula>
    </cfRule>
    <cfRule type="containsText" dxfId="2207" priority="102" stopIfTrue="1" operator="containsText" text="No aceptable">
      <formula>NOT(ISERROR(SEARCH("No aceptable",AD14)))</formula>
    </cfRule>
    <cfRule type="containsText" dxfId="2206" priority="103" stopIfTrue="1" operator="containsText" text="No Aceptable o aceptable con control específico">
      <formula>NOT(ISERROR(SEARCH("No Aceptable o aceptable con control específico",AD14)))</formula>
    </cfRule>
    <cfRule type="cellIs" dxfId="2205" priority="104" stopIfTrue="1" operator="equal">
      <formula>"Aceptable"</formula>
    </cfRule>
    <cfRule type="cellIs" dxfId="2204" priority="105" stopIfTrue="1" operator="equal">
      <formula>"No aceptable"</formula>
    </cfRule>
  </conditionalFormatting>
  <conditionalFormatting sqref="AD15:AD16">
    <cfRule type="cellIs" dxfId="2203" priority="86" stopIfTrue="1" operator="equal">
      <formula>"Aceptable"</formula>
    </cfRule>
    <cfRule type="cellIs" dxfId="2202" priority="87" stopIfTrue="1" operator="equal">
      <formula>"No aceptable"</formula>
    </cfRule>
  </conditionalFormatting>
  <conditionalFormatting sqref="AD15:AD751">
    <cfRule type="containsText" dxfId="2201" priority="34" stopIfTrue="1" operator="containsText" text="No aceptable o aceptable con control específico">
      <formula>NOT(ISERROR(SEARCH("No aceptable o aceptable con control específico",AD15)))</formula>
    </cfRule>
    <cfRule type="containsText" dxfId="2200" priority="35" stopIfTrue="1" operator="containsText" text="No aceptable">
      <formula>NOT(ISERROR(SEARCH("No aceptable",AD15)))</formula>
    </cfRule>
    <cfRule type="containsText" dxfId="2199" priority="36" stopIfTrue="1" operator="containsText" text="No Aceptable o aceptable con control específico">
      <formula>NOT(ISERROR(SEARCH("No Aceptable o aceptable con control específico",AD15)))</formula>
    </cfRule>
  </conditionalFormatting>
  <conditionalFormatting sqref="AD18:AD19">
    <cfRule type="cellIs" dxfId="2198" priority="70" stopIfTrue="1" operator="equal">
      <formula>"Aceptable"</formula>
    </cfRule>
    <cfRule type="cellIs" dxfId="2197" priority="71" stopIfTrue="1" operator="equal">
      <formula>"No aceptable"</formula>
    </cfRule>
  </conditionalFormatting>
  <conditionalFormatting sqref="AD21:AD23">
    <cfRule type="cellIs" dxfId="2196" priority="37" stopIfTrue="1" operator="equal">
      <formula>"Aceptable"</formula>
    </cfRule>
    <cfRule type="cellIs" dxfId="2195" priority="38" stopIfTrue="1" operator="equal">
      <formula>"No aceptable"</formula>
    </cfRule>
  </conditionalFormatting>
  <conditionalFormatting sqref="AD25">
    <cfRule type="cellIs" dxfId="2194" priority="155" stopIfTrue="1" operator="equal">
      <formula>"Aceptable"</formula>
    </cfRule>
    <cfRule type="cellIs" dxfId="2193" priority="156" stopIfTrue="1" operator="equal">
      <formula>"No aceptable"</formula>
    </cfRule>
  </conditionalFormatting>
  <conditionalFormatting sqref="AD9:AE10">
    <cfRule type="cellIs" dxfId="2192" priority="123" stopIfTrue="1" operator="equal">
      <formula>"No aceptable"</formula>
    </cfRule>
  </conditionalFormatting>
  <conditionalFormatting sqref="AD11:AE11">
    <cfRule type="cellIs" dxfId="2191" priority="109" stopIfTrue="1" operator="equal">
      <formula>"No aceptable"</formula>
    </cfRule>
  </conditionalFormatting>
  <conditionalFormatting sqref="AD17:AE17">
    <cfRule type="cellIs" dxfId="2190" priority="78" stopIfTrue="1" operator="equal">
      <formula>"Aceptable"</formula>
    </cfRule>
    <cfRule type="cellIs" dxfId="2189" priority="79" stopIfTrue="1" operator="equal">
      <formula>"No aceptable"</formula>
    </cfRule>
  </conditionalFormatting>
  <conditionalFormatting sqref="AD20:AE20">
    <cfRule type="cellIs" dxfId="2188" priority="62" stopIfTrue="1" operator="equal">
      <formula>"Aceptable"</formula>
    </cfRule>
    <cfRule type="cellIs" dxfId="2187" priority="63" stopIfTrue="1" operator="equal">
      <formula>"No aceptable"</formula>
    </cfRule>
  </conditionalFormatting>
  <conditionalFormatting sqref="AD24:AE24">
    <cfRule type="cellIs" dxfId="2186" priority="45" stopIfTrue="1" operator="equal">
      <formula>"Aceptable"</formula>
    </cfRule>
    <cfRule type="cellIs" dxfId="2185" priority="46" stopIfTrue="1" operator="equal">
      <formula>"No aceptable"</formula>
    </cfRule>
  </conditionalFormatting>
  <conditionalFormatting sqref="AD26:AE30 AD31:AF34 AD35:AE36 AD37:AF37 AD38:AE45 AD46:AF49 AD50:AE51 AD52:AF52 AD53:AE63 AD64:AF65 AD66:AE66 AD67:AF67 AD68:AE76 AD77:AF78 AD79:AE79 AD80:AF80 AD81:AE91 AD92:AF93 AD94:AE94 AD95:AF95 AD96:AE105 AD106:AD160 AD161:AF233 AD234:AE235 AD236:AF236 AD237:AE248 AD249:AD261 AD262:AF262 AD263:AD516 AD517:AF602 AD603:AE604 AD605:AF605 AD606:AE613 AD614:AF615 AD616:AE616 AD617:AF676 AD677:AE678 AD679:AF679 AD680:AE683 AD684:AF684 AD685:AE687 AD688:AF689 AD690:AE690 AD691:AF751 AF91 AF105:AF106 AE106:AE107 AE108:AF108 AE109:AE118 AF118 AE119:AF120 AE121 AE122:AF122 AE123:AE132 AF132 AE133:AF134 AE135 AE136:AF136 AE137:AE146 AF146 AE147:AF148 AE149 AE150:AF150 AE151:AE160 AF160 AF248:AF249 AE249:AE250 AE251:AF251 AE252:AE261 AF261 AE263:AF501 AE502:AE503 AE504:AF504 AE505:AE515 AE516:AF516">
    <cfRule type="cellIs" dxfId="2184" priority="384" stopIfTrue="1" operator="equal">
      <formula>"Aceptable"</formula>
    </cfRule>
  </conditionalFormatting>
  <conditionalFormatting sqref="AD26:AE30 AD31:AF34 AD35:AE36 AD37:AF37 AD38:AE45 AD46:AF49 AD50:AE51 AD52:AF52 AD53:AE63 AD64:AF65 AD66:AE66 AD67:AF67 AD68:AE76 AD77:AF78 AD79:AE79 AD80:AF80 AD81:AE91 AF91 AD92:AF93 AD94:AE94 AD95:AF95 AD96:AE105 AF105:AF106 AE106:AE107 AD106:AD160 AE108:AF108 AE109:AE118 AF118 AE119:AF120 AE121 AE122:AF122 AE123:AE132 AF132 AE133:AF134 AE135 AE136:AF136 AE137:AE146 AF146 AE147:AF148 AE149 AE150:AF150 AE151:AE160 AF160 AD161:AF233 AD234:AE235 AD236:AF236 AD237:AE248 AF248:AF249 AE249:AE250 AD249:AD261 AE251:AF251 AE252:AE261 AF261 AD262:AF262 AE263:AF501 AD263:AD516 AE502:AE503 AE504:AF504 AE505:AE515 AE516:AF516 AD517:AF602 AD603:AE604 AD605:AF605 AD606:AE613 AD614:AF615 AD616:AE616 AD617:AF676 AD677:AE678 AD679:AF679 AD680:AE683 AD684:AF684 AD685:AE687 AD688:AF689 AD690:AE690 AD691:AF751">
    <cfRule type="cellIs" dxfId="2183" priority="385" stopIfTrue="1" operator="equal">
      <formula>"No aceptable"</formula>
    </cfRule>
  </conditionalFormatting>
  <conditionalFormatting sqref="AE9:AE10">
    <cfRule type="cellIs" dxfId="2182" priority="124" stopIfTrue="1" operator="equal">
      <formula>"I"</formula>
    </cfRule>
    <cfRule type="cellIs" dxfId="2181" priority="125" stopIfTrue="1" operator="equal">
      <formula>"II"</formula>
    </cfRule>
    <cfRule type="cellIs" dxfId="2180" priority="126" stopIfTrue="1" operator="between">
      <formula>"III"</formula>
      <formula>"IV"</formula>
    </cfRule>
  </conditionalFormatting>
  <conditionalFormatting sqref="AE9:AE11">
    <cfRule type="cellIs" dxfId="2179" priority="113" stopIfTrue="1" operator="equal">
      <formula>"Aceptable"</formula>
    </cfRule>
  </conditionalFormatting>
  <conditionalFormatting sqref="AE16">
    <cfRule type="cellIs" dxfId="2178" priority="12" stopIfTrue="1" operator="equal">
      <formula>"I"</formula>
    </cfRule>
    <cfRule type="cellIs" dxfId="2177" priority="13" stopIfTrue="1" operator="equal">
      <formula>"II"</formula>
    </cfRule>
    <cfRule type="cellIs" dxfId="2176" priority="14" stopIfTrue="1" operator="between">
      <formula>"III"</formula>
      <formula>"IV"</formula>
    </cfRule>
    <cfRule type="cellIs" dxfId="2175" priority="15" stopIfTrue="1" operator="equal">
      <formula>"Aceptable"</formula>
    </cfRule>
    <cfRule type="cellIs" dxfId="2174" priority="16" stopIfTrue="1" operator="equal">
      <formula>"No aceptable"</formula>
    </cfRule>
  </conditionalFormatting>
  <conditionalFormatting sqref="AE19">
    <cfRule type="cellIs" dxfId="2173" priority="27" stopIfTrue="1" operator="equal">
      <formula>"I"</formula>
    </cfRule>
    <cfRule type="cellIs" dxfId="2172" priority="28" stopIfTrue="1" operator="equal">
      <formula>"II"</formula>
    </cfRule>
    <cfRule type="cellIs" dxfId="2171" priority="29" stopIfTrue="1" operator="between">
      <formula>"III"</formula>
      <formula>"IV"</formula>
    </cfRule>
    <cfRule type="cellIs" dxfId="2170" priority="30" stopIfTrue="1" operator="equal">
      <formula>"Aceptable"</formula>
    </cfRule>
    <cfRule type="cellIs" dxfId="2169" priority="31" stopIfTrue="1" operator="equal">
      <formula>"No aceptable"</formula>
    </cfRule>
  </conditionalFormatting>
  <conditionalFormatting sqref="AE21:AE22">
    <cfRule type="cellIs" dxfId="2168" priority="50" stopIfTrue="1" operator="equal">
      <formula>"Aceptable"</formula>
    </cfRule>
    <cfRule type="cellIs" dxfId="2167" priority="51" stopIfTrue="1" operator="equal">
      <formula>"No aceptable"</formula>
    </cfRule>
  </conditionalFormatting>
  <conditionalFormatting sqref="AE23">
    <cfRule type="cellIs" dxfId="2166" priority="32" stopIfTrue="1" operator="equal">
      <formula>"Aceptable"</formula>
    </cfRule>
    <cfRule type="cellIs" dxfId="2165" priority="33" stopIfTrue="1" operator="equal">
      <formula>"No aceptable"</formula>
    </cfRule>
  </conditionalFormatting>
  <conditionalFormatting sqref="AE24:AE25">
    <cfRule type="cellIs" dxfId="2164" priority="24" stopIfTrue="1" operator="equal">
      <formula>"I"</formula>
    </cfRule>
    <cfRule type="cellIs" dxfId="2163" priority="25" stopIfTrue="1" operator="equal">
      <formula>"II"</formula>
    </cfRule>
    <cfRule type="cellIs" dxfId="2162" priority="26" stopIfTrue="1" operator="between">
      <formula>"III"</formula>
      <formula>"IV"</formula>
    </cfRule>
  </conditionalFormatting>
  <conditionalFormatting sqref="AE25">
    <cfRule type="cellIs" dxfId="2161" priority="22" stopIfTrue="1" operator="equal">
      <formula>"Aceptable"</formula>
    </cfRule>
    <cfRule type="cellIs" dxfId="2160" priority="23"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5" xr:uid="{00000000-0002-0000-0E00-000000000000}">
      <formula1>"100,60,25,10"</formula1>
    </dataValidation>
    <dataValidation type="list" allowBlank="1" showInputMessage="1" prompt="4 = Continua_x000a_3 = Frecuente_x000a_2 = Ocasional_x000a_1 = Esporádica" sqref="V9:V25" xr:uid="{00000000-0002-0000-0E00-000001000000}">
      <formula1>"4, 3, 2, 1"</formula1>
    </dataValidation>
    <dataValidation type="list" allowBlank="1" showInputMessage="1" showErrorMessage="1" prompt="10 = Muy Alto_x000a_6 = Alto_x000a_2 = Medio_x000a_0 = Bajo" sqref="U9:U25" xr:uid="{00000000-0002-0000-0E00-000002000000}">
      <formula1>"10, 6, 2, 0, "</formula1>
    </dataValidation>
    <dataValidation allowBlank="1" sqref="AA9:AA25" xr:uid="{00000000-0002-0000-0E00-000003000000}"/>
  </dataValidations>
  <pageMargins left="0.7" right="0.7" top="0.75" bottom="0.75" header="0.3" footer="0.3"/>
  <pageSetup paperSize="9" scale="26" fitToHeight="0" orientation="portrait" r:id="rId1"/>
  <colBreaks count="1" manualBreakCount="1">
    <brk id="3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AK29"/>
  <sheetViews>
    <sheetView view="pageBreakPreview" topLeftCell="I1" zoomScale="70" zoomScaleNormal="70" zoomScaleSheetLayoutView="70" workbookViewId="0">
      <selection activeCell="AK3" sqref="AK3"/>
    </sheetView>
  </sheetViews>
  <sheetFormatPr baseColWidth="10" defaultColWidth="8.140625" defaultRowHeight="42.75" customHeight="1"/>
  <cols>
    <col min="16" max="16" width="12.7109375" customWidth="1"/>
    <col min="36" max="36" width="11.85546875" customWidth="1"/>
    <col min="37" max="37" width="14.85546875" customWidth="1"/>
  </cols>
  <sheetData>
    <row r="1" spans="1:37" s="2" customFormat="1" ht="24"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24" customHeight="1">
      <c r="B2" s="9"/>
      <c r="H2" s="3"/>
      <c r="AI2" s="10"/>
      <c r="AJ2" s="160" t="s">
        <v>68</v>
      </c>
      <c r="AK2" s="161">
        <v>3</v>
      </c>
    </row>
    <row r="3" spans="1:37" s="2" customFormat="1" ht="48"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24" customHeight="1">
      <c r="H4" s="3"/>
      <c r="AJ4" s="3"/>
    </row>
    <row r="5" spans="1:37" s="2" customFormat="1" ht="62.25" customHeight="1">
      <c r="B5" s="416" t="s">
        <v>201</v>
      </c>
      <c r="C5" s="417"/>
      <c r="D5" s="417"/>
      <c r="E5" s="417"/>
      <c r="F5" s="417"/>
      <c r="G5" s="417"/>
      <c r="H5" s="417"/>
      <c r="I5" s="417"/>
      <c r="J5" s="417"/>
      <c r="K5" s="417"/>
      <c r="L5" s="417"/>
      <c r="M5" s="417"/>
      <c r="N5" s="417"/>
      <c r="O5" s="417"/>
      <c r="P5" s="417"/>
      <c r="Q5" s="417"/>
      <c r="R5" s="417"/>
      <c r="S5" s="417"/>
      <c r="T5" s="418"/>
      <c r="U5" s="416" t="s">
        <v>620</v>
      </c>
      <c r="V5" s="417"/>
      <c r="W5" s="417"/>
      <c r="X5" s="417"/>
      <c r="Y5" s="417"/>
      <c r="Z5" s="417"/>
      <c r="AA5" s="417"/>
      <c r="AB5" s="417"/>
      <c r="AC5" s="417"/>
      <c r="AD5" s="417"/>
      <c r="AE5" s="417"/>
      <c r="AF5" s="417"/>
      <c r="AG5" s="417"/>
      <c r="AH5" s="417"/>
      <c r="AI5" s="417"/>
      <c r="AJ5" s="417"/>
      <c r="AK5" s="418"/>
    </row>
    <row r="6" spans="1:37" s="2" customFormat="1" ht="18.75" customHeight="1">
      <c r="B6" s="170"/>
      <c r="C6" s="170"/>
      <c r="D6" s="170"/>
      <c r="E6" s="170"/>
      <c r="F6" s="170"/>
      <c r="G6" s="170"/>
      <c r="H6" s="17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1"/>
      <c r="AK6" s="170"/>
    </row>
    <row r="7" spans="1:37" s="1" customFormat="1" ht="41.25" customHeight="1">
      <c r="B7" s="419" t="s">
        <v>16</v>
      </c>
      <c r="C7" s="419"/>
      <c r="D7" s="419"/>
      <c r="E7" s="419"/>
      <c r="F7" s="419"/>
      <c r="G7" s="419"/>
      <c r="H7" s="419"/>
      <c r="I7" s="419"/>
      <c r="J7" s="419"/>
      <c r="K7" s="419"/>
      <c r="L7" s="419"/>
      <c r="M7" s="419"/>
      <c r="N7" s="419"/>
      <c r="O7" s="419"/>
      <c r="P7" s="419"/>
      <c r="Q7" s="419"/>
      <c r="R7" s="419"/>
      <c r="S7" s="419"/>
      <c r="T7" s="419"/>
      <c r="U7" s="420" t="s">
        <v>7</v>
      </c>
      <c r="V7" s="420"/>
      <c r="W7" s="420"/>
      <c r="X7" s="420"/>
      <c r="Y7" s="420"/>
      <c r="Z7" s="420"/>
      <c r="AA7" s="420"/>
      <c r="AB7" s="420"/>
      <c r="AC7" s="420"/>
      <c r="AD7" s="421" t="s">
        <v>19</v>
      </c>
      <c r="AE7" s="420" t="s">
        <v>17</v>
      </c>
      <c r="AF7" s="420"/>
      <c r="AG7" s="420"/>
      <c r="AH7" s="420"/>
      <c r="AI7" s="420"/>
      <c r="AJ7" s="420"/>
      <c r="AK7" s="420"/>
    </row>
    <row r="8" spans="1:37" s="1" customFormat="1" ht="29.25" customHeight="1">
      <c r="B8" s="419"/>
      <c r="C8" s="419"/>
      <c r="D8" s="419"/>
      <c r="E8" s="419"/>
      <c r="F8" s="419"/>
      <c r="G8" s="419"/>
      <c r="H8" s="419"/>
      <c r="I8" s="419"/>
      <c r="J8" s="419"/>
      <c r="K8" s="419"/>
      <c r="L8" s="419"/>
      <c r="M8" s="419"/>
      <c r="N8" s="419"/>
      <c r="O8" s="419"/>
      <c r="P8" s="419"/>
      <c r="Q8" s="419"/>
      <c r="R8" s="419"/>
      <c r="S8" s="419"/>
      <c r="T8" s="419"/>
      <c r="U8" s="420"/>
      <c r="V8" s="420"/>
      <c r="W8" s="420"/>
      <c r="X8" s="420"/>
      <c r="Y8" s="420"/>
      <c r="Z8" s="420"/>
      <c r="AA8" s="420"/>
      <c r="AB8" s="420"/>
      <c r="AC8" s="420"/>
      <c r="AD8" s="421"/>
      <c r="AE8" s="422" t="s">
        <v>10</v>
      </c>
      <c r="AF8" s="422"/>
      <c r="AG8" s="422"/>
      <c r="AH8" s="422"/>
      <c r="AI8" s="422"/>
      <c r="AJ8" s="422"/>
      <c r="AK8" s="422"/>
    </row>
    <row r="9" spans="1:37" s="1" customFormat="1" ht="62.25" customHeight="1">
      <c r="B9" s="403" t="s">
        <v>22</v>
      </c>
      <c r="C9" s="403" t="s">
        <v>23</v>
      </c>
      <c r="D9" s="403" t="s">
        <v>38</v>
      </c>
      <c r="E9" s="403" t="s">
        <v>20</v>
      </c>
      <c r="F9" s="403" t="s">
        <v>21</v>
      </c>
      <c r="G9" s="403" t="s">
        <v>66</v>
      </c>
      <c r="H9" s="406" t="s">
        <v>2</v>
      </c>
      <c r="I9" s="406"/>
      <c r="J9" s="406"/>
      <c r="K9" s="406" t="s">
        <v>5</v>
      </c>
      <c r="L9" s="423" t="s">
        <v>70</v>
      </c>
      <c r="M9" s="424"/>
      <c r="N9" s="424"/>
      <c r="O9" s="425"/>
      <c r="P9" s="406" t="s">
        <v>208</v>
      </c>
      <c r="Q9" s="403" t="s">
        <v>71</v>
      </c>
      <c r="R9" s="406" t="s">
        <v>0</v>
      </c>
      <c r="S9" s="406"/>
      <c r="T9" s="406"/>
      <c r="U9" s="403" t="s">
        <v>30</v>
      </c>
      <c r="V9" s="403" t="s">
        <v>31</v>
      </c>
      <c r="W9" s="403" t="s">
        <v>8</v>
      </c>
      <c r="X9" s="411" t="s">
        <v>29</v>
      </c>
      <c r="Y9" s="406" t="s">
        <v>25</v>
      </c>
      <c r="Z9" s="403" t="s">
        <v>32</v>
      </c>
      <c r="AA9" s="403" t="s">
        <v>28</v>
      </c>
      <c r="AB9" s="403" t="s">
        <v>27</v>
      </c>
      <c r="AC9" s="406" t="s">
        <v>26</v>
      </c>
      <c r="AD9" s="403" t="s">
        <v>9</v>
      </c>
      <c r="AE9" s="406" t="s">
        <v>24</v>
      </c>
      <c r="AF9" s="406" t="s">
        <v>11</v>
      </c>
      <c r="AG9" s="406" t="s">
        <v>12</v>
      </c>
      <c r="AH9" s="406" t="s">
        <v>13</v>
      </c>
      <c r="AI9" s="406" t="s">
        <v>14</v>
      </c>
      <c r="AJ9" s="406" t="s">
        <v>15</v>
      </c>
      <c r="AK9" s="406" t="s">
        <v>18</v>
      </c>
    </row>
    <row r="10" spans="1:37" s="1" customFormat="1" ht="62.25" customHeight="1" thickBot="1">
      <c r="B10" s="403"/>
      <c r="C10" s="403"/>
      <c r="D10" s="403"/>
      <c r="E10" s="403"/>
      <c r="F10" s="403"/>
      <c r="G10" s="403"/>
      <c r="H10" s="173" t="s">
        <v>3</v>
      </c>
      <c r="I10" s="173" t="s">
        <v>4</v>
      </c>
      <c r="J10" s="173" t="s">
        <v>6</v>
      </c>
      <c r="K10" s="406"/>
      <c r="L10" s="172" t="s">
        <v>39</v>
      </c>
      <c r="M10" s="172" t="s">
        <v>40</v>
      </c>
      <c r="N10" s="174" t="s">
        <v>41</v>
      </c>
      <c r="O10" s="174" t="s">
        <v>43</v>
      </c>
      <c r="P10" s="406"/>
      <c r="Q10" s="403"/>
      <c r="R10" s="173" t="s">
        <v>6</v>
      </c>
      <c r="S10" s="173" t="s">
        <v>1</v>
      </c>
      <c r="T10" s="173" t="s">
        <v>72</v>
      </c>
      <c r="U10" s="403"/>
      <c r="V10" s="403"/>
      <c r="W10" s="403"/>
      <c r="X10" s="411"/>
      <c r="Y10" s="406"/>
      <c r="Z10" s="403"/>
      <c r="AA10" s="403"/>
      <c r="AB10" s="403"/>
      <c r="AC10" s="406"/>
      <c r="AD10" s="403"/>
      <c r="AE10" s="406"/>
      <c r="AF10" s="406"/>
      <c r="AG10" s="406"/>
      <c r="AH10" s="406"/>
      <c r="AI10" s="406"/>
      <c r="AJ10" s="406"/>
      <c r="AK10" s="406"/>
    </row>
    <row r="11" spans="1:37" s="1" customFormat="1" ht="90" customHeight="1">
      <c r="A11" s="22"/>
      <c r="B11" s="467" t="s">
        <v>125</v>
      </c>
      <c r="C11" s="467" t="s">
        <v>161</v>
      </c>
      <c r="D11" s="467" t="s">
        <v>155</v>
      </c>
      <c r="E11" s="528" t="s">
        <v>157</v>
      </c>
      <c r="F11" s="528" t="s">
        <v>154</v>
      </c>
      <c r="G11" s="229" t="s">
        <v>42</v>
      </c>
      <c r="H11" s="404" t="s">
        <v>36</v>
      </c>
      <c r="I11" s="74" t="s">
        <v>46</v>
      </c>
      <c r="J11" s="75" t="s">
        <v>230</v>
      </c>
      <c r="K11" s="75" t="s">
        <v>231</v>
      </c>
      <c r="L11" s="76">
        <v>1</v>
      </c>
      <c r="M11" s="76">
        <v>8</v>
      </c>
      <c r="N11" s="76">
        <v>0</v>
      </c>
      <c r="O11" s="76">
        <f>SUM(L11:N11)</f>
        <v>9</v>
      </c>
      <c r="P11" s="75" t="s">
        <v>232</v>
      </c>
      <c r="Q11" s="78">
        <v>8</v>
      </c>
      <c r="R11" s="75" t="s">
        <v>424</v>
      </c>
      <c r="S11" s="75" t="s">
        <v>234</v>
      </c>
      <c r="T11" s="75" t="s">
        <v>233</v>
      </c>
      <c r="U11" s="79">
        <v>2</v>
      </c>
      <c r="V11" s="79">
        <v>4</v>
      </c>
      <c r="W11" s="79">
        <f>V11*U11</f>
        <v>8</v>
      </c>
      <c r="X11" s="79" t="str">
        <f>+IF(AND(U11*V11&gt;=24,U11*V11&lt;=40),"MA",IF(AND(U11*V11&gt;=10,U11*V11&lt;=20),"A",IF(AND(U11*V11&gt;=6,U11*V11&lt;=8),"M",IF(AND(U11*V11&gt;=0,U11*V11&lt;=4),"B",""))))</f>
        <v>M</v>
      </c>
      <c r="Y11" s="74"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W11*Z11</f>
        <v>80</v>
      </c>
      <c r="AB11" s="82" t="str">
        <f>+IF(AND(U11*V11*Z11&gt;=600,U11*V11*Z11&lt;=4000),"I",IF(AND(U11*V11*Z11&gt;=150,U11*V11*Z11&lt;=500),"II",IF(AND(U11*V11*Z11&gt;=40,U11*V11*Z11&lt;=120),"III",IF(AND(U11*V11*Z11&gt;=0,U11*V11*Z11&lt;=20),"IV",""))))</f>
        <v>III</v>
      </c>
      <c r="AC11" s="7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74" t="s">
        <v>720</v>
      </c>
      <c r="AF11" s="78" t="s">
        <v>34</v>
      </c>
      <c r="AG11" s="78" t="s">
        <v>34</v>
      </c>
      <c r="AH11" s="78" t="s">
        <v>239</v>
      </c>
      <c r="AI11" s="74" t="s">
        <v>235</v>
      </c>
      <c r="AJ11" s="78" t="s">
        <v>34</v>
      </c>
      <c r="AK11" s="84" t="s">
        <v>478</v>
      </c>
    </row>
    <row r="12" spans="1:37" s="1" customFormat="1" ht="90" customHeight="1">
      <c r="A12" s="23"/>
      <c r="B12" s="435"/>
      <c r="C12" s="435"/>
      <c r="D12" s="435"/>
      <c r="E12" s="528"/>
      <c r="F12" s="528"/>
      <c r="G12" s="229" t="s">
        <v>42</v>
      </c>
      <c r="H12" s="405"/>
      <c r="I12" s="74" t="s">
        <v>96</v>
      </c>
      <c r="J12" s="75" t="s">
        <v>236</v>
      </c>
      <c r="K12" s="85" t="s">
        <v>237</v>
      </c>
      <c r="L12" s="76">
        <v>1</v>
      </c>
      <c r="M12" s="76">
        <v>8</v>
      </c>
      <c r="N12" s="76">
        <v>0</v>
      </c>
      <c r="O12" s="76">
        <f t="shared" ref="O12:O28" si="0">SUM(L12:N12)</f>
        <v>9</v>
      </c>
      <c r="P12" s="75" t="s">
        <v>232</v>
      </c>
      <c r="Q12" s="78">
        <v>8</v>
      </c>
      <c r="R12" s="85" t="s">
        <v>425</v>
      </c>
      <c r="S12" s="85" t="s">
        <v>234</v>
      </c>
      <c r="T12" s="85" t="s">
        <v>233</v>
      </c>
      <c r="U12" s="79">
        <v>2</v>
      </c>
      <c r="V12" s="79">
        <v>4</v>
      </c>
      <c r="W12" s="79">
        <f t="shared" ref="W12:W28" si="1">V12*U12</f>
        <v>8</v>
      </c>
      <c r="X12" s="80" t="str">
        <f t="shared" ref="X12:X28" si="2">+IF(AND(U12*V12&gt;=24,U12*V12&lt;=40),"MA",IF(AND(U12*V12&gt;=10,U12*V12&lt;=20),"A",IF(AND(U12*V12&gt;=6,U12*V12&lt;=8),"M",IF(AND(U12*V12&gt;=0,U12*V12&lt;=4),"B",""))))</f>
        <v>M</v>
      </c>
      <c r="Y12" s="74" t="str">
        <f t="shared" ref="Y12:Y28"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79">
        <v>10</v>
      </c>
      <c r="AA12" s="79">
        <f t="shared" ref="AA12:AA28" si="4">W12*Z12</f>
        <v>80</v>
      </c>
      <c r="AB12" s="82" t="str">
        <f t="shared" ref="AB12:AB28" si="5">+IF(AND(U12*V12*Z12&gt;=600,U12*V12*Z12&lt;=4000),"I",IF(AND(U12*V12*Z12&gt;=150,U12*V12*Z12&lt;=500),"II",IF(AND(U12*V12*Z12&gt;=40,U12*V12*Z12&lt;=120),"III",IF(AND(U12*V12*Z12&gt;=0,U12*V12*Z12&lt;=20),"IV",""))))</f>
        <v>III</v>
      </c>
      <c r="AC12" s="74" t="str">
        <f t="shared" ref="AC12:AC28"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AD28" si="7">+IF(AB12="I","No aceptable",IF(AB12="II","No aceptable o aceptable con control específico",IF(AB12="III","Aceptable",IF(AB12="IV","Aceptable",""))))</f>
        <v>Aceptable</v>
      </c>
      <c r="AE12" s="74" t="s">
        <v>690</v>
      </c>
      <c r="AF12" s="78" t="s">
        <v>34</v>
      </c>
      <c r="AG12" s="78" t="s">
        <v>34</v>
      </c>
      <c r="AH12" s="78" t="s">
        <v>240</v>
      </c>
      <c r="AI12" s="74" t="s">
        <v>235</v>
      </c>
      <c r="AJ12" s="78" t="s">
        <v>34</v>
      </c>
      <c r="AK12" s="52" t="s">
        <v>468</v>
      </c>
    </row>
    <row r="13" spans="1:37" s="1" customFormat="1" ht="90" customHeight="1">
      <c r="A13" s="23"/>
      <c r="B13" s="435"/>
      <c r="C13" s="435"/>
      <c r="D13" s="435"/>
      <c r="E13" s="528"/>
      <c r="F13" s="528"/>
      <c r="G13" s="242" t="s">
        <v>33</v>
      </c>
      <c r="H13" s="405"/>
      <c r="I13" s="74" t="s">
        <v>96</v>
      </c>
      <c r="J13" s="74" t="s">
        <v>241</v>
      </c>
      <c r="K13" s="78" t="s">
        <v>243</v>
      </c>
      <c r="L13" s="76">
        <v>1</v>
      </c>
      <c r="M13" s="76">
        <v>8</v>
      </c>
      <c r="N13" s="76">
        <v>0</v>
      </c>
      <c r="O13" s="76">
        <f t="shared" ref="O13" si="8">SUM(L13:N13)</f>
        <v>9</v>
      </c>
      <c r="P13" s="78" t="s">
        <v>242</v>
      </c>
      <c r="Q13" s="78">
        <v>3</v>
      </c>
      <c r="R13" s="78" t="s">
        <v>33</v>
      </c>
      <c r="S13" s="78" t="s">
        <v>33</v>
      </c>
      <c r="T13" s="78" t="s">
        <v>244</v>
      </c>
      <c r="U13" s="79">
        <v>2</v>
      </c>
      <c r="V13" s="79">
        <v>2</v>
      </c>
      <c r="W13" s="79">
        <f t="shared" si="1"/>
        <v>4</v>
      </c>
      <c r="X13" s="80" t="str">
        <f t="shared" si="2"/>
        <v>B</v>
      </c>
      <c r="Y13" s="81" t="str">
        <f t="shared" si="3"/>
        <v>Situación mejorable con exposición ocasional o esporádica, o situación sin anomalía destacable con cualquier nivel de exposición. No es esperable que se materialice el riesgo, aunque puede ser concebible.</v>
      </c>
      <c r="Z13" s="79">
        <v>10</v>
      </c>
      <c r="AA13" s="79">
        <f t="shared" si="4"/>
        <v>40</v>
      </c>
      <c r="AB13" s="82" t="str">
        <f>+IF(AND(U13*V13*Z13&gt;=600,U13*V13*Z13&lt;=4000),"I",IF(AND(U13*V13*Z13&gt;=150,U13*V13*Z13&lt;=500),"II",IF(AND(U13*V13*Z13&gt;=40,U13*V13*Z13&lt;=120),"III",IF(AND(U13*V13*Z13&gt;=0,U13*V13*Z13&lt;=20),"IV",""))))</f>
        <v>III</v>
      </c>
      <c r="AC13" s="81"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4" t="str">
        <f>+IF(AB13="I","No aceptable",IF(AB13="II","No aceptable o aceptable con control específico",IF(AB13="III","Aceptable",IF(AB13="IV","Aceptable",""))))</f>
        <v>Aceptable</v>
      </c>
      <c r="AE13" s="64" t="s">
        <v>691</v>
      </c>
      <c r="AF13" s="78" t="s">
        <v>34</v>
      </c>
      <c r="AG13" s="78" t="s">
        <v>34</v>
      </c>
      <c r="AH13" s="78" t="s">
        <v>34</v>
      </c>
      <c r="AI13" s="64" t="s">
        <v>706</v>
      </c>
      <c r="AJ13" s="64" t="s">
        <v>652</v>
      </c>
      <c r="AK13" s="52" t="s">
        <v>468</v>
      </c>
    </row>
    <row r="14" spans="1:37" s="1" customFormat="1" ht="90" customHeight="1">
      <c r="A14" s="23"/>
      <c r="B14" s="435"/>
      <c r="C14" s="435"/>
      <c r="D14" s="435"/>
      <c r="E14" s="528"/>
      <c r="F14" s="528"/>
      <c r="G14" s="241" t="s">
        <v>42</v>
      </c>
      <c r="H14" s="407" t="s">
        <v>44</v>
      </c>
      <c r="I14" s="74" t="s">
        <v>54</v>
      </c>
      <c r="J14" s="74" t="s">
        <v>224</v>
      </c>
      <c r="K14" s="74" t="s">
        <v>219</v>
      </c>
      <c r="L14" s="76">
        <v>1</v>
      </c>
      <c r="M14" s="76">
        <v>8</v>
      </c>
      <c r="N14" s="76">
        <v>0</v>
      </c>
      <c r="O14" s="76">
        <f t="shared" ref="O14" si="9">SUM(L14:N14)</f>
        <v>9</v>
      </c>
      <c r="P14" s="74" t="s">
        <v>708</v>
      </c>
      <c r="Q14" s="78">
        <v>8</v>
      </c>
      <c r="R14" s="74" t="s">
        <v>221</v>
      </c>
      <c r="S14" s="74" t="s">
        <v>220</v>
      </c>
      <c r="T14" s="74" t="s">
        <v>300</v>
      </c>
      <c r="U14" s="88">
        <v>2</v>
      </c>
      <c r="V14" s="88">
        <v>3</v>
      </c>
      <c r="W14" s="88">
        <f t="shared" si="1"/>
        <v>6</v>
      </c>
      <c r="X14" s="80" t="str">
        <f t="shared" si="2"/>
        <v>M</v>
      </c>
      <c r="Y14" s="81" t="str">
        <f t="shared" si="3"/>
        <v>Situación deficiente con exposición esporádica, o bien situación mejorable con exposición continuada o frecuente. Es posible que suceda el daño alguna vez.</v>
      </c>
      <c r="Z14" s="79">
        <v>10</v>
      </c>
      <c r="AA14" s="79">
        <f t="shared" si="4"/>
        <v>60</v>
      </c>
      <c r="AB14" s="82" t="str">
        <f t="shared" ref="AB14:AB17" si="10">+IF(AND(U14*V14*Z14&gt;=600,U14*V14*Z14&lt;=4000),"I",IF(AND(U14*V14*Z14&gt;=150,U14*V14*Z14&lt;=500),"II",IF(AND(U14*V14*Z14&gt;=40,U14*V14*Z14&lt;=120),"III",IF(AND(U14*V14*Z14&gt;=0,U14*V14*Z14&lt;=20),"IV",""))))</f>
        <v>III</v>
      </c>
      <c r="AC14" s="81" t="str">
        <f t="shared" ref="AC14:AC17" si="11">+IF(AB14="I","Situación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4" t="str">
        <f t="shared" ref="AD14:AD17" si="12">+IF(AB14="I","No aceptable",IF(AB14="II","No aceptable o aceptable con control específico",IF(AB14="III","Aceptable",IF(AB14="IV","Aceptable",""))))</f>
        <v>Aceptable</v>
      </c>
      <c r="AE14" s="407" t="s">
        <v>724</v>
      </c>
      <c r="AF14" s="74" t="s">
        <v>34</v>
      </c>
      <c r="AG14" s="74" t="s">
        <v>34</v>
      </c>
      <c r="AH14" s="74" t="s">
        <v>34</v>
      </c>
      <c r="AI14" s="74" t="s">
        <v>226</v>
      </c>
      <c r="AJ14" s="74" t="s">
        <v>34</v>
      </c>
      <c r="AK14" s="84" t="s">
        <v>468</v>
      </c>
    </row>
    <row r="15" spans="1:37" s="1" customFormat="1" ht="90" customHeight="1">
      <c r="A15" s="23"/>
      <c r="B15" s="435"/>
      <c r="C15" s="435"/>
      <c r="D15" s="435"/>
      <c r="E15" s="528"/>
      <c r="F15" s="528"/>
      <c r="G15" s="241" t="s">
        <v>42</v>
      </c>
      <c r="H15" s="408"/>
      <c r="I15" s="74" t="s">
        <v>460</v>
      </c>
      <c r="J15" s="74" t="s">
        <v>439</v>
      </c>
      <c r="K15" s="74" t="s">
        <v>709</v>
      </c>
      <c r="L15" s="76">
        <v>1</v>
      </c>
      <c r="M15" s="76">
        <v>8</v>
      </c>
      <c r="N15" s="76">
        <v>0</v>
      </c>
      <c r="O15" s="76">
        <f t="shared" ref="O15:O16" si="13">SUM(L15:N15)</f>
        <v>9</v>
      </c>
      <c r="P15" s="74" t="s">
        <v>708</v>
      </c>
      <c r="Q15" s="78">
        <v>8</v>
      </c>
      <c r="R15" s="74" t="s">
        <v>707</v>
      </c>
      <c r="S15" s="74" t="s">
        <v>461</v>
      </c>
      <c r="T15" s="74" t="s">
        <v>441</v>
      </c>
      <c r="U15" s="79">
        <v>2</v>
      </c>
      <c r="V15" s="79">
        <v>3</v>
      </c>
      <c r="W15" s="88">
        <f t="shared" si="1"/>
        <v>6</v>
      </c>
      <c r="X15" s="80" t="str">
        <f t="shared" si="2"/>
        <v>M</v>
      </c>
      <c r="Y15" s="81" t="str">
        <f t="shared" si="3"/>
        <v>Situación deficiente con exposición esporádica, o bien situación mejorable con exposición continuada o frecuente. Es posible que suceda el daño alguna vez.</v>
      </c>
      <c r="Z15" s="79">
        <v>10</v>
      </c>
      <c r="AA15" s="79">
        <f t="shared" si="4"/>
        <v>60</v>
      </c>
      <c r="AB15" s="82" t="str">
        <f t="shared" si="10"/>
        <v>III</v>
      </c>
      <c r="AC15" s="81" t="str">
        <f t="shared" si="11"/>
        <v>Mejorar si es posible. Sería conveniente justificar la intervención y su rentabilidad.</v>
      </c>
      <c r="AD15" s="74" t="str">
        <f t="shared" si="12"/>
        <v>Aceptable</v>
      </c>
      <c r="AE15" s="408"/>
      <c r="AF15" s="74" t="s">
        <v>34</v>
      </c>
      <c r="AG15" s="74" t="s">
        <v>34</v>
      </c>
      <c r="AH15" s="74" t="s">
        <v>34</v>
      </c>
      <c r="AI15" s="74" t="s">
        <v>462</v>
      </c>
      <c r="AJ15" s="74" t="s">
        <v>34</v>
      </c>
      <c r="AK15" s="84" t="s">
        <v>433</v>
      </c>
    </row>
    <row r="16" spans="1:37" s="1" customFormat="1" ht="90" customHeight="1">
      <c r="A16" s="23"/>
      <c r="B16" s="435"/>
      <c r="C16" s="435"/>
      <c r="D16" s="435"/>
      <c r="E16" s="528"/>
      <c r="F16" s="528"/>
      <c r="G16" s="241" t="s">
        <v>42</v>
      </c>
      <c r="H16" s="408"/>
      <c r="I16" s="74" t="s">
        <v>427</v>
      </c>
      <c r="J16" s="74" t="s">
        <v>428</v>
      </c>
      <c r="K16" s="74" t="s">
        <v>711</v>
      </c>
      <c r="L16" s="76">
        <v>1</v>
      </c>
      <c r="M16" s="76">
        <v>8</v>
      </c>
      <c r="N16" s="76">
        <v>0</v>
      </c>
      <c r="O16" s="76">
        <f t="shared" si="13"/>
        <v>9</v>
      </c>
      <c r="P16" s="74" t="s">
        <v>708</v>
      </c>
      <c r="Q16" s="78">
        <v>8</v>
      </c>
      <c r="R16" s="74" t="s">
        <v>221</v>
      </c>
      <c r="S16" s="74" t="s">
        <v>431</v>
      </c>
      <c r="T16" s="74" t="s">
        <v>432</v>
      </c>
      <c r="U16" s="79">
        <v>2</v>
      </c>
      <c r="V16" s="79">
        <v>1</v>
      </c>
      <c r="W16" s="79">
        <f t="shared" si="1"/>
        <v>2</v>
      </c>
      <c r="X16" s="80" t="str">
        <f t="shared" si="2"/>
        <v>B</v>
      </c>
      <c r="Y16" s="81" t="str">
        <f t="shared" si="3"/>
        <v>Situación mejorable con exposición ocasional o esporádica, o situación sin anomalía destacable con cualquier nivel de exposición. No es esperable que se materialice el riesgo, aunque puede ser concebible.</v>
      </c>
      <c r="Z16" s="79">
        <v>10</v>
      </c>
      <c r="AA16" s="79">
        <f t="shared" si="4"/>
        <v>20</v>
      </c>
      <c r="AB16" s="82" t="str">
        <f t="shared" si="10"/>
        <v>IV</v>
      </c>
      <c r="AC16" s="81" t="str">
        <f t="shared" si="11"/>
        <v>Mantener las medidas de control existentes, pero se deberían considerar soluciones o mejoras y se deben hacer comprobaciones periódicas para asegurar que el riesgo aún es tolerable.</v>
      </c>
      <c r="AD16" s="74" t="str">
        <f t="shared" si="12"/>
        <v>Aceptable</v>
      </c>
      <c r="AE16" s="408"/>
      <c r="AF16" s="74" t="s">
        <v>34</v>
      </c>
      <c r="AG16" s="74" t="s">
        <v>34</v>
      </c>
      <c r="AH16" s="74" t="s">
        <v>34</v>
      </c>
      <c r="AI16" s="74" t="s">
        <v>223</v>
      </c>
      <c r="AJ16" s="74" t="s">
        <v>34</v>
      </c>
      <c r="AK16" s="84" t="s">
        <v>433</v>
      </c>
    </row>
    <row r="17" spans="1:37" s="1" customFormat="1" ht="90" customHeight="1">
      <c r="A17" s="23"/>
      <c r="B17" s="435"/>
      <c r="C17" s="435"/>
      <c r="D17" s="435"/>
      <c r="E17" s="528"/>
      <c r="F17" s="528"/>
      <c r="G17" s="241" t="s">
        <v>42</v>
      </c>
      <c r="H17" s="409"/>
      <c r="I17" s="74" t="s">
        <v>463</v>
      </c>
      <c r="J17" s="74" t="s">
        <v>222</v>
      </c>
      <c r="K17" s="74" t="s">
        <v>711</v>
      </c>
      <c r="L17" s="76">
        <v>1</v>
      </c>
      <c r="M17" s="76">
        <v>8</v>
      </c>
      <c r="N17" s="76">
        <v>0</v>
      </c>
      <c r="O17" s="87">
        <f t="shared" ref="O17:O18" si="14">SUM(L17:N17)</f>
        <v>9</v>
      </c>
      <c r="P17" s="74" t="s">
        <v>708</v>
      </c>
      <c r="Q17" s="74">
        <v>8</v>
      </c>
      <c r="R17" s="74" t="s">
        <v>459</v>
      </c>
      <c r="S17" s="74" t="s">
        <v>220</v>
      </c>
      <c r="T17" s="74" t="s">
        <v>300</v>
      </c>
      <c r="U17" s="79">
        <v>2</v>
      </c>
      <c r="V17" s="79">
        <v>3</v>
      </c>
      <c r="W17" s="79">
        <f t="shared" si="1"/>
        <v>6</v>
      </c>
      <c r="X17" s="80" t="str">
        <f t="shared" si="2"/>
        <v>M</v>
      </c>
      <c r="Y17" s="81" t="str">
        <f t="shared" si="3"/>
        <v>Situación deficiente con exposición esporádica, o bien situación mejorable con exposición continuada o frecuente. Es posible que suceda el daño alguna vez.</v>
      </c>
      <c r="Z17" s="79">
        <v>10</v>
      </c>
      <c r="AA17" s="79">
        <f t="shared" si="4"/>
        <v>60</v>
      </c>
      <c r="AB17" s="82" t="str">
        <f t="shared" si="10"/>
        <v>III</v>
      </c>
      <c r="AC17" s="81" t="str">
        <f t="shared" si="11"/>
        <v>Mejorar si es posible. Sería conveniente justificar la intervención y su rentabilidad.</v>
      </c>
      <c r="AD17" s="74" t="str">
        <f t="shared" si="12"/>
        <v>Aceptable</v>
      </c>
      <c r="AE17" s="409"/>
      <c r="AF17" s="74" t="s">
        <v>34</v>
      </c>
      <c r="AG17" s="74" t="s">
        <v>34</v>
      </c>
      <c r="AH17" s="74" t="s">
        <v>34</v>
      </c>
      <c r="AI17" s="74" t="s">
        <v>462</v>
      </c>
      <c r="AJ17" s="74" t="s">
        <v>34</v>
      </c>
      <c r="AK17" s="84" t="s">
        <v>464</v>
      </c>
    </row>
    <row r="18" spans="1:37" s="1" customFormat="1" ht="90" customHeight="1">
      <c r="A18" s="23"/>
      <c r="B18" s="435"/>
      <c r="C18" s="435"/>
      <c r="D18" s="435"/>
      <c r="E18" s="528"/>
      <c r="F18" s="528"/>
      <c r="G18" s="241" t="s">
        <v>33</v>
      </c>
      <c r="H18" s="100" t="s">
        <v>199</v>
      </c>
      <c r="I18" s="100" t="s">
        <v>350</v>
      </c>
      <c r="J18" s="85" t="s">
        <v>345</v>
      </c>
      <c r="K18" s="85" t="s">
        <v>346</v>
      </c>
      <c r="L18" s="76">
        <v>1</v>
      </c>
      <c r="M18" s="76">
        <v>8</v>
      </c>
      <c r="N18" s="76">
        <v>0</v>
      </c>
      <c r="O18" s="87">
        <f t="shared" si="14"/>
        <v>9</v>
      </c>
      <c r="P18" s="85" t="s">
        <v>344</v>
      </c>
      <c r="Q18" s="78">
        <v>2</v>
      </c>
      <c r="R18" s="85" t="s">
        <v>33</v>
      </c>
      <c r="S18" s="85" t="s">
        <v>33</v>
      </c>
      <c r="T18" s="85" t="s">
        <v>347</v>
      </c>
      <c r="U18" s="79">
        <v>2</v>
      </c>
      <c r="V18" s="79">
        <v>2</v>
      </c>
      <c r="W18" s="79">
        <f>V18*U18</f>
        <v>4</v>
      </c>
      <c r="X18" s="79" t="str">
        <f>+IF(AND(U18*V18&gt;=24,U18*V18&lt;=40),"MA",IF(AND(U18*V18&gt;=10,U18*V18&lt;=20),"A",IF(AND(U18*V18&gt;=6,U18*V18&lt;=8),"M",IF(AND(U18*V18&gt;=0,U18*V18&lt;=4),"B",""))))</f>
        <v>B</v>
      </c>
      <c r="Y18" s="74"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79">
        <v>25</v>
      </c>
      <c r="AA18" s="79">
        <f>W18*Z18</f>
        <v>100</v>
      </c>
      <c r="AB18" s="82" t="str">
        <f t="shared" ref="AB18" si="15">+IF(AND(U18*V18*Z18&gt;=600,U18*V18*Z18&lt;=4000),"I",IF(AND(U18*V18*Z18&gt;=150,U18*V18*Z18&lt;=500),"II",IF(AND(U18*V18*Z18&gt;=40,U18*V18*Z18&lt;=120),"III",IF(AND(U18*V18*Z18&gt;=0,U18*V18*Z18&lt;=20),"IV",""))))</f>
        <v>III</v>
      </c>
      <c r="AC18" s="74"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4" t="str">
        <f>+IF(AB18="I","No aceptable",IF(AB18="II","No aceptable o aceptable con control específico",IF(AB18="III","Aceptable",IF(AB18="IV","Aceptable",""))))</f>
        <v>Aceptable</v>
      </c>
      <c r="AE18" s="74" t="s">
        <v>693</v>
      </c>
      <c r="AF18" s="64" t="s">
        <v>348</v>
      </c>
      <c r="AG18" s="64" t="s">
        <v>34</v>
      </c>
      <c r="AH18" s="64" t="s">
        <v>34</v>
      </c>
      <c r="AI18" s="67" t="s">
        <v>349</v>
      </c>
      <c r="AJ18" s="66" t="s">
        <v>673</v>
      </c>
      <c r="AK18" s="52" t="s">
        <v>468</v>
      </c>
    </row>
    <row r="19" spans="1:37" s="1" customFormat="1" ht="90" customHeight="1">
      <c r="A19" s="23"/>
      <c r="B19" s="435"/>
      <c r="C19" s="435"/>
      <c r="D19" s="435"/>
      <c r="E19" s="528"/>
      <c r="F19" s="528"/>
      <c r="G19" s="229" t="s">
        <v>42</v>
      </c>
      <c r="H19" s="410" t="s">
        <v>48</v>
      </c>
      <c r="I19" s="85" t="s">
        <v>202</v>
      </c>
      <c r="J19" s="85" t="s">
        <v>203</v>
      </c>
      <c r="K19" s="85" t="s">
        <v>206</v>
      </c>
      <c r="L19" s="76">
        <v>1</v>
      </c>
      <c r="M19" s="76">
        <v>8</v>
      </c>
      <c r="N19" s="76">
        <v>0</v>
      </c>
      <c r="O19" s="76">
        <f t="shared" si="0"/>
        <v>9</v>
      </c>
      <c r="P19" s="85" t="s">
        <v>209</v>
      </c>
      <c r="Q19" s="78">
        <v>8</v>
      </c>
      <c r="R19" s="85" t="s">
        <v>211</v>
      </c>
      <c r="S19" s="85" t="s">
        <v>212</v>
      </c>
      <c r="T19" s="85" t="s">
        <v>213</v>
      </c>
      <c r="U19" s="79">
        <v>2</v>
      </c>
      <c r="V19" s="79">
        <v>4</v>
      </c>
      <c r="W19" s="79">
        <f t="shared" si="1"/>
        <v>8</v>
      </c>
      <c r="X19" s="79" t="str">
        <f t="shared" si="2"/>
        <v>M</v>
      </c>
      <c r="Y19" s="74" t="str">
        <f t="shared" si="3"/>
        <v>Situación deficiente con exposición esporádica, o bien situación mejorable con exposición continuada o frecuente. Es posible que suceda el daño alguna vez.</v>
      </c>
      <c r="Z19" s="79">
        <v>10</v>
      </c>
      <c r="AA19" s="79">
        <f t="shared" si="4"/>
        <v>80</v>
      </c>
      <c r="AB19" s="82" t="str">
        <f t="shared" si="5"/>
        <v>III</v>
      </c>
      <c r="AC19" s="74" t="str">
        <f t="shared" si="6"/>
        <v>Mejorar si es posible. Sería conveniente justificar la intervención y su rentabilidad.</v>
      </c>
      <c r="AD19" s="74" t="str">
        <f t="shared" si="7"/>
        <v>Aceptable</v>
      </c>
      <c r="AE19" s="407" t="s">
        <v>470</v>
      </c>
      <c r="AF19" s="74" t="s">
        <v>34</v>
      </c>
      <c r="AG19" s="74" t="s">
        <v>34</v>
      </c>
      <c r="AH19" s="85" t="s">
        <v>217</v>
      </c>
      <c r="AI19" s="85" t="s">
        <v>218</v>
      </c>
      <c r="AJ19" s="78" t="s">
        <v>34</v>
      </c>
      <c r="AK19" s="84" t="s">
        <v>468</v>
      </c>
    </row>
    <row r="20" spans="1:37" s="1" customFormat="1" ht="90" customHeight="1">
      <c r="A20" s="23"/>
      <c r="B20" s="435"/>
      <c r="C20" s="435"/>
      <c r="D20" s="435"/>
      <c r="E20" s="528"/>
      <c r="F20" s="528"/>
      <c r="G20" s="229" t="s">
        <v>42</v>
      </c>
      <c r="H20" s="410"/>
      <c r="I20" s="85" t="s">
        <v>359</v>
      </c>
      <c r="J20" s="85" t="s">
        <v>360</v>
      </c>
      <c r="K20" s="85" t="s">
        <v>361</v>
      </c>
      <c r="L20" s="76">
        <v>1</v>
      </c>
      <c r="M20" s="76">
        <v>8</v>
      </c>
      <c r="N20" s="76">
        <v>0</v>
      </c>
      <c r="O20" s="76">
        <f t="shared" ref="O20" si="16">SUM(L20:N20)</f>
        <v>9</v>
      </c>
      <c r="P20" s="85" t="s">
        <v>362</v>
      </c>
      <c r="Q20" s="78">
        <v>4</v>
      </c>
      <c r="R20" s="85" t="s">
        <v>363</v>
      </c>
      <c r="S20" s="85" t="s">
        <v>364</v>
      </c>
      <c r="T20" s="85" t="s">
        <v>365</v>
      </c>
      <c r="U20" s="79">
        <v>2</v>
      </c>
      <c r="V20" s="79">
        <v>4</v>
      </c>
      <c r="W20" s="79">
        <f t="shared" ref="W20" si="17">V20*U20</f>
        <v>8</v>
      </c>
      <c r="X20" s="79" t="str">
        <f t="shared" ref="X20" si="18">+IF(AND(U20*V20&gt;=24,U20*V20&lt;=40),"MA",IF(AND(U20*V20&gt;=10,U20*V20&lt;=20),"A",IF(AND(U20*V20&gt;=6,U20*V20&lt;=8),"M",IF(AND(U20*V20&gt;=0,U20*V20&lt;=4),"B",""))))</f>
        <v>M</v>
      </c>
      <c r="Y20" s="74" t="str">
        <f t="shared" ref="Y20" si="19">+IF(X20="MA","Situación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79">
        <v>10</v>
      </c>
      <c r="AA20" s="79">
        <f t="shared" ref="AA20" si="20">W20*Z20</f>
        <v>80</v>
      </c>
      <c r="AB20" s="82" t="str">
        <f t="shared" ref="AB20" si="21">+IF(AND(U20*V20*Z20&gt;=600,U20*V20*Z20&lt;=4000),"I",IF(AND(U20*V20*Z20&gt;=150,U20*V20*Z20&lt;=500),"II",IF(AND(U20*V20*Z20&gt;=40,U20*V20*Z20&lt;=120),"III",IF(AND(U20*V20*Z20&gt;=0,U20*V20*Z20&lt;=20),"IV",""))))</f>
        <v>III</v>
      </c>
      <c r="AC20" s="74" t="str">
        <f t="shared" ref="AC20" si="22">+IF(AB20="I","Situación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74" t="str">
        <f t="shared" ref="AD20" si="23">+IF(AB20="I","No aceptable",IF(AB20="II","No aceptable o aceptable con control específico",IF(AB20="III","Aceptable",IF(AB20="IV","Aceptable",""))))</f>
        <v>Aceptable</v>
      </c>
      <c r="AE20" s="408"/>
      <c r="AF20" s="74" t="s">
        <v>34</v>
      </c>
      <c r="AG20" s="74" t="s">
        <v>34</v>
      </c>
      <c r="AH20" s="74" t="s">
        <v>34</v>
      </c>
      <c r="AI20" s="85" t="s">
        <v>366</v>
      </c>
      <c r="AJ20" s="78" t="s">
        <v>34</v>
      </c>
      <c r="AK20" s="84" t="s">
        <v>468</v>
      </c>
    </row>
    <row r="21" spans="1:37" s="1" customFormat="1" ht="90" customHeight="1">
      <c r="A21" s="23"/>
      <c r="B21" s="435"/>
      <c r="C21" s="435"/>
      <c r="D21" s="435"/>
      <c r="E21" s="528"/>
      <c r="F21" s="528"/>
      <c r="G21" s="229" t="s">
        <v>42</v>
      </c>
      <c r="H21" s="410"/>
      <c r="I21" s="85" t="s">
        <v>205</v>
      </c>
      <c r="J21" s="85" t="s">
        <v>204</v>
      </c>
      <c r="K21" s="85" t="s">
        <v>207</v>
      </c>
      <c r="L21" s="76">
        <v>1</v>
      </c>
      <c r="M21" s="76">
        <v>8</v>
      </c>
      <c r="N21" s="76">
        <v>0</v>
      </c>
      <c r="O21" s="76">
        <f t="shared" si="0"/>
        <v>9</v>
      </c>
      <c r="P21" s="85" t="s">
        <v>210</v>
      </c>
      <c r="Q21" s="78">
        <v>8</v>
      </c>
      <c r="R21" s="85" t="s">
        <v>214</v>
      </c>
      <c r="S21" s="85" t="s">
        <v>215</v>
      </c>
      <c r="T21" s="85" t="s">
        <v>216</v>
      </c>
      <c r="U21" s="79">
        <v>2</v>
      </c>
      <c r="V21" s="79">
        <v>4</v>
      </c>
      <c r="W21" s="79">
        <f t="shared" si="1"/>
        <v>8</v>
      </c>
      <c r="X21" s="79" t="str">
        <f t="shared" si="2"/>
        <v>M</v>
      </c>
      <c r="Y21" s="74" t="str">
        <f t="shared" si="3"/>
        <v>Situación deficiente con exposición esporádica, o bien situación mejorable con exposición continuada o frecuente. Es posible que suceda el daño alguna vez.</v>
      </c>
      <c r="Z21" s="79">
        <v>10</v>
      </c>
      <c r="AA21" s="79">
        <f t="shared" si="4"/>
        <v>80</v>
      </c>
      <c r="AB21" s="82" t="str">
        <f t="shared" si="5"/>
        <v>III</v>
      </c>
      <c r="AC21" s="74" t="str">
        <f t="shared" si="6"/>
        <v>Mejorar si es posible. Sería conveniente justificar la intervención y su rentabilidad.</v>
      </c>
      <c r="AD21" s="74" t="str">
        <f t="shared" si="7"/>
        <v>Aceptable</v>
      </c>
      <c r="AE21" s="409"/>
      <c r="AF21" s="74" t="s">
        <v>34</v>
      </c>
      <c r="AG21" s="74" t="s">
        <v>34</v>
      </c>
      <c r="AH21" s="85" t="s">
        <v>217</v>
      </c>
      <c r="AI21" s="85" t="s">
        <v>218</v>
      </c>
      <c r="AJ21" s="78" t="s">
        <v>34</v>
      </c>
      <c r="AK21" s="84" t="s">
        <v>468</v>
      </c>
    </row>
    <row r="22" spans="1:37" s="1" customFormat="1" ht="90" customHeight="1">
      <c r="A22" s="23"/>
      <c r="B22" s="435"/>
      <c r="C22" s="435"/>
      <c r="D22" s="435"/>
      <c r="E22" s="528"/>
      <c r="F22" s="528"/>
      <c r="G22" s="77" t="s">
        <v>33</v>
      </c>
      <c r="H22" s="404" t="s">
        <v>45</v>
      </c>
      <c r="I22" s="85" t="s">
        <v>78</v>
      </c>
      <c r="J22" s="85" t="s">
        <v>293</v>
      </c>
      <c r="K22" s="85" t="s">
        <v>270</v>
      </c>
      <c r="L22" s="76">
        <v>1</v>
      </c>
      <c r="M22" s="76">
        <v>8</v>
      </c>
      <c r="N22" s="76">
        <v>0</v>
      </c>
      <c r="O22" s="76">
        <f t="shared" si="0"/>
        <v>9</v>
      </c>
      <c r="P22" s="85" t="s">
        <v>291</v>
      </c>
      <c r="Q22" s="78">
        <v>4</v>
      </c>
      <c r="R22" s="85" t="s">
        <v>147</v>
      </c>
      <c r="S22" s="74" t="s">
        <v>297</v>
      </c>
      <c r="T22" s="74" t="s">
        <v>302</v>
      </c>
      <c r="U22" s="79">
        <v>6</v>
      </c>
      <c r="V22" s="79">
        <v>2</v>
      </c>
      <c r="W22" s="79">
        <f t="shared" si="1"/>
        <v>12</v>
      </c>
      <c r="X22" s="80" t="str">
        <f t="shared" si="2"/>
        <v>A</v>
      </c>
      <c r="Y22" s="74" t="str">
        <f t="shared" si="3"/>
        <v>Situación deficiente con exposición frecuente u ocasional, o bien situación muy deficiente con exposición ocasional o esporádica. La materialización de Riesgo es posible que suceda varias veces en la vida laboral</v>
      </c>
      <c r="Z22" s="79">
        <v>10</v>
      </c>
      <c r="AA22" s="79">
        <f t="shared" si="4"/>
        <v>120</v>
      </c>
      <c r="AB22" s="82" t="str">
        <f t="shared" si="5"/>
        <v>III</v>
      </c>
      <c r="AC22" s="74" t="str">
        <f t="shared" si="6"/>
        <v>Mejorar si es posible. Sería conveniente justificar la intervención y su rentabilidad.</v>
      </c>
      <c r="AD22" s="74" t="str">
        <f t="shared" si="7"/>
        <v>Aceptable</v>
      </c>
      <c r="AE22" s="64" t="s">
        <v>694</v>
      </c>
      <c r="AF22" s="78" t="s">
        <v>34</v>
      </c>
      <c r="AG22" s="78" t="s">
        <v>34</v>
      </c>
      <c r="AH22" s="85" t="s">
        <v>137</v>
      </c>
      <c r="AI22" s="85" t="s">
        <v>303</v>
      </c>
      <c r="AJ22" s="78" t="s">
        <v>34</v>
      </c>
      <c r="AK22" s="84" t="s">
        <v>468</v>
      </c>
    </row>
    <row r="23" spans="1:37" s="1" customFormat="1" ht="90" customHeight="1">
      <c r="A23" s="23"/>
      <c r="B23" s="435"/>
      <c r="C23" s="435"/>
      <c r="D23" s="435"/>
      <c r="E23" s="528"/>
      <c r="F23" s="528"/>
      <c r="G23" s="77" t="s">
        <v>33</v>
      </c>
      <c r="H23" s="405"/>
      <c r="I23" s="85" t="s">
        <v>56</v>
      </c>
      <c r="J23" s="85" t="s">
        <v>284</v>
      </c>
      <c r="K23" s="85" t="s">
        <v>270</v>
      </c>
      <c r="L23" s="76">
        <v>1</v>
      </c>
      <c r="M23" s="76">
        <v>8</v>
      </c>
      <c r="N23" s="76">
        <v>0</v>
      </c>
      <c r="O23" s="76">
        <f t="shared" ref="O23:O27" si="24">SUM(L23:N23)</f>
        <v>9</v>
      </c>
      <c r="P23" s="85" t="s">
        <v>285</v>
      </c>
      <c r="Q23" s="78">
        <v>1</v>
      </c>
      <c r="R23" s="85" t="s">
        <v>287</v>
      </c>
      <c r="S23" s="85" t="s">
        <v>446</v>
      </c>
      <c r="T23" s="74" t="s">
        <v>301</v>
      </c>
      <c r="U23" s="79">
        <v>2</v>
      </c>
      <c r="V23" s="79">
        <v>2</v>
      </c>
      <c r="W23" s="79">
        <f t="shared" si="1"/>
        <v>4</v>
      </c>
      <c r="X23" s="80" t="str">
        <f t="shared" si="2"/>
        <v>B</v>
      </c>
      <c r="Y23" s="81" t="str">
        <f t="shared" si="3"/>
        <v>Situación mejorable con exposición ocasional o esporádica, o situación sin anomalía destacable con cualquier nivel de exposición. No es esperable que se materialice el riesgo, aunque puede ser concebible.</v>
      </c>
      <c r="Z23" s="79">
        <v>10</v>
      </c>
      <c r="AA23" s="79">
        <f t="shared" si="4"/>
        <v>40</v>
      </c>
      <c r="AB23" s="82" t="str">
        <f t="shared" si="5"/>
        <v>III</v>
      </c>
      <c r="AC23" s="81" t="str">
        <f t="shared" si="6"/>
        <v>Mejorar si es posible. Sería conveniente justificar la intervención y su rentabilidad.</v>
      </c>
      <c r="AD23" s="74" t="str">
        <f t="shared" si="7"/>
        <v>Aceptable</v>
      </c>
      <c r="AE23" s="74" t="s">
        <v>716</v>
      </c>
      <c r="AF23" s="78" t="s">
        <v>34</v>
      </c>
      <c r="AG23" s="74" t="s">
        <v>147</v>
      </c>
      <c r="AH23" s="85" t="s">
        <v>288</v>
      </c>
      <c r="AI23" s="85" t="s">
        <v>289</v>
      </c>
      <c r="AJ23" s="78" t="s">
        <v>34</v>
      </c>
      <c r="AK23" s="84" t="s">
        <v>468</v>
      </c>
    </row>
    <row r="24" spans="1:37" s="1" customFormat="1" ht="90" customHeight="1">
      <c r="A24" s="23"/>
      <c r="B24" s="435"/>
      <c r="C24" s="435"/>
      <c r="D24" s="435"/>
      <c r="E24" s="528"/>
      <c r="F24" s="528"/>
      <c r="G24" s="77" t="s">
        <v>33</v>
      </c>
      <c r="H24" s="405"/>
      <c r="I24" s="85" t="s">
        <v>56</v>
      </c>
      <c r="J24" s="85" t="s">
        <v>286</v>
      </c>
      <c r="K24" s="85" t="s">
        <v>57</v>
      </c>
      <c r="L24" s="76">
        <v>1</v>
      </c>
      <c r="M24" s="76">
        <v>8</v>
      </c>
      <c r="N24" s="76">
        <v>0</v>
      </c>
      <c r="O24" s="76">
        <f t="shared" si="24"/>
        <v>9</v>
      </c>
      <c r="P24" s="85" t="s">
        <v>280</v>
      </c>
      <c r="Q24" s="78">
        <v>4</v>
      </c>
      <c r="R24" s="74" t="s">
        <v>147</v>
      </c>
      <c r="S24" s="85" t="s">
        <v>281</v>
      </c>
      <c r="T24" s="74" t="s">
        <v>304</v>
      </c>
      <c r="U24" s="79">
        <v>2</v>
      </c>
      <c r="V24" s="79">
        <v>3</v>
      </c>
      <c r="W24" s="79">
        <f t="shared" si="1"/>
        <v>6</v>
      </c>
      <c r="X24" s="80" t="str">
        <f t="shared" si="2"/>
        <v>M</v>
      </c>
      <c r="Y24" s="81" t="str">
        <f t="shared" si="3"/>
        <v>Situación deficiente con exposición esporádica, o bien situación mejorable con exposición continuada o frecuente. Es posible que suceda el daño alguna vez.</v>
      </c>
      <c r="Z24" s="79">
        <v>10</v>
      </c>
      <c r="AA24" s="79">
        <f t="shared" si="4"/>
        <v>60</v>
      </c>
      <c r="AB24" s="82" t="str">
        <f t="shared" si="5"/>
        <v>III</v>
      </c>
      <c r="AC24" s="81" t="str">
        <f t="shared" si="6"/>
        <v>Mejorar si es posible. Sería conveniente justificar la intervención y su rentabilidad.</v>
      </c>
      <c r="AD24" s="74" t="str">
        <f t="shared" si="7"/>
        <v>Aceptable</v>
      </c>
      <c r="AE24" s="64" t="s">
        <v>697</v>
      </c>
      <c r="AF24" s="78" t="s">
        <v>34</v>
      </c>
      <c r="AG24" s="78" t="s">
        <v>34</v>
      </c>
      <c r="AH24" s="85" t="s">
        <v>282</v>
      </c>
      <c r="AI24" s="85" t="s">
        <v>283</v>
      </c>
      <c r="AJ24" s="78" t="s">
        <v>34</v>
      </c>
      <c r="AK24" s="84" t="s">
        <v>468</v>
      </c>
    </row>
    <row r="25" spans="1:37" s="1" customFormat="1" ht="90" customHeight="1">
      <c r="A25" s="23"/>
      <c r="B25" s="435"/>
      <c r="C25" s="435"/>
      <c r="D25" s="435"/>
      <c r="E25" s="528"/>
      <c r="F25" s="528"/>
      <c r="G25" s="77"/>
      <c r="H25" s="405"/>
      <c r="I25" s="85" t="s">
        <v>467</v>
      </c>
      <c r="J25" s="85" t="s">
        <v>279</v>
      </c>
      <c r="K25" s="85" t="s">
        <v>270</v>
      </c>
      <c r="L25" s="76">
        <v>1</v>
      </c>
      <c r="M25" s="76">
        <v>8</v>
      </c>
      <c r="N25" s="76">
        <v>0</v>
      </c>
      <c r="O25" s="76">
        <f t="shared" si="24"/>
        <v>9</v>
      </c>
      <c r="P25" s="85" t="s">
        <v>285</v>
      </c>
      <c r="Q25" s="78">
        <v>1</v>
      </c>
      <c r="R25" s="85" t="s">
        <v>147</v>
      </c>
      <c r="S25" s="74" t="s">
        <v>298</v>
      </c>
      <c r="T25" s="85" t="s">
        <v>305</v>
      </c>
      <c r="U25" s="79">
        <v>2</v>
      </c>
      <c r="V25" s="79">
        <v>2</v>
      </c>
      <c r="W25" s="79">
        <f t="shared" si="1"/>
        <v>4</v>
      </c>
      <c r="X25" s="80" t="str">
        <f t="shared" si="2"/>
        <v>B</v>
      </c>
      <c r="Y25" s="81" t="str">
        <f t="shared" si="3"/>
        <v>Situación mejorable con exposición ocasional o esporádica, o situación sin anomalía destacable con cualquier nivel de exposición. No es esperable que se materialice el riesgo, aunque puede ser concebible.</v>
      </c>
      <c r="Z25" s="79">
        <v>25</v>
      </c>
      <c r="AA25" s="79">
        <f t="shared" si="4"/>
        <v>100</v>
      </c>
      <c r="AB25" s="82" t="str">
        <f t="shared" si="5"/>
        <v>III</v>
      </c>
      <c r="AC25" s="81" t="str">
        <f t="shared" si="6"/>
        <v>Mejorar si es posible. Sería conveniente justificar la intervención y su rentabilidad.</v>
      </c>
      <c r="AD25" s="74" t="str">
        <f t="shared" si="7"/>
        <v>Aceptable</v>
      </c>
      <c r="AE25" s="74" t="s">
        <v>699</v>
      </c>
      <c r="AF25" s="74" t="s">
        <v>34</v>
      </c>
      <c r="AG25" s="74" t="s">
        <v>34</v>
      </c>
      <c r="AH25" s="85" t="s">
        <v>59</v>
      </c>
      <c r="AI25" s="85" t="s">
        <v>466</v>
      </c>
      <c r="AJ25" s="74" t="s">
        <v>34</v>
      </c>
      <c r="AK25" s="84" t="s">
        <v>468</v>
      </c>
    </row>
    <row r="26" spans="1:37" s="1" customFormat="1" ht="90" customHeight="1">
      <c r="A26" s="23"/>
      <c r="B26" s="435"/>
      <c r="C26" s="435"/>
      <c r="D26" s="435"/>
      <c r="E26" s="528"/>
      <c r="F26" s="528"/>
      <c r="G26" s="77" t="s">
        <v>33</v>
      </c>
      <c r="H26" s="405"/>
      <c r="I26" s="85" t="s">
        <v>679</v>
      </c>
      <c r="J26" s="85" t="s">
        <v>680</v>
      </c>
      <c r="K26" s="85" t="s">
        <v>721</v>
      </c>
      <c r="L26" s="76">
        <v>1</v>
      </c>
      <c r="M26" s="76">
        <v>8</v>
      </c>
      <c r="N26" s="76">
        <v>0</v>
      </c>
      <c r="O26" s="76">
        <f t="shared" si="24"/>
        <v>9</v>
      </c>
      <c r="P26" s="85" t="s">
        <v>331</v>
      </c>
      <c r="Q26" s="78">
        <v>8</v>
      </c>
      <c r="R26" s="85" t="s">
        <v>683</v>
      </c>
      <c r="S26" s="85" t="s">
        <v>681</v>
      </c>
      <c r="T26" s="74" t="s">
        <v>682</v>
      </c>
      <c r="U26" s="79">
        <v>2</v>
      </c>
      <c r="V26" s="79">
        <v>1</v>
      </c>
      <c r="W26" s="79">
        <f t="shared" si="1"/>
        <v>2</v>
      </c>
      <c r="X26" s="80" t="str">
        <f t="shared" si="2"/>
        <v>B</v>
      </c>
      <c r="Y26" s="74" t="str">
        <f t="shared" si="3"/>
        <v>Situación mejorable con exposición ocasional o esporádica, o situación sin anomalía destacable con cualquier nivel de exposición. No es esperable que se materialice el riesgo, aunque puede ser concebible.</v>
      </c>
      <c r="Z26" s="79">
        <v>10</v>
      </c>
      <c r="AA26" s="79">
        <f t="shared" si="4"/>
        <v>20</v>
      </c>
      <c r="AB26" s="82" t="str">
        <f t="shared" si="5"/>
        <v>IV</v>
      </c>
      <c r="AC26" s="74" t="str">
        <f t="shared" si="6"/>
        <v>Mantener las medidas de control existentes, pero se deberían considerar soluciones o mejoras y se deben hacer comprobaciones periódicas para asegurar que el riesgo aún es tolerable.</v>
      </c>
      <c r="AD26" s="74" t="str">
        <f t="shared" si="7"/>
        <v>Aceptable</v>
      </c>
      <c r="AE26" s="64" t="s">
        <v>722</v>
      </c>
      <c r="AF26" s="64" t="s">
        <v>34</v>
      </c>
      <c r="AG26" s="64" t="s">
        <v>147</v>
      </c>
      <c r="AH26" s="72" t="s">
        <v>684</v>
      </c>
      <c r="AI26" s="72" t="s">
        <v>685</v>
      </c>
      <c r="AJ26" s="66" t="s">
        <v>34</v>
      </c>
      <c r="AK26" s="193" t="s">
        <v>478</v>
      </c>
    </row>
    <row r="27" spans="1:37" s="1" customFormat="1" ht="90" customHeight="1">
      <c r="A27" s="23"/>
      <c r="B27" s="435"/>
      <c r="C27" s="435"/>
      <c r="D27" s="435"/>
      <c r="E27" s="528"/>
      <c r="F27" s="528"/>
      <c r="G27" s="77" t="s">
        <v>33</v>
      </c>
      <c r="H27" s="415"/>
      <c r="I27" s="85" t="s">
        <v>182</v>
      </c>
      <c r="J27" s="85" t="s">
        <v>299</v>
      </c>
      <c r="K27" s="85" t="s">
        <v>275</v>
      </c>
      <c r="L27" s="76">
        <v>1</v>
      </c>
      <c r="M27" s="76">
        <v>8</v>
      </c>
      <c r="N27" s="76">
        <v>0</v>
      </c>
      <c r="O27" s="76">
        <f t="shared" si="24"/>
        <v>9</v>
      </c>
      <c r="P27" s="85" t="s">
        <v>276</v>
      </c>
      <c r="Q27" s="78">
        <v>2</v>
      </c>
      <c r="R27" s="74" t="s">
        <v>306</v>
      </c>
      <c r="S27" s="85" t="s">
        <v>307</v>
      </c>
      <c r="T27" s="74" t="s">
        <v>308</v>
      </c>
      <c r="U27" s="79">
        <v>6</v>
      </c>
      <c r="V27" s="79">
        <v>2</v>
      </c>
      <c r="W27" s="79">
        <f t="shared" si="1"/>
        <v>12</v>
      </c>
      <c r="X27" s="80" t="str">
        <f t="shared" si="2"/>
        <v>A</v>
      </c>
      <c r="Y27" s="81" t="str">
        <f t="shared" si="3"/>
        <v>Situación deficiente con exposición frecuente u ocasional, o bien situación muy deficiente con exposición ocasional o esporádica. La materialización de Riesgo es posible que suceda varias veces en la vida laboral</v>
      </c>
      <c r="Z27" s="79">
        <v>25</v>
      </c>
      <c r="AA27" s="79">
        <f t="shared" si="4"/>
        <v>300</v>
      </c>
      <c r="AB27" s="82" t="str">
        <f t="shared" si="5"/>
        <v>II</v>
      </c>
      <c r="AC27" s="81" t="str">
        <f t="shared" si="6"/>
        <v>Corregir y adoptar medidas de control de inmediato. Sin embargo suspenda actividades si el nivel de riesgo está por encima o igual de 360.</v>
      </c>
      <c r="AD27" s="74" t="str">
        <f t="shared" si="7"/>
        <v>No aceptable o aceptable con control específico</v>
      </c>
      <c r="AE27" s="74" t="s">
        <v>701</v>
      </c>
      <c r="AF27" s="74" t="s">
        <v>34</v>
      </c>
      <c r="AG27" s="74" t="s">
        <v>34</v>
      </c>
      <c r="AH27" s="85" t="s">
        <v>278</v>
      </c>
      <c r="AI27" s="74" t="s">
        <v>148</v>
      </c>
      <c r="AJ27" s="74" t="s">
        <v>34</v>
      </c>
      <c r="AK27" s="84" t="s">
        <v>468</v>
      </c>
    </row>
    <row r="28" spans="1:37" ht="90" customHeight="1" thickBot="1">
      <c r="A28" s="27"/>
      <c r="B28" s="468"/>
      <c r="C28" s="468"/>
      <c r="D28" s="468"/>
      <c r="E28" s="528"/>
      <c r="F28" s="528"/>
      <c r="G28" s="77" t="s">
        <v>33</v>
      </c>
      <c r="H28" s="85" t="s">
        <v>60</v>
      </c>
      <c r="I28" s="85" t="s">
        <v>268</v>
      </c>
      <c r="J28" s="85" t="s">
        <v>269</v>
      </c>
      <c r="K28" s="85" t="s">
        <v>270</v>
      </c>
      <c r="L28" s="76">
        <v>1</v>
      </c>
      <c r="M28" s="76">
        <v>8</v>
      </c>
      <c r="N28" s="76">
        <v>0</v>
      </c>
      <c r="O28" s="91">
        <f t="shared" si="0"/>
        <v>9</v>
      </c>
      <c r="P28" s="85" t="s">
        <v>271</v>
      </c>
      <c r="Q28" s="78">
        <v>8</v>
      </c>
      <c r="R28" s="85" t="s">
        <v>272</v>
      </c>
      <c r="S28" s="85" t="s">
        <v>273</v>
      </c>
      <c r="T28" s="74" t="s">
        <v>316</v>
      </c>
      <c r="U28" s="79">
        <v>2</v>
      </c>
      <c r="V28" s="79">
        <v>1</v>
      </c>
      <c r="W28" s="79">
        <f t="shared" si="1"/>
        <v>2</v>
      </c>
      <c r="X28" s="80" t="str">
        <f t="shared" si="2"/>
        <v>B</v>
      </c>
      <c r="Y28" s="74" t="str">
        <f t="shared" si="3"/>
        <v>Situación mejorable con exposición ocasional o esporádica, o situación sin anomalía destacable con cualquier nivel de exposición. No es esperable que se materialice el riesgo, aunque puede ser concebible.</v>
      </c>
      <c r="Z28" s="79">
        <v>10</v>
      </c>
      <c r="AA28" s="79">
        <f t="shared" si="4"/>
        <v>20</v>
      </c>
      <c r="AB28" s="82" t="str">
        <f t="shared" si="5"/>
        <v>IV</v>
      </c>
      <c r="AC28" s="74" t="str">
        <f t="shared" si="6"/>
        <v>Mantener las medidas de control existentes, pero se deberían considerar soluciones o mejoras y se deben hacer comprobaciones periódicas para asegurar que el riesgo aún es tolerable.</v>
      </c>
      <c r="AD28" s="74" t="str">
        <f t="shared" si="7"/>
        <v>Aceptable</v>
      </c>
      <c r="AE28" s="64" t="s">
        <v>702</v>
      </c>
      <c r="AF28" s="78" t="s">
        <v>34</v>
      </c>
      <c r="AG28" s="78" t="s">
        <v>34</v>
      </c>
      <c r="AH28" s="85" t="s">
        <v>61</v>
      </c>
      <c r="AI28" s="85" t="s">
        <v>728</v>
      </c>
      <c r="AJ28" s="78" t="s">
        <v>34</v>
      </c>
      <c r="AK28" s="84" t="s">
        <v>705</v>
      </c>
    </row>
    <row r="29" spans="1:37" ht="90" customHeight="1">
      <c r="AE29" s="17"/>
      <c r="AF29" s="17"/>
      <c r="AG29" s="17"/>
      <c r="AH29" s="17"/>
      <c r="AI29" s="17"/>
      <c r="AJ29" s="17"/>
      <c r="AK29" s="17"/>
    </row>
  </sheetData>
  <mergeCells count="47">
    <mergeCell ref="G9:G10"/>
    <mergeCell ref="X9:X10"/>
    <mergeCell ref="Y9:Y10"/>
    <mergeCell ref="Z9:Z10"/>
    <mergeCell ref="H9:J9"/>
    <mergeCell ref="K9:K10"/>
    <mergeCell ref="AH9:AH10"/>
    <mergeCell ref="AI9:AI10"/>
    <mergeCell ref="AJ9:AJ10"/>
    <mergeCell ref="R9:T9"/>
    <mergeCell ref="AK9:AK10"/>
    <mergeCell ref="AA9:AA10"/>
    <mergeCell ref="AF9:AF10"/>
    <mergeCell ref="U9:U10"/>
    <mergeCell ref="V9:V10"/>
    <mergeCell ref="W9:W10"/>
    <mergeCell ref="B11:B28"/>
    <mergeCell ref="C11:C28"/>
    <mergeCell ref="D11:D28"/>
    <mergeCell ref="E11:E28"/>
    <mergeCell ref="F11:F28"/>
    <mergeCell ref="H22:H27"/>
    <mergeCell ref="AG9:AG10"/>
    <mergeCell ref="AB9:AB10"/>
    <mergeCell ref="AC9:AC10"/>
    <mergeCell ref="AD9:AD10"/>
    <mergeCell ref="AE9:AE10"/>
    <mergeCell ref="L9:O9"/>
    <mergeCell ref="P9:P10"/>
    <mergeCell ref="Q9:Q10"/>
    <mergeCell ref="AE19:AE21"/>
    <mergeCell ref="AE14:AE17"/>
    <mergeCell ref="H19:H21"/>
    <mergeCell ref="H14:H17"/>
    <mergeCell ref="H11:H13"/>
    <mergeCell ref="B9:B10"/>
    <mergeCell ref="C9:C10"/>
    <mergeCell ref="D9:D10"/>
    <mergeCell ref="E9:E10"/>
    <mergeCell ref="F9:F10"/>
    <mergeCell ref="B5:T5"/>
    <mergeCell ref="U5:AK5"/>
    <mergeCell ref="B7:T8"/>
    <mergeCell ref="U7:AC8"/>
    <mergeCell ref="AD7:AD8"/>
    <mergeCell ref="AE7:AK7"/>
    <mergeCell ref="AE8:AK8"/>
  </mergeCells>
  <conditionalFormatting sqref="AB11:AB12">
    <cfRule type="cellIs" dxfId="2159" priority="260" stopIfTrue="1" operator="equal">
      <formula>"I"</formula>
    </cfRule>
    <cfRule type="cellIs" dxfId="2158" priority="261" stopIfTrue="1" operator="equal">
      <formula>"II"</formula>
    </cfRule>
    <cfRule type="cellIs" dxfId="2157" priority="262" stopIfTrue="1" operator="between">
      <formula>"III"</formula>
      <formula>"IV"</formula>
    </cfRule>
  </conditionalFormatting>
  <conditionalFormatting sqref="AB18:AB19 AB20:AD20 AC21:AD21 AB28 AB29:AE33 AB34:AF37 AB38:AE39 AB40:AF40 AB41:AE48 AB49:AF52 AB53:AE54 AB55:AF55 AB56:AE66 AB67:AF68 AB69:AE69 AB70:AF70 AB71:AE79 AB80:AF81 AB82:AE82 AB83:AF83 AB84:AE94 AF94 AB95:AF96 AB97:AE97 AB98:AF98 AB99:AE108 AF108:AF109 AE109:AE110 AB109:AD163 AE111:AF111 AE112:AE121 AF121 AE122:AF123 AE124 AE125:AF125 AE126:AE135 AF135 AE136:AF137 AE138 AE139:AF139 AE140:AE149 AF149 AE150:AF151 AE152 AE153:AF153 AE154:AE163 AF163 AB164:AF236 AB237:AE238 AE239:AF239 AB239:AD264 AE240:AE250 AE251:AF252 AE253 AE254:AF254 AE255:AE264 AF264 AB265:AF265 AE266:AF504 AB266:AD519 AE505:AE506 AE507:AF507 AE508:AE518 AE519:AF519 AB520:AF605 AB606:AE607 AB608:AF608 AB609:AE616 AB617:AF618 AB619:AE619 AB620:AF679 AB680:AE681 AB682:AF682 AB683:AE686 AB687:AF687 AB688:AE690 AB691:AF692 AB693:AE693 AB694:AF754">
    <cfRule type="cellIs" dxfId="2156" priority="364" stopIfTrue="1" operator="equal">
      <formula>"II"</formula>
    </cfRule>
    <cfRule type="cellIs" dxfId="2155" priority="365" stopIfTrue="1" operator="between">
      <formula>"III"</formula>
      <formula>"IV"</formula>
    </cfRule>
  </conditionalFormatting>
  <conditionalFormatting sqref="AB21:AB23 AB27:AD27">
    <cfRule type="cellIs" dxfId="2154" priority="54" stopIfTrue="1" operator="equal">
      <formula>"II"</formula>
    </cfRule>
    <cfRule type="cellIs" dxfId="2153" priority="55" stopIfTrue="1" operator="between">
      <formula>"III"</formula>
      <formula>"IV"</formula>
    </cfRule>
  </conditionalFormatting>
  <conditionalFormatting sqref="AB26">
    <cfRule type="cellIs" dxfId="2152" priority="28" stopIfTrue="1" operator="equal">
      <formula>"I"</formula>
    </cfRule>
    <cfRule type="cellIs" dxfId="2151" priority="29" stopIfTrue="1" operator="equal">
      <formula>"II"</formula>
    </cfRule>
    <cfRule type="cellIs" dxfId="2150" priority="30" stopIfTrue="1" operator="between">
      <formula>"III"</formula>
      <formula>"IV"</formula>
    </cfRule>
  </conditionalFormatting>
  <conditionalFormatting sqref="AB14:AD15">
    <cfRule type="cellIs" dxfId="2149" priority="71" stopIfTrue="1" operator="equal">
      <formula>"I"</formula>
    </cfRule>
    <cfRule type="cellIs" dxfId="2148" priority="72" stopIfTrue="1" operator="equal">
      <formula>"II"</formula>
    </cfRule>
    <cfRule type="cellIs" dxfId="2147" priority="73" stopIfTrue="1" operator="between">
      <formula>"III"</formula>
      <formula>"IV"</formula>
    </cfRule>
  </conditionalFormatting>
  <conditionalFormatting sqref="AB16:AD16">
    <cfRule type="cellIs" dxfId="2146" priority="79" stopIfTrue="1" operator="equal">
      <formula>"I"</formula>
    </cfRule>
    <cfRule type="cellIs" dxfId="2145" priority="80" stopIfTrue="1" operator="equal">
      <formula>"II"</formula>
    </cfRule>
    <cfRule type="cellIs" dxfId="2144" priority="81" stopIfTrue="1" operator="between">
      <formula>"III"</formula>
      <formula>"IV"</formula>
    </cfRule>
  </conditionalFormatting>
  <conditionalFormatting sqref="AB17:AD17">
    <cfRule type="cellIs" dxfId="2143" priority="61" stopIfTrue="1" operator="equal">
      <formula>"I"</formula>
    </cfRule>
    <cfRule type="cellIs" dxfId="2142" priority="62" stopIfTrue="1" operator="equal">
      <formula>"II"</formula>
    </cfRule>
    <cfRule type="cellIs" dxfId="2141" priority="63" stopIfTrue="1" operator="between">
      <formula>"III"</formula>
      <formula>"IV"</formula>
    </cfRule>
  </conditionalFormatting>
  <conditionalFormatting sqref="AB27:AD27 AB21:AB23">
    <cfRule type="cellIs" dxfId="2140" priority="53" stopIfTrue="1" operator="equal">
      <formula>"I"</formula>
    </cfRule>
  </conditionalFormatting>
  <conditionalFormatting sqref="AB13:AE13">
    <cfRule type="cellIs" dxfId="2139" priority="83" stopIfTrue="1" operator="equal">
      <formula>"I"</formula>
    </cfRule>
    <cfRule type="cellIs" dxfId="2138" priority="84" stopIfTrue="1" operator="equal">
      <formula>"II"</formula>
    </cfRule>
    <cfRule type="cellIs" dxfId="2137" priority="85" stopIfTrue="1" operator="between">
      <formula>"III"</formula>
      <formula>"IV"</formula>
    </cfRule>
  </conditionalFormatting>
  <conditionalFormatting sqref="AB24:AE25">
    <cfRule type="cellIs" dxfId="2136" priority="36" stopIfTrue="1" operator="equal">
      <formula>"I"</formula>
    </cfRule>
    <cfRule type="cellIs" dxfId="2135" priority="37" stopIfTrue="1" operator="equal">
      <formula>"II"</formula>
    </cfRule>
    <cfRule type="cellIs" dxfId="2134" priority="38" stopIfTrue="1" operator="between">
      <formula>"III"</formula>
      <formula>"IV"</formula>
    </cfRule>
  </conditionalFormatting>
  <conditionalFormatting sqref="AB29:AE33 AB34:AF37 AB38:AE39 AB40:AF40 AB41:AE48 AB49:AF52 AB53:AE54 AB55:AF55 AB56:AE66 AB67:AF68 AB69:AE69 AB70:AF70 AB71:AE79 AB80:AF81 AB82:AE82 AB83:AF83 AB84:AE94 AF94 AB95:AF96 AB97:AE97 AB98:AF98 AB99:AE108 AF108:AF109 AE109:AE110 AB109:AD163 AE111:AF111 AE112:AE121 AF121 AE122:AF123 AE124 AE125:AF125 AE126:AE135 AF135 AE136:AF137 AE138 AE139:AF139 AE140:AE149 AF149 AE150:AF151 AE152 AE153:AF153 AE154:AE163 AF163 AB164:AF236 AB237:AE238 AE239:AF239 AB239:AD264 AE240:AE250 AE251:AF252 AE253 AE254:AF254 AE255:AE264 AF264 AB265:AF265 AE266:AF504 AB266:AD519 AE505:AE506 AE507:AF507 AE508:AE518 AE519:AF519 AB520:AF605 AB606:AE607 AB608:AF608 AB609:AE616 AB617:AF618 AB619:AE619 AB620:AF679 AB680:AE681 AB682:AF682 AB683:AE686 AB687:AF687 AB688:AE690 AB691:AF692 AB693:AE693 AB694:AF754 AB20:AD20 AC21:AD21 AB18:AB19 AB28">
    <cfRule type="cellIs" dxfId="2133" priority="363" stopIfTrue="1" operator="equal">
      <formula>"I"</formula>
    </cfRule>
  </conditionalFormatting>
  <conditionalFormatting sqref="AC19:AE19">
    <cfRule type="cellIs" dxfId="2132" priority="117" stopIfTrue="1" operator="equal">
      <formula>"I"</formula>
    </cfRule>
    <cfRule type="cellIs" dxfId="2131" priority="118" stopIfTrue="1" operator="equal">
      <formula>"II"</formula>
    </cfRule>
    <cfRule type="cellIs" dxfId="2130" priority="119" stopIfTrue="1" operator="between">
      <formula>"III"</formula>
      <formula>"IV"</formula>
    </cfRule>
  </conditionalFormatting>
  <conditionalFormatting sqref="AD11:AD15">
    <cfRule type="containsText" dxfId="2129" priority="66" stopIfTrue="1" operator="containsText" text="No aceptable o aceptable con control específico">
      <formula>NOT(ISERROR(SEARCH("No aceptable o aceptable con control específico",AD11)))</formula>
    </cfRule>
    <cfRule type="cellIs" dxfId="2128" priority="69" stopIfTrue="1" operator="equal">
      <formula>"Aceptable"</formula>
    </cfRule>
  </conditionalFormatting>
  <conditionalFormatting sqref="AD11:AD16">
    <cfRule type="containsText" dxfId="2127" priority="67" stopIfTrue="1" operator="containsText" text="No aceptable">
      <formula>NOT(ISERROR(SEARCH("No aceptable",AD11)))</formula>
    </cfRule>
    <cfRule type="containsText" dxfId="2126" priority="68" stopIfTrue="1" operator="containsText" text="No Aceptable o aceptable con control específico">
      <formula>NOT(ISERROR(SEARCH("No Aceptable o aceptable con control específico",AD11)))</formula>
    </cfRule>
  </conditionalFormatting>
  <conditionalFormatting sqref="AD14:AD15">
    <cfRule type="cellIs" dxfId="2125" priority="70" stopIfTrue="1" operator="equal">
      <formula>"No aceptable"</formula>
    </cfRule>
  </conditionalFormatting>
  <conditionalFormatting sqref="AD15">
    <cfRule type="containsText" dxfId="2124" priority="64" stopIfTrue="1" operator="containsText" text="No aceptable">
      <formula>NOT(ISERROR(SEARCH("No aceptable",AD15)))</formula>
    </cfRule>
    <cfRule type="containsText" dxfId="2123" priority="65" stopIfTrue="1" operator="containsText" text="No Aceptable o aceptable con control específico">
      <formula>NOT(ISERROR(SEARCH("No Aceptable o aceptable con control específico",AD15)))</formula>
    </cfRule>
  </conditionalFormatting>
  <conditionalFormatting sqref="AD16">
    <cfRule type="containsText" dxfId="2122" priority="74" stopIfTrue="1" operator="containsText" text="No aceptable o aceptable con control específico">
      <formula>NOT(ISERROR(SEARCH("No aceptable o aceptable con control específico",AD16)))</formula>
    </cfRule>
    <cfRule type="containsText" dxfId="2121" priority="75" stopIfTrue="1" operator="containsText" text="No aceptable">
      <formula>NOT(ISERROR(SEARCH("No aceptable",AD16)))</formula>
    </cfRule>
    <cfRule type="containsText" dxfId="2120" priority="76" stopIfTrue="1" operator="containsText" text="No Aceptable o aceptable con control específico">
      <formula>NOT(ISERROR(SEARCH("No Aceptable o aceptable con control específico",AD16)))</formula>
    </cfRule>
    <cfRule type="cellIs" dxfId="2119" priority="77" stopIfTrue="1" operator="equal">
      <formula>"Aceptable"</formula>
    </cfRule>
    <cfRule type="cellIs" dxfId="2118" priority="78" stopIfTrue="1" operator="equal">
      <formula>"No aceptable"</formula>
    </cfRule>
  </conditionalFormatting>
  <conditionalFormatting sqref="AD17:AD22">
    <cfRule type="cellIs" dxfId="2117" priority="59" stopIfTrue="1" operator="equal">
      <formula>"Aceptable"</formula>
    </cfRule>
    <cfRule type="cellIs" dxfId="2116" priority="60" stopIfTrue="1" operator="equal">
      <formula>"No aceptable"</formula>
    </cfRule>
  </conditionalFormatting>
  <conditionalFormatting sqref="AD17:AD754">
    <cfRule type="containsText" dxfId="2115" priority="23" stopIfTrue="1" operator="containsText" text="No aceptable o aceptable con control específico">
      <formula>NOT(ISERROR(SEARCH("No aceptable o aceptable con control específico",AD17)))</formula>
    </cfRule>
    <cfRule type="containsText" dxfId="2114" priority="24" stopIfTrue="1" operator="containsText" text="No aceptable">
      <formula>NOT(ISERROR(SEARCH("No aceptable",AD17)))</formula>
    </cfRule>
    <cfRule type="containsText" dxfId="2113" priority="25" stopIfTrue="1" operator="containsText" text="No Aceptable o aceptable con control específico">
      <formula>NOT(ISERROR(SEARCH("No Aceptable o aceptable con control específico",AD17)))</formula>
    </cfRule>
  </conditionalFormatting>
  <conditionalFormatting sqref="AD24:AD26">
    <cfRule type="cellIs" dxfId="2112" priority="26" stopIfTrue="1" operator="equal">
      <formula>"Aceptable"</formula>
    </cfRule>
    <cfRule type="cellIs" dxfId="2111" priority="27" stopIfTrue="1" operator="equal">
      <formula>"No aceptable"</formula>
    </cfRule>
  </conditionalFormatting>
  <conditionalFormatting sqref="AD28">
    <cfRule type="cellIs" dxfId="2110" priority="128" stopIfTrue="1" operator="equal">
      <formula>"Aceptable"</formula>
    </cfRule>
    <cfRule type="cellIs" dxfId="2109" priority="129" stopIfTrue="1" operator="equal">
      <formula>"No aceptable"</formula>
    </cfRule>
  </conditionalFormatting>
  <conditionalFormatting sqref="AD11:AE12">
    <cfRule type="cellIs" dxfId="2108" priority="96" stopIfTrue="1" operator="equal">
      <formula>"No aceptable"</formula>
    </cfRule>
  </conditionalFormatting>
  <conditionalFormatting sqref="AD13:AE13">
    <cfRule type="cellIs" dxfId="2107" priority="82" stopIfTrue="1" operator="equal">
      <formula>"No aceptable"</formula>
    </cfRule>
  </conditionalFormatting>
  <conditionalFormatting sqref="AD23:AE23">
    <cfRule type="cellIs" dxfId="2106" priority="51" stopIfTrue="1" operator="equal">
      <formula>"Aceptable"</formula>
    </cfRule>
    <cfRule type="cellIs" dxfId="2105" priority="52" stopIfTrue="1" operator="equal">
      <formula>"No aceptable"</formula>
    </cfRule>
  </conditionalFormatting>
  <conditionalFormatting sqref="AD27:AE27">
    <cfRule type="cellIs" dxfId="2104" priority="34" stopIfTrue="1" operator="equal">
      <formula>"Aceptable"</formula>
    </cfRule>
    <cfRule type="cellIs" dxfId="2103" priority="35" stopIfTrue="1" operator="equal">
      <formula>"No aceptable"</formula>
    </cfRule>
  </conditionalFormatting>
  <conditionalFormatting sqref="AD29:AE33 AD34:AF37 AD38:AE39 AD40:AF40 AD41:AE48 AD49:AF52 AD53:AE54 AD55:AF55 AD56:AE66 AD67:AF68 AD69:AE69 AD70:AF70 AD71:AE79 AD80:AF81 AD82:AE82 AD83:AF83 AD84:AE94 AD95:AF96 AD97:AE97 AD98:AF98 AD99:AE108 AD109:AD163 AD164:AF236 AD237:AE238 AD239:AF239 AD240:AE251 AD252:AD264 AD265:AF265 AD266:AD519 AD520:AF605 AD606:AE607 AD608:AF608 AD609:AE616 AD617:AF618 AD619:AE619 AD620:AF679 AD680:AE681 AD682:AF682 AD683:AE686 AD687:AF687 AD688:AE690 AD691:AF692 AD693:AE693 AD694:AF754 AF94 AF108:AF109 AE109:AE110 AE111:AF111 AE112:AE121 AF121 AE122:AF123 AE124 AE125:AF125 AE126:AE135 AF135 AE136:AF137 AE138 AE139:AF139 AE140:AE149 AF149 AE150:AF151 AE152 AE153:AF153 AE154:AE163 AF163 AF251:AF252 AE252:AE253 AE254:AF254 AE255:AE264 AF264 AE266:AF504 AE505:AE506 AE507:AF507 AE508:AE518 AE519:AF519">
    <cfRule type="cellIs" dxfId="2102" priority="361" stopIfTrue="1" operator="equal">
      <formula>"Aceptable"</formula>
    </cfRule>
  </conditionalFormatting>
  <conditionalFormatting sqref="AD29:AE33 AD34:AF37 AD38:AE39 AD40:AF40 AD41:AE48 AD49:AF52 AD53:AE54 AD55:AF55 AD56:AE66 AD67:AF68 AD69:AE69 AD70:AF70 AD71:AE79 AD80:AF81 AD82:AE82 AD83:AF83 AD84:AE94 AF94 AD95:AF96 AD97:AE97 AD98:AF98 AD99:AE108 AF108:AF109 AE109:AE110 AD109:AD163 AE111:AF111 AE112:AE121 AF121 AE122:AF123 AE124 AE125:AF125 AE126:AE135 AF135 AE136:AF137 AE138 AE139:AF139 AE140:AE149 AF149 AE150:AF151 AE152 AE153:AF153 AE154:AE163 AF163 AD164:AF236 AD237:AE238 AD239:AF239 AD240:AE251 AF251:AF252 AE252:AE253 AD252:AD264 AE254:AF254 AE255:AE264 AF264 AD265:AF265 AE266:AF504 AD266:AD519 AE505:AE506 AE507:AF507 AE508:AE518 AE519:AF519 AD520:AF605 AD606:AE607 AD608:AF608 AD609:AE616 AD617:AF618 AD619:AE619 AD620:AF679 AD680:AE681 AD682:AF682 AD683:AE686 AD687:AF687 AD688:AE690 AD691:AF692 AD693:AE693 AD694:AF754">
    <cfRule type="cellIs" dxfId="2101" priority="362" stopIfTrue="1" operator="equal">
      <formula>"No aceptable"</formula>
    </cfRule>
  </conditionalFormatting>
  <conditionalFormatting sqref="AE11:AE12">
    <cfRule type="cellIs" dxfId="2100" priority="97" stopIfTrue="1" operator="equal">
      <formula>"I"</formula>
    </cfRule>
    <cfRule type="cellIs" dxfId="2099" priority="98" stopIfTrue="1" operator="equal">
      <formula>"II"</formula>
    </cfRule>
    <cfRule type="cellIs" dxfId="2098" priority="99" stopIfTrue="1" operator="between">
      <formula>"III"</formula>
      <formula>"IV"</formula>
    </cfRule>
  </conditionalFormatting>
  <conditionalFormatting sqref="AE11:AE13">
    <cfRule type="cellIs" dxfId="2097" priority="86" stopIfTrue="1" operator="equal">
      <formula>"Aceptable"</formula>
    </cfRule>
  </conditionalFormatting>
  <conditionalFormatting sqref="AE18">
    <cfRule type="cellIs" dxfId="2096" priority="1" stopIfTrue="1" operator="equal">
      <formula>"I"</formula>
    </cfRule>
    <cfRule type="cellIs" dxfId="2095" priority="2" stopIfTrue="1" operator="equal">
      <formula>"II"</formula>
    </cfRule>
    <cfRule type="cellIs" dxfId="2094" priority="3" stopIfTrue="1" operator="between">
      <formula>"III"</formula>
      <formula>"IV"</formula>
    </cfRule>
  </conditionalFormatting>
  <conditionalFormatting sqref="AE18:AE19">
    <cfRule type="cellIs" dxfId="2093" priority="4" stopIfTrue="1" operator="equal">
      <formula>"Aceptable"</formula>
    </cfRule>
    <cfRule type="cellIs" dxfId="2092" priority="5" stopIfTrue="1" operator="equal">
      <formula>"No aceptable"</formula>
    </cfRule>
  </conditionalFormatting>
  <conditionalFormatting sqref="AE22">
    <cfRule type="cellIs" dxfId="2091" priority="16" stopIfTrue="1" operator="equal">
      <formula>"I"</formula>
    </cfRule>
    <cfRule type="cellIs" dxfId="2090" priority="17" stopIfTrue="1" operator="equal">
      <formula>"II"</formula>
    </cfRule>
    <cfRule type="cellIs" dxfId="2089" priority="18" stopIfTrue="1" operator="between">
      <formula>"III"</formula>
      <formula>"IV"</formula>
    </cfRule>
    <cfRule type="cellIs" dxfId="2088" priority="19" stopIfTrue="1" operator="equal">
      <formula>"Aceptable"</formula>
    </cfRule>
    <cfRule type="cellIs" dxfId="2087" priority="20" stopIfTrue="1" operator="equal">
      <formula>"No aceptable"</formula>
    </cfRule>
  </conditionalFormatting>
  <conditionalFormatting sqref="AE24:AE25">
    <cfRule type="cellIs" dxfId="2086" priority="39" stopIfTrue="1" operator="equal">
      <formula>"Aceptable"</formula>
    </cfRule>
    <cfRule type="cellIs" dxfId="2085" priority="40" stopIfTrue="1" operator="equal">
      <formula>"No aceptable"</formula>
    </cfRule>
  </conditionalFormatting>
  <conditionalFormatting sqref="AE26">
    <cfRule type="cellIs" dxfId="2084" priority="21" stopIfTrue="1" operator="equal">
      <formula>"Aceptable"</formula>
    </cfRule>
    <cfRule type="cellIs" dxfId="2083" priority="22" stopIfTrue="1" operator="equal">
      <formula>"No aceptable"</formula>
    </cfRule>
  </conditionalFormatting>
  <conditionalFormatting sqref="AE27:AE28">
    <cfRule type="cellIs" dxfId="2082" priority="13" stopIfTrue="1" operator="equal">
      <formula>"I"</formula>
    </cfRule>
    <cfRule type="cellIs" dxfId="2081" priority="14" stopIfTrue="1" operator="equal">
      <formula>"II"</formula>
    </cfRule>
    <cfRule type="cellIs" dxfId="2080" priority="15" stopIfTrue="1" operator="between">
      <formula>"III"</formula>
      <formula>"IV"</formula>
    </cfRule>
  </conditionalFormatting>
  <conditionalFormatting sqref="AE28">
    <cfRule type="cellIs" dxfId="2079" priority="11" stopIfTrue="1" operator="equal">
      <formula>"Aceptable"</formula>
    </cfRule>
    <cfRule type="cellIs" dxfId="2078" priority="12" stopIfTrue="1" operator="equal">
      <formula>"No aceptable"</formula>
    </cfRule>
  </conditionalFormatting>
  <dataValidations count="4">
    <dataValidation allowBlank="1" sqref="AA11:AA28" xr:uid="{00000000-0002-0000-0F00-000000000000}"/>
    <dataValidation type="list" allowBlank="1" showInputMessage="1" showErrorMessage="1" prompt="10 = Muy Alto_x000a_6 = Alto_x000a_2 = Medio_x000a_0 = Bajo" sqref="U11:U28" xr:uid="{00000000-0002-0000-0F00-000001000000}">
      <formula1>"10, 6, 2, 0, "</formula1>
    </dataValidation>
    <dataValidation type="list" allowBlank="1" showInputMessage="1" prompt="4 = Continua_x000a_3 = Frecuente_x000a_2 = Ocasional_x000a_1 = Esporádica" sqref="V11:V28" xr:uid="{00000000-0002-0000-0F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8" xr:uid="{00000000-0002-0000-0F00-000003000000}">
      <formula1>"100,60,25,10"</formula1>
    </dataValidation>
  </dataValidations>
  <pageMargins left="0.7" right="0.7" top="0.75" bottom="0.75" header="0.3" footer="0.3"/>
  <pageSetup paperSize="9" scale="2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pageSetUpPr fitToPage="1"/>
  </sheetPr>
  <dimension ref="A1:AR51"/>
  <sheetViews>
    <sheetView view="pageBreakPreview" topLeftCell="L1" zoomScale="70" zoomScaleNormal="70" zoomScaleSheetLayoutView="70" workbookViewId="0">
      <selection activeCell="AK3" sqref="AK3"/>
    </sheetView>
  </sheetViews>
  <sheetFormatPr baseColWidth="10" defaultColWidth="6.42578125" defaultRowHeight="52.5" customHeight="1"/>
  <cols>
    <col min="8" max="8" width="14.42578125" customWidth="1"/>
    <col min="9" max="11" width="11.140625" customWidth="1"/>
    <col min="16" max="16" width="10.42578125" customWidth="1"/>
    <col min="17" max="17" width="7.85546875" customWidth="1"/>
    <col min="18" max="20" width="10.42578125" customWidth="1"/>
    <col min="36" max="36" width="8.85546875" customWidth="1"/>
    <col min="37" max="37" width="13.85546875" customWidth="1"/>
  </cols>
  <sheetData>
    <row r="1" spans="1:37" s="2" customFormat="1" ht="24.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24.75" customHeight="1">
      <c r="B2" s="9"/>
      <c r="H2" s="3"/>
      <c r="AI2" s="10"/>
      <c r="AJ2" s="160" t="s">
        <v>68</v>
      </c>
      <c r="AK2" s="169">
        <v>3</v>
      </c>
    </row>
    <row r="3" spans="1:37" s="2" customFormat="1" ht="24.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66.95" customHeight="1">
      <c r="B4" s="416" t="s">
        <v>201</v>
      </c>
      <c r="C4" s="417"/>
      <c r="D4" s="417"/>
      <c r="E4" s="417"/>
      <c r="F4" s="417"/>
      <c r="G4" s="417"/>
      <c r="H4" s="417"/>
      <c r="I4" s="417"/>
      <c r="J4" s="417"/>
      <c r="K4" s="417"/>
      <c r="L4" s="417"/>
      <c r="M4" s="417"/>
      <c r="N4" s="417"/>
      <c r="O4" s="417"/>
      <c r="P4" s="417"/>
      <c r="Q4" s="417"/>
      <c r="R4" s="417"/>
      <c r="S4" s="417"/>
      <c r="T4" s="418"/>
      <c r="U4" s="416" t="s">
        <v>620</v>
      </c>
      <c r="V4" s="417"/>
      <c r="W4" s="417"/>
      <c r="X4" s="417"/>
      <c r="Y4" s="417"/>
      <c r="Z4" s="417"/>
      <c r="AA4" s="417"/>
      <c r="AB4" s="417"/>
      <c r="AC4" s="417"/>
      <c r="AD4" s="417"/>
      <c r="AE4" s="417"/>
      <c r="AF4" s="417"/>
      <c r="AG4" s="417"/>
      <c r="AH4" s="417"/>
      <c r="AI4" s="417"/>
      <c r="AJ4" s="417"/>
      <c r="AK4" s="418"/>
    </row>
    <row r="5" spans="1:37"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62.25" customHeight="1" thickBo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1:37" s="1" customFormat="1" ht="112.5" customHeight="1">
      <c r="A9" s="22"/>
      <c r="B9" s="467" t="s">
        <v>819</v>
      </c>
      <c r="C9" s="467" t="s">
        <v>163</v>
      </c>
      <c r="D9" s="467" t="s">
        <v>168</v>
      </c>
      <c r="E9" s="485" t="s">
        <v>167</v>
      </c>
      <c r="F9" s="485" t="s">
        <v>162</v>
      </c>
      <c r="G9" s="229" t="s">
        <v>42</v>
      </c>
      <c r="H9" s="481" t="s">
        <v>36</v>
      </c>
      <c r="I9" s="86" t="s">
        <v>46</v>
      </c>
      <c r="J9" s="230" t="s">
        <v>230</v>
      </c>
      <c r="K9" s="230" t="s">
        <v>231</v>
      </c>
      <c r="L9" s="76">
        <v>4</v>
      </c>
      <c r="M9" s="77">
        <v>76</v>
      </c>
      <c r="N9" s="76">
        <v>0</v>
      </c>
      <c r="O9" s="76">
        <f>SUM(L9:N9)</f>
        <v>80</v>
      </c>
      <c r="P9" s="230" t="s">
        <v>232</v>
      </c>
      <c r="Q9" s="77">
        <v>8</v>
      </c>
      <c r="R9" s="230" t="s">
        <v>424</v>
      </c>
      <c r="S9" s="230" t="s">
        <v>423</v>
      </c>
      <c r="T9" s="230" t="s">
        <v>233</v>
      </c>
      <c r="U9" s="199">
        <v>2</v>
      </c>
      <c r="V9" s="195">
        <v>4</v>
      </c>
      <c r="W9" s="195">
        <f>V9*U9</f>
        <v>8</v>
      </c>
      <c r="X9" s="196" t="str">
        <f>+IF(AND(U9*V9&gt;=24,U9*V9&lt;=40),"MA",IF(AND(U9*V9&gt;=10,U9*V9&lt;=20),"A",IF(AND(U9*V9&gt;=6,U9*V9&lt;=8),"M",IF(AND(U9*V9&gt;=0,U9*V9&lt;=4),"B",""))))</f>
        <v>M</v>
      </c>
      <c r="Y9" s="8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W9*Z9</f>
        <v>80</v>
      </c>
      <c r="AB9" s="198" t="str">
        <f>+IF(AND(U9*V9*Z9&gt;=600,U9*V9*Z9&lt;=4000),"I",IF(AND(U9*V9*Z9&gt;=150,U9*V9*Z9&lt;=500),"II",IF(AND(U9*V9*Z9&gt;=40,U9*V9*Z9&lt;=120),"III",IF(AND(U9*V9*Z9&gt;=0,U9*V9*Z9&lt;=20),"IV",""))))</f>
        <v>III</v>
      </c>
      <c r="AC9" s="8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112.5" customHeight="1">
      <c r="A10" s="23"/>
      <c r="B10" s="435"/>
      <c r="C10" s="435"/>
      <c r="D10" s="435"/>
      <c r="E10" s="486"/>
      <c r="F10" s="486"/>
      <c r="G10" s="229" t="s">
        <v>42</v>
      </c>
      <c r="H10" s="482"/>
      <c r="I10" s="86" t="s">
        <v>96</v>
      </c>
      <c r="J10" s="230" t="s">
        <v>236</v>
      </c>
      <c r="K10" s="231" t="s">
        <v>237</v>
      </c>
      <c r="L10" s="76">
        <v>4</v>
      </c>
      <c r="M10" s="77">
        <v>76</v>
      </c>
      <c r="N10" s="76">
        <v>0</v>
      </c>
      <c r="O10" s="76">
        <f t="shared" ref="O10:O24" si="0">SUM(L10:N10)</f>
        <v>80</v>
      </c>
      <c r="P10" s="230" t="s">
        <v>232</v>
      </c>
      <c r="Q10" s="77">
        <v>8</v>
      </c>
      <c r="R10" s="231" t="s">
        <v>425</v>
      </c>
      <c r="S10" s="231" t="s">
        <v>234</v>
      </c>
      <c r="T10" s="231" t="s">
        <v>233</v>
      </c>
      <c r="U10" s="195">
        <v>2</v>
      </c>
      <c r="V10" s="195">
        <v>4</v>
      </c>
      <c r="W10" s="195">
        <f t="shared" ref="W10:W24" si="1">V10*U10</f>
        <v>8</v>
      </c>
      <c r="X10" s="196" t="str">
        <f t="shared" ref="X10:X24" si="2">+IF(AND(U10*V10&gt;=24,U10*V10&lt;=40),"MA",IF(AND(U10*V10&gt;=10,U10*V10&lt;=20),"A",IF(AND(U10*V10&gt;=6,U10*V10&lt;=8),"M",IF(AND(U10*V10&gt;=0,U10*V10&lt;=4),"B",""))))</f>
        <v>M</v>
      </c>
      <c r="Y10" s="86" t="str">
        <f t="shared" ref="Y10:Y24"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 t="shared" ref="AA10:AA24" si="4">W10*Z10</f>
        <v>80</v>
      </c>
      <c r="AB10" s="198" t="str">
        <f t="shared" ref="AB10:AB24" si="5">+IF(AND(U10*V10*Z10&gt;=600,U10*V10*Z10&lt;=4000),"I",IF(AND(U10*V10*Z10&gt;=150,U10*V10*Z10&lt;=500),"II",IF(AND(U10*V10*Z10&gt;=40,U10*V10*Z10&lt;=120),"III",IF(AND(U10*V10*Z10&gt;=0,U10*V10*Z10&lt;=20),"IV",""))))</f>
        <v>III</v>
      </c>
      <c r="AC10" s="86" t="str">
        <f t="shared" ref="AC10:AC24"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4" si="7">+IF(AB10="I","No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112.5" customHeight="1">
      <c r="A11" s="23"/>
      <c r="B11" s="435"/>
      <c r="C11" s="435"/>
      <c r="D11" s="435"/>
      <c r="E11" s="486"/>
      <c r="F11" s="486"/>
      <c r="G11" s="229" t="s">
        <v>42</v>
      </c>
      <c r="H11" s="483"/>
      <c r="I11" s="77" t="s">
        <v>245</v>
      </c>
      <c r="J11" s="77" t="s">
        <v>422</v>
      </c>
      <c r="K11" s="231" t="s">
        <v>247</v>
      </c>
      <c r="L11" s="76">
        <v>4</v>
      </c>
      <c r="M11" s="77">
        <v>76</v>
      </c>
      <c r="N11" s="76">
        <v>0</v>
      </c>
      <c r="O11" s="76">
        <f t="shared" si="0"/>
        <v>80</v>
      </c>
      <c r="P11" s="231" t="s">
        <v>248</v>
      </c>
      <c r="Q11" s="77">
        <v>4</v>
      </c>
      <c r="R11" s="231" t="s">
        <v>79</v>
      </c>
      <c r="S11" s="231" t="s">
        <v>249</v>
      </c>
      <c r="T11" s="231" t="s">
        <v>250</v>
      </c>
      <c r="U11" s="195">
        <v>2</v>
      </c>
      <c r="V11" s="195">
        <v>4</v>
      </c>
      <c r="W11" s="195">
        <f t="shared" si="1"/>
        <v>8</v>
      </c>
      <c r="X11" s="196" t="str">
        <f t="shared" si="2"/>
        <v>M</v>
      </c>
      <c r="Y11" s="86" t="str">
        <f t="shared" si="3"/>
        <v>Situación deficiente con exposición esporádica, o bien situación mejorable con exposición continuada o frecuente. Es posible que suceda el daño alguna vez.</v>
      </c>
      <c r="Z11" s="195">
        <v>10</v>
      </c>
      <c r="AA11" s="195">
        <f t="shared" si="4"/>
        <v>80</v>
      </c>
      <c r="AB11" s="198" t="str">
        <f t="shared" si="5"/>
        <v>III</v>
      </c>
      <c r="AC11" s="86" t="str">
        <f t="shared" si="6"/>
        <v>Mejorar si es posible. Sería conveniente justificar la intervención y su rentabilidad.</v>
      </c>
      <c r="AD11" s="86" t="str">
        <f t="shared" si="7"/>
        <v>Aceptable</v>
      </c>
      <c r="AE11" s="74" t="s">
        <v>251</v>
      </c>
      <c r="AF11" s="78" t="s">
        <v>34</v>
      </c>
      <c r="AG11" s="78" t="s">
        <v>37</v>
      </c>
      <c r="AH11" s="78" t="s">
        <v>34</v>
      </c>
      <c r="AI11" s="74" t="s">
        <v>252</v>
      </c>
      <c r="AJ11" s="78" t="s">
        <v>34</v>
      </c>
      <c r="AK11" s="52" t="s">
        <v>468</v>
      </c>
    </row>
    <row r="12" spans="1:37" s="1" customFormat="1" ht="112.5" customHeight="1">
      <c r="A12" s="23"/>
      <c r="B12" s="435"/>
      <c r="C12" s="435"/>
      <c r="D12" s="435"/>
      <c r="E12" s="486"/>
      <c r="F12" s="486"/>
      <c r="G12" s="229" t="s">
        <v>42</v>
      </c>
      <c r="H12" s="537" t="s">
        <v>44</v>
      </c>
      <c r="I12" s="86" t="s">
        <v>54</v>
      </c>
      <c r="J12" s="86" t="s">
        <v>224</v>
      </c>
      <c r="K12" s="86" t="s">
        <v>219</v>
      </c>
      <c r="L12" s="76">
        <v>4</v>
      </c>
      <c r="M12" s="77">
        <v>76</v>
      </c>
      <c r="N12" s="76">
        <v>0</v>
      </c>
      <c r="O12" s="76">
        <f t="shared" si="0"/>
        <v>80</v>
      </c>
      <c r="P12" s="86" t="s">
        <v>708</v>
      </c>
      <c r="Q12" s="77">
        <v>8</v>
      </c>
      <c r="R12" s="86" t="s">
        <v>221</v>
      </c>
      <c r="S12" s="86" t="s">
        <v>220</v>
      </c>
      <c r="T12" s="86" t="s">
        <v>300</v>
      </c>
      <c r="U12" s="76">
        <v>2</v>
      </c>
      <c r="V12" s="76">
        <v>3</v>
      </c>
      <c r="W12" s="76">
        <f t="shared" si="1"/>
        <v>6</v>
      </c>
      <c r="X12" s="196" t="str">
        <f t="shared" si="2"/>
        <v>M</v>
      </c>
      <c r="Y12" s="197" t="str">
        <f t="shared" si="3"/>
        <v>Situación deficiente con exposición esporádica, o bien situación mejorable con exposición continuada o frecuente. Es posible que suceda el daño alguna vez.</v>
      </c>
      <c r="Z12" s="195">
        <v>10</v>
      </c>
      <c r="AA12" s="195">
        <f t="shared" si="4"/>
        <v>60</v>
      </c>
      <c r="AB12" s="198" t="str">
        <f t="shared" si="5"/>
        <v>III</v>
      </c>
      <c r="AC12" s="197" t="str">
        <f t="shared" si="6"/>
        <v>Mejorar si es posible. Sería conveniente justificar la intervención y su rentabilidad.</v>
      </c>
      <c r="AD12" s="86" t="str">
        <f t="shared" si="7"/>
        <v>Aceptable</v>
      </c>
      <c r="AE12" s="407" t="s">
        <v>724</v>
      </c>
      <c r="AF12" s="74" t="s">
        <v>34</v>
      </c>
      <c r="AG12" s="74" t="s">
        <v>34</v>
      </c>
      <c r="AH12" s="74" t="s">
        <v>34</v>
      </c>
      <c r="AI12" s="74" t="s">
        <v>226</v>
      </c>
      <c r="AJ12" s="74" t="s">
        <v>34</v>
      </c>
      <c r="AK12" s="52" t="s">
        <v>468</v>
      </c>
    </row>
    <row r="13" spans="1:37" s="1" customFormat="1" ht="112.5" customHeight="1">
      <c r="A13" s="23"/>
      <c r="B13" s="435"/>
      <c r="C13" s="435"/>
      <c r="D13" s="435"/>
      <c r="E13" s="486"/>
      <c r="F13" s="486"/>
      <c r="G13" s="229" t="s">
        <v>42</v>
      </c>
      <c r="H13" s="538"/>
      <c r="I13" s="86" t="s">
        <v>460</v>
      </c>
      <c r="J13" s="86" t="s">
        <v>439</v>
      </c>
      <c r="K13" s="86" t="s">
        <v>709</v>
      </c>
      <c r="L13" s="76">
        <v>4</v>
      </c>
      <c r="M13" s="77">
        <v>76</v>
      </c>
      <c r="N13" s="76">
        <v>0</v>
      </c>
      <c r="O13" s="76">
        <f t="shared" si="0"/>
        <v>80</v>
      </c>
      <c r="P13" s="86" t="s">
        <v>708</v>
      </c>
      <c r="Q13" s="77">
        <v>8</v>
      </c>
      <c r="R13" s="86" t="s">
        <v>707</v>
      </c>
      <c r="S13" s="86" t="s">
        <v>461</v>
      </c>
      <c r="T13" s="86" t="s">
        <v>441</v>
      </c>
      <c r="U13" s="195">
        <v>2</v>
      </c>
      <c r="V13" s="195">
        <v>3</v>
      </c>
      <c r="W13" s="76">
        <f t="shared" si="1"/>
        <v>6</v>
      </c>
      <c r="X13" s="196" t="str">
        <f t="shared" si="2"/>
        <v>M</v>
      </c>
      <c r="Y13" s="197" t="str">
        <f t="shared" si="3"/>
        <v>Situación deficiente con exposición esporádica, o bien situación mejorable con exposición continuada o frecuente. Es posible que suceda el daño alguna vez.</v>
      </c>
      <c r="Z13" s="195">
        <v>10</v>
      </c>
      <c r="AA13" s="195">
        <f t="shared" si="4"/>
        <v>60</v>
      </c>
      <c r="AB13" s="198" t="str">
        <f t="shared" si="5"/>
        <v>III</v>
      </c>
      <c r="AC13" s="197" t="str">
        <f t="shared" si="6"/>
        <v>Mejorar si es posible. Sería conveniente justificar la intervención y su rentabilidad.</v>
      </c>
      <c r="AD13" s="86" t="str">
        <f t="shared" si="7"/>
        <v>Aceptable</v>
      </c>
      <c r="AE13" s="408"/>
      <c r="AF13" s="74" t="s">
        <v>34</v>
      </c>
      <c r="AG13" s="74" t="s">
        <v>34</v>
      </c>
      <c r="AH13" s="74" t="s">
        <v>34</v>
      </c>
      <c r="AI13" s="74" t="s">
        <v>462</v>
      </c>
      <c r="AJ13" s="74" t="s">
        <v>34</v>
      </c>
      <c r="AK13" s="84" t="s">
        <v>433</v>
      </c>
    </row>
    <row r="14" spans="1:37" s="1" customFormat="1" ht="112.5" customHeight="1">
      <c r="A14" s="23"/>
      <c r="B14" s="435"/>
      <c r="C14" s="435"/>
      <c r="D14" s="435"/>
      <c r="E14" s="486"/>
      <c r="F14" s="486"/>
      <c r="G14" s="229" t="s">
        <v>42</v>
      </c>
      <c r="H14" s="538"/>
      <c r="I14" s="86" t="s">
        <v>427</v>
      </c>
      <c r="J14" s="86" t="s">
        <v>428</v>
      </c>
      <c r="K14" s="86" t="s">
        <v>711</v>
      </c>
      <c r="L14" s="76">
        <v>4</v>
      </c>
      <c r="M14" s="77">
        <v>76</v>
      </c>
      <c r="N14" s="76">
        <v>0</v>
      </c>
      <c r="O14" s="76">
        <f t="shared" si="0"/>
        <v>80</v>
      </c>
      <c r="P14" s="86" t="s">
        <v>708</v>
      </c>
      <c r="Q14" s="77">
        <v>8</v>
      </c>
      <c r="R14" s="86" t="s">
        <v>221</v>
      </c>
      <c r="S14" s="86" t="s">
        <v>431</v>
      </c>
      <c r="T14" s="86" t="s">
        <v>432</v>
      </c>
      <c r="U14" s="195">
        <v>2</v>
      </c>
      <c r="V14" s="195">
        <v>1</v>
      </c>
      <c r="W14" s="195">
        <f t="shared" si="1"/>
        <v>2</v>
      </c>
      <c r="X14" s="196" t="str">
        <f t="shared" si="2"/>
        <v>B</v>
      </c>
      <c r="Y14" s="197" t="str">
        <f t="shared" si="3"/>
        <v>Situación mejorable con exposición ocasional o esporádica, o situación sin anomalía destacable con cualquier nivel de exposición. No es esperable que se materialice el riesgo, aunque puede ser concebible.</v>
      </c>
      <c r="Z14" s="195">
        <v>10</v>
      </c>
      <c r="AA14" s="195">
        <f t="shared" si="4"/>
        <v>20</v>
      </c>
      <c r="AB14" s="198" t="str">
        <f t="shared" si="5"/>
        <v>IV</v>
      </c>
      <c r="AC14" s="197" t="str">
        <f t="shared" si="6"/>
        <v>Mantener las medidas de control existentes, pero se deberían considerar soluciones o mejoras y se deben hacer comprobaciones periódicas para asegurar que el riesgo aún es tolerable.</v>
      </c>
      <c r="AD14" s="86" t="str">
        <f t="shared" si="7"/>
        <v>Aceptable</v>
      </c>
      <c r="AE14" s="408"/>
      <c r="AF14" s="74" t="s">
        <v>34</v>
      </c>
      <c r="AG14" s="74" t="s">
        <v>34</v>
      </c>
      <c r="AH14" s="74" t="s">
        <v>34</v>
      </c>
      <c r="AI14" s="74" t="s">
        <v>223</v>
      </c>
      <c r="AJ14" s="74" t="s">
        <v>34</v>
      </c>
      <c r="AK14" s="84" t="s">
        <v>433</v>
      </c>
    </row>
    <row r="15" spans="1:37" s="1" customFormat="1" ht="112.5" customHeight="1">
      <c r="A15" s="23"/>
      <c r="B15" s="435"/>
      <c r="C15" s="435"/>
      <c r="D15" s="435"/>
      <c r="E15" s="486"/>
      <c r="F15" s="486"/>
      <c r="G15" s="229" t="s">
        <v>42</v>
      </c>
      <c r="H15" s="539"/>
      <c r="I15" s="86" t="s">
        <v>463</v>
      </c>
      <c r="J15" s="86" t="s">
        <v>222</v>
      </c>
      <c r="K15" s="86" t="s">
        <v>711</v>
      </c>
      <c r="L15" s="76">
        <v>4</v>
      </c>
      <c r="M15" s="77">
        <v>76</v>
      </c>
      <c r="N15" s="76">
        <v>0</v>
      </c>
      <c r="O15" s="76">
        <f t="shared" si="0"/>
        <v>80</v>
      </c>
      <c r="P15" s="86" t="s">
        <v>708</v>
      </c>
      <c r="Q15" s="86">
        <v>8</v>
      </c>
      <c r="R15" s="86" t="s">
        <v>459</v>
      </c>
      <c r="S15" s="86" t="s">
        <v>220</v>
      </c>
      <c r="T15" s="86" t="s">
        <v>300</v>
      </c>
      <c r="U15" s="195">
        <v>2</v>
      </c>
      <c r="V15" s="195">
        <v>3</v>
      </c>
      <c r="W15" s="195">
        <f t="shared" si="1"/>
        <v>6</v>
      </c>
      <c r="X15" s="196" t="str">
        <f t="shared" si="2"/>
        <v>M</v>
      </c>
      <c r="Y15" s="197" t="str">
        <f t="shared" si="3"/>
        <v>Situación deficiente con exposición esporádica, o bien situación mejorable con exposición continuada o frecuente. Es posible que suceda el daño alguna vez.</v>
      </c>
      <c r="Z15" s="195">
        <v>10</v>
      </c>
      <c r="AA15" s="195">
        <f t="shared" si="4"/>
        <v>60</v>
      </c>
      <c r="AB15" s="198" t="str">
        <f t="shared" si="5"/>
        <v>III</v>
      </c>
      <c r="AC15" s="197" t="str">
        <f t="shared" si="6"/>
        <v>Mejorar si es posible. Sería conveniente justificar la intervención y su rentabilidad.</v>
      </c>
      <c r="AD15" s="86" t="str">
        <f t="shared" si="7"/>
        <v>Aceptable</v>
      </c>
      <c r="AE15" s="409"/>
      <c r="AF15" s="74" t="s">
        <v>34</v>
      </c>
      <c r="AG15" s="74" t="s">
        <v>34</v>
      </c>
      <c r="AH15" s="74" t="s">
        <v>34</v>
      </c>
      <c r="AI15" s="74" t="s">
        <v>462</v>
      </c>
      <c r="AJ15" s="74" t="s">
        <v>34</v>
      </c>
      <c r="AK15" s="84" t="s">
        <v>464</v>
      </c>
    </row>
    <row r="16" spans="1:37" s="1" customFormat="1" ht="112.5" customHeight="1">
      <c r="A16" s="23"/>
      <c r="B16" s="435"/>
      <c r="C16" s="435"/>
      <c r="D16" s="435"/>
      <c r="E16" s="486"/>
      <c r="F16" s="486"/>
      <c r="G16" s="229" t="s">
        <v>42</v>
      </c>
      <c r="H16" s="484" t="s">
        <v>48</v>
      </c>
      <c r="I16" s="231" t="s">
        <v>202</v>
      </c>
      <c r="J16" s="231" t="s">
        <v>203</v>
      </c>
      <c r="K16" s="231" t="s">
        <v>206</v>
      </c>
      <c r="L16" s="76">
        <v>4</v>
      </c>
      <c r="M16" s="77">
        <v>76</v>
      </c>
      <c r="N16" s="76">
        <v>0</v>
      </c>
      <c r="O16" s="76">
        <f t="shared" si="0"/>
        <v>80</v>
      </c>
      <c r="P16" s="232" t="s">
        <v>209</v>
      </c>
      <c r="Q16" s="77">
        <v>8</v>
      </c>
      <c r="R16" s="232" t="s">
        <v>211</v>
      </c>
      <c r="S16" s="232" t="s">
        <v>296</v>
      </c>
      <c r="T16" s="232" t="s">
        <v>213</v>
      </c>
      <c r="U16" s="195">
        <v>2</v>
      </c>
      <c r="V16" s="195">
        <v>4</v>
      </c>
      <c r="W16" s="195">
        <f t="shared" si="1"/>
        <v>8</v>
      </c>
      <c r="X16" s="196" t="str">
        <f t="shared" si="2"/>
        <v>M</v>
      </c>
      <c r="Y16" s="197" t="str">
        <f t="shared" si="3"/>
        <v>Situación deficiente con exposición esporádica, o bien situación mejorable con exposición continuada o frecuente. Es posible que suceda el daño alguna vez.</v>
      </c>
      <c r="Z16" s="195">
        <v>10</v>
      </c>
      <c r="AA16" s="195">
        <f t="shared" si="4"/>
        <v>80</v>
      </c>
      <c r="AB16" s="198" t="str">
        <f t="shared" si="5"/>
        <v>III</v>
      </c>
      <c r="AC16" s="197" t="str">
        <f t="shared" si="6"/>
        <v>Mejorar si es posible. Sería conveniente justificar la intervención y su rentabilidad.</v>
      </c>
      <c r="AD16" s="86" t="str">
        <f t="shared" si="7"/>
        <v>Aceptable</v>
      </c>
      <c r="AE16" s="407" t="s">
        <v>713</v>
      </c>
      <c r="AF16" s="74" t="s">
        <v>34</v>
      </c>
      <c r="AG16" s="74" t="s">
        <v>34</v>
      </c>
      <c r="AH16" s="85" t="s">
        <v>217</v>
      </c>
      <c r="AI16" s="85" t="s">
        <v>218</v>
      </c>
      <c r="AJ16" s="78" t="s">
        <v>34</v>
      </c>
      <c r="AK16" s="52" t="s">
        <v>468</v>
      </c>
    </row>
    <row r="17" spans="1:38" s="1" customFormat="1" ht="112.5" customHeight="1" thickBot="1">
      <c r="A17" s="23"/>
      <c r="B17" s="435"/>
      <c r="C17" s="435"/>
      <c r="D17" s="435"/>
      <c r="E17" s="486"/>
      <c r="F17" s="486"/>
      <c r="G17" s="229" t="s">
        <v>42</v>
      </c>
      <c r="H17" s="484"/>
      <c r="I17" s="231" t="s">
        <v>205</v>
      </c>
      <c r="J17" s="231" t="s">
        <v>204</v>
      </c>
      <c r="K17" s="231" t="s">
        <v>207</v>
      </c>
      <c r="L17" s="76">
        <v>4</v>
      </c>
      <c r="M17" s="77">
        <v>76</v>
      </c>
      <c r="N17" s="76">
        <v>0</v>
      </c>
      <c r="O17" s="76">
        <f t="shared" si="0"/>
        <v>80</v>
      </c>
      <c r="P17" s="232" t="s">
        <v>210</v>
      </c>
      <c r="Q17" s="77">
        <v>8</v>
      </c>
      <c r="R17" s="232" t="s">
        <v>214</v>
      </c>
      <c r="S17" s="232" t="s">
        <v>215</v>
      </c>
      <c r="T17" s="232" t="s">
        <v>216</v>
      </c>
      <c r="U17" s="195">
        <v>2</v>
      </c>
      <c r="V17" s="195">
        <v>4</v>
      </c>
      <c r="W17" s="195">
        <f t="shared" si="1"/>
        <v>8</v>
      </c>
      <c r="X17" s="196" t="str">
        <f t="shared" si="2"/>
        <v>M</v>
      </c>
      <c r="Y17" s="197" t="str">
        <f t="shared" si="3"/>
        <v>Situación deficiente con exposición esporádica, o bien situación mejorable con exposición continuada o frecuente. Es posible que suceda el daño alguna vez.</v>
      </c>
      <c r="Z17" s="195">
        <v>10</v>
      </c>
      <c r="AA17" s="195">
        <f t="shared" si="4"/>
        <v>80</v>
      </c>
      <c r="AB17" s="198" t="str">
        <f t="shared" si="5"/>
        <v>III</v>
      </c>
      <c r="AC17" s="197" t="str">
        <f t="shared" si="6"/>
        <v>Mejorar si es posible. Sería conveniente justificar la intervención y su rentabilidad.</v>
      </c>
      <c r="AD17" s="86" t="str">
        <f t="shared" si="7"/>
        <v>Aceptable</v>
      </c>
      <c r="AE17" s="408"/>
      <c r="AF17" s="74" t="s">
        <v>34</v>
      </c>
      <c r="AG17" s="74" t="s">
        <v>34</v>
      </c>
      <c r="AH17" s="85" t="s">
        <v>217</v>
      </c>
      <c r="AI17" s="85" t="s">
        <v>218</v>
      </c>
      <c r="AJ17" s="78" t="s">
        <v>34</v>
      </c>
      <c r="AK17" s="52" t="s">
        <v>468</v>
      </c>
    </row>
    <row r="18" spans="1:38" s="1" customFormat="1" ht="112.5" customHeight="1" thickBot="1">
      <c r="A18" s="23"/>
      <c r="B18" s="435"/>
      <c r="C18" s="435"/>
      <c r="D18" s="435"/>
      <c r="E18" s="486"/>
      <c r="F18" s="486"/>
      <c r="G18" s="229" t="s">
        <v>33</v>
      </c>
      <c r="H18" s="481" t="s">
        <v>45</v>
      </c>
      <c r="I18" s="233" t="s">
        <v>715</v>
      </c>
      <c r="J18" s="231" t="s">
        <v>290</v>
      </c>
      <c r="K18" s="231" t="s">
        <v>270</v>
      </c>
      <c r="L18" s="76">
        <v>4</v>
      </c>
      <c r="M18" s="77">
        <v>76</v>
      </c>
      <c r="N18" s="76">
        <v>0</v>
      </c>
      <c r="O18" s="76">
        <f t="shared" si="0"/>
        <v>80</v>
      </c>
      <c r="P18" s="231" t="s">
        <v>291</v>
      </c>
      <c r="Q18" s="77">
        <v>4</v>
      </c>
      <c r="R18" s="231" t="s">
        <v>147</v>
      </c>
      <c r="S18" s="86" t="s">
        <v>297</v>
      </c>
      <c r="T18" s="86" t="s">
        <v>717</v>
      </c>
      <c r="U18" s="199">
        <v>2</v>
      </c>
      <c r="V18" s="195">
        <v>2</v>
      </c>
      <c r="W18" s="195">
        <f t="shared" si="1"/>
        <v>4</v>
      </c>
      <c r="X18" s="196" t="str">
        <f t="shared" si="2"/>
        <v>B</v>
      </c>
      <c r="Y18" s="197" t="str">
        <f t="shared" si="3"/>
        <v>Situación mejorable con exposición ocasional o esporádica, o situación sin anomalía destacable con cualquier nivel de exposición. No es esperable que se materialice el riesgo, aunque puede ser concebible.</v>
      </c>
      <c r="Z18" s="195">
        <v>10</v>
      </c>
      <c r="AA18" s="195">
        <f t="shared" si="4"/>
        <v>40</v>
      </c>
      <c r="AB18" s="198" t="str">
        <f t="shared" si="5"/>
        <v>III</v>
      </c>
      <c r="AC18" s="197" t="str">
        <f t="shared" si="6"/>
        <v>Mejorar si es posible. Sería conveniente justificar la intervención y su rentabilidad.</v>
      </c>
      <c r="AD18" s="86" t="str">
        <f t="shared" si="7"/>
        <v>Aceptable</v>
      </c>
      <c r="AE18" s="74" t="s">
        <v>718</v>
      </c>
      <c r="AF18" s="78" t="s">
        <v>34</v>
      </c>
      <c r="AG18" s="78" t="s">
        <v>34</v>
      </c>
      <c r="AH18" s="85" t="s">
        <v>719</v>
      </c>
      <c r="AI18" s="85" t="s">
        <v>303</v>
      </c>
      <c r="AJ18" s="78" t="s">
        <v>34</v>
      </c>
      <c r="AK18" s="141" t="s">
        <v>521</v>
      </c>
    </row>
    <row r="19" spans="1:38" s="1" customFormat="1" ht="112.5" customHeight="1" thickBot="1">
      <c r="A19" s="23"/>
      <c r="B19" s="435"/>
      <c r="C19" s="435"/>
      <c r="D19" s="435"/>
      <c r="E19" s="486"/>
      <c r="F19" s="486"/>
      <c r="G19" s="229" t="s">
        <v>33</v>
      </c>
      <c r="H19" s="482"/>
      <c r="I19" s="231" t="s">
        <v>56</v>
      </c>
      <c r="J19" s="231" t="s">
        <v>284</v>
      </c>
      <c r="K19" s="231" t="s">
        <v>270</v>
      </c>
      <c r="L19" s="76">
        <v>4</v>
      </c>
      <c r="M19" s="77">
        <v>76</v>
      </c>
      <c r="N19" s="76">
        <v>0</v>
      </c>
      <c r="O19" s="76">
        <f t="shared" si="0"/>
        <v>80</v>
      </c>
      <c r="P19" s="231" t="s">
        <v>285</v>
      </c>
      <c r="Q19" s="77">
        <v>1</v>
      </c>
      <c r="R19" s="231" t="s">
        <v>287</v>
      </c>
      <c r="S19" s="231" t="s">
        <v>739</v>
      </c>
      <c r="T19" s="86" t="s">
        <v>301</v>
      </c>
      <c r="U19" s="195">
        <v>2</v>
      </c>
      <c r="V19" s="195">
        <v>2</v>
      </c>
      <c r="W19" s="195">
        <f t="shared" si="1"/>
        <v>4</v>
      </c>
      <c r="X19" s="196" t="str">
        <f t="shared" si="2"/>
        <v>B</v>
      </c>
      <c r="Y19" s="197" t="str">
        <f t="shared" si="3"/>
        <v>Situación mejorable con exposición ocasional o esporádica, o situación sin anomalía destacable con cualquier nivel de exposición. No es esperable que se materialice el riesgo, aunque puede ser concebible.</v>
      </c>
      <c r="Z19" s="195">
        <v>10</v>
      </c>
      <c r="AA19" s="195">
        <f t="shared" si="4"/>
        <v>40</v>
      </c>
      <c r="AB19" s="198" t="str">
        <f t="shared" si="5"/>
        <v>III</v>
      </c>
      <c r="AC19" s="197" t="str">
        <f t="shared" si="6"/>
        <v>Mejorar si es posible. Sería conveniente justificar la intervención y su rentabilidad.</v>
      </c>
      <c r="AD19" s="86" t="str">
        <f t="shared" si="7"/>
        <v>Aceptable</v>
      </c>
      <c r="AE19" s="74" t="s">
        <v>716</v>
      </c>
      <c r="AF19" s="78" t="s">
        <v>34</v>
      </c>
      <c r="AG19" s="74" t="s">
        <v>147</v>
      </c>
      <c r="AH19" s="85" t="s">
        <v>288</v>
      </c>
      <c r="AI19" s="85" t="s">
        <v>289</v>
      </c>
      <c r="AJ19" s="78" t="s">
        <v>34</v>
      </c>
      <c r="AK19" s="141" t="s">
        <v>521</v>
      </c>
    </row>
    <row r="20" spans="1:38" s="1" customFormat="1" ht="112.5" customHeight="1">
      <c r="A20" s="23"/>
      <c r="B20" s="435"/>
      <c r="C20" s="435"/>
      <c r="D20" s="435"/>
      <c r="E20" s="486"/>
      <c r="F20" s="486"/>
      <c r="G20" s="229" t="s">
        <v>33</v>
      </c>
      <c r="H20" s="482"/>
      <c r="I20" s="231" t="s">
        <v>56</v>
      </c>
      <c r="J20" s="231" t="s">
        <v>286</v>
      </c>
      <c r="K20" s="231" t="s">
        <v>57</v>
      </c>
      <c r="L20" s="76">
        <v>4</v>
      </c>
      <c r="M20" s="77">
        <v>76</v>
      </c>
      <c r="N20" s="76">
        <v>0</v>
      </c>
      <c r="O20" s="76">
        <f t="shared" si="0"/>
        <v>80</v>
      </c>
      <c r="P20" s="231" t="s">
        <v>280</v>
      </c>
      <c r="Q20" s="77">
        <v>4</v>
      </c>
      <c r="R20" s="86" t="s">
        <v>147</v>
      </c>
      <c r="S20" s="231" t="s">
        <v>281</v>
      </c>
      <c r="T20" s="86" t="s">
        <v>304</v>
      </c>
      <c r="U20" s="195">
        <v>2</v>
      </c>
      <c r="V20" s="195">
        <v>3</v>
      </c>
      <c r="W20" s="195">
        <f t="shared" si="1"/>
        <v>6</v>
      </c>
      <c r="X20" s="196" t="str">
        <f t="shared" si="2"/>
        <v>M</v>
      </c>
      <c r="Y20" s="197" t="str">
        <f t="shared" si="3"/>
        <v>Situación deficiente con exposición esporádica, o bien situación mejorable con exposición continuada o frecuente. Es posible que suceda el daño alguna vez.</v>
      </c>
      <c r="Z20" s="195">
        <v>10</v>
      </c>
      <c r="AA20" s="195">
        <f t="shared" si="4"/>
        <v>60</v>
      </c>
      <c r="AB20" s="198" t="str">
        <f t="shared" si="5"/>
        <v>III</v>
      </c>
      <c r="AC20" s="197" t="str">
        <f t="shared" si="6"/>
        <v>Mejorar si es posible. Sería conveniente justificar la intervención y su rentabilidad.</v>
      </c>
      <c r="AD20" s="86" t="str">
        <f t="shared" si="7"/>
        <v>Aceptable</v>
      </c>
      <c r="AE20" s="64" t="s">
        <v>697</v>
      </c>
      <c r="AF20" s="78" t="s">
        <v>34</v>
      </c>
      <c r="AG20" s="78" t="s">
        <v>34</v>
      </c>
      <c r="AH20" s="85" t="s">
        <v>282</v>
      </c>
      <c r="AI20" s="85" t="s">
        <v>283</v>
      </c>
      <c r="AJ20" s="78" t="s">
        <v>34</v>
      </c>
      <c r="AK20" s="141" t="s">
        <v>521</v>
      </c>
    </row>
    <row r="21" spans="1:38" s="1" customFormat="1" ht="102" customHeight="1">
      <c r="A21" s="23"/>
      <c r="B21" s="435"/>
      <c r="C21" s="435"/>
      <c r="D21" s="435"/>
      <c r="E21" s="486"/>
      <c r="F21" s="486"/>
      <c r="G21" s="229"/>
      <c r="H21" s="482"/>
      <c r="I21" s="231" t="s">
        <v>467</v>
      </c>
      <c r="J21" s="231" t="s">
        <v>279</v>
      </c>
      <c r="K21" s="231" t="s">
        <v>270</v>
      </c>
      <c r="L21" s="76">
        <v>4</v>
      </c>
      <c r="M21" s="77">
        <v>76</v>
      </c>
      <c r="N21" s="76">
        <v>0</v>
      </c>
      <c r="O21" s="76">
        <f t="shared" si="0"/>
        <v>80</v>
      </c>
      <c r="P21" s="231" t="s">
        <v>285</v>
      </c>
      <c r="Q21" s="77">
        <v>1</v>
      </c>
      <c r="R21" s="231" t="s">
        <v>147</v>
      </c>
      <c r="S21" s="86" t="s">
        <v>298</v>
      </c>
      <c r="T21" s="231" t="s">
        <v>305</v>
      </c>
      <c r="U21" s="195">
        <v>2</v>
      </c>
      <c r="V21" s="195">
        <v>2</v>
      </c>
      <c r="W21" s="195">
        <f t="shared" si="1"/>
        <v>4</v>
      </c>
      <c r="X21" s="196" t="str">
        <f t="shared" si="2"/>
        <v>B</v>
      </c>
      <c r="Y21" s="197" t="str">
        <f t="shared" si="3"/>
        <v>Situación mejorable con exposición ocasional o esporádica, o situación sin anomalía destacable con cualquier nivel de exposición. No es esperable que se materialice el riesgo, aunque puede ser concebible.</v>
      </c>
      <c r="Z21" s="195">
        <v>25</v>
      </c>
      <c r="AA21" s="195">
        <f t="shared" si="4"/>
        <v>100</v>
      </c>
      <c r="AB21" s="198" t="str">
        <f t="shared" si="5"/>
        <v>III</v>
      </c>
      <c r="AC21" s="197" t="str">
        <f t="shared" si="6"/>
        <v>Mejorar si es posible. Sería conveniente justificar la intervención y su rentabilidad.</v>
      </c>
      <c r="AD21" s="86" t="str">
        <f t="shared" si="7"/>
        <v>Aceptable</v>
      </c>
      <c r="AE21" s="74" t="s">
        <v>699</v>
      </c>
      <c r="AF21" s="74" t="s">
        <v>34</v>
      </c>
      <c r="AG21" s="74" t="s">
        <v>34</v>
      </c>
      <c r="AH21" s="85" t="s">
        <v>59</v>
      </c>
      <c r="AI21" s="85" t="s">
        <v>466</v>
      </c>
      <c r="AJ21" s="74" t="s">
        <v>34</v>
      </c>
      <c r="AK21" s="84" t="s">
        <v>468</v>
      </c>
    </row>
    <row r="22" spans="1:38" s="1" customFormat="1" ht="112.5" customHeight="1" thickBot="1">
      <c r="A22" s="23"/>
      <c r="B22" s="435"/>
      <c r="C22" s="435"/>
      <c r="D22" s="435"/>
      <c r="E22" s="486"/>
      <c r="F22" s="486"/>
      <c r="G22" s="229" t="s">
        <v>80</v>
      </c>
      <c r="H22" s="482"/>
      <c r="I22" s="231" t="s">
        <v>679</v>
      </c>
      <c r="J22" s="231" t="s">
        <v>680</v>
      </c>
      <c r="K22" s="231" t="s">
        <v>721</v>
      </c>
      <c r="L22" s="76">
        <v>4</v>
      </c>
      <c r="M22" s="77">
        <v>76</v>
      </c>
      <c r="N22" s="76">
        <v>0</v>
      </c>
      <c r="O22" s="76">
        <f t="shared" si="0"/>
        <v>80</v>
      </c>
      <c r="P22" s="231" t="s">
        <v>331</v>
      </c>
      <c r="Q22" s="77">
        <v>8</v>
      </c>
      <c r="R22" s="231" t="s">
        <v>683</v>
      </c>
      <c r="S22" s="231" t="s">
        <v>681</v>
      </c>
      <c r="T22" s="86" t="s">
        <v>682</v>
      </c>
      <c r="U22" s="195">
        <v>2</v>
      </c>
      <c r="V22" s="195">
        <v>1</v>
      </c>
      <c r="W22" s="195">
        <f t="shared" si="1"/>
        <v>2</v>
      </c>
      <c r="X22" s="196" t="str">
        <f t="shared" si="2"/>
        <v>B</v>
      </c>
      <c r="Y22" s="86" t="str">
        <f t="shared" si="3"/>
        <v>Situación mejorable con exposición ocasional o esporádica, o situación sin anomalía destacable con cualquier nivel de exposición. No es esperable que se materialice el riesgo, aunque puede ser concebible.</v>
      </c>
      <c r="Z22" s="195">
        <v>10</v>
      </c>
      <c r="AA22" s="195">
        <f t="shared" si="4"/>
        <v>20</v>
      </c>
      <c r="AB22" s="198" t="str">
        <f t="shared" si="5"/>
        <v>IV</v>
      </c>
      <c r="AC22" s="86" t="str">
        <f t="shared" si="6"/>
        <v>Mantener las medidas de control existentes, pero se deberían considerar soluciones o mejoras y se deben hacer comprobaciones periódicas para asegurar que el riesgo aún es tolerable.</v>
      </c>
      <c r="AD22" s="86" t="str">
        <f t="shared" si="7"/>
        <v>Aceptable</v>
      </c>
      <c r="AE22" s="64" t="s">
        <v>722</v>
      </c>
      <c r="AF22" s="64" t="s">
        <v>34</v>
      </c>
      <c r="AG22" s="64" t="s">
        <v>147</v>
      </c>
      <c r="AH22" s="72" t="s">
        <v>684</v>
      </c>
      <c r="AI22" s="72" t="s">
        <v>685</v>
      </c>
      <c r="AJ22" s="66" t="s">
        <v>34</v>
      </c>
      <c r="AK22" s="193" t="s">
        <v>478</v>
      </c>
    </row>
    <row r="23" spans="1:38" s="1" customFormat="1" ht="112.5" customHeight="1">
      <c r="A23" s="23"/>
      <c r="B23" s="435"/>
      <c r="C23" s="435"/>
      <c r="D23" s="435"/>
      <c r="E23" s="486"/>
      <c r="F23" s="486"/>
      <c r="G23" s="229" t="s">
        <v>33</v>
      </c>
      <c r="H23" s="483"/>
      <c r="I23" s="231" t="s">
        <v>182</v>
      </c>
      <c r="J23" s="231" t="s">
        <v>299</v>
      </c>
      <c r="K23" s="231" t="s">
        <v>275</v>
      </c>
      <c r="L23" s="76">
        <v>4</v>
      </c>
      <c r="M23" s="77">
        <v>76</v>
      </c>
      <c r="N23" s="76">
        <v>0</v>
      </c>
      <c r="O23" s="76">
        <f t="shared" si="0"/>
        <v>80</v>
      </c>
      <c r="P23" s="231" t="s">
        <v>276</v>
      </c>
      <c r="Q23" s="77">
        <v>2</v>
      </c>
      <c r="R23" s="86" t="s">
        <v>306</v>
      </c>
      <c r="S23" s="231" t="s">
        <v>307</v>
      </c>
      <c r="T23" s="86" t="s">
        <v>308</v>
      </c>
      <c r="U23" s="195">
        <v>6</v>
      </c>
      <c r="V23" s="195">
        <v>2</v>
      </c>
      <c r="W23" s="195">
        <f t="shared" si="1"/>
        <v>12</v>
      </c>
      <c r="X23" s="196" t="str">
        <f t="shared" si="2"/>
        <v>A</v>
      </c>
      <c r="Y23" s="197" t="str">
        <f t="shared" si="3"/>
        <v>Situación deficiente con exposición frecuente u ocasional, o bien situación muy deficiente con exposición ocasional o esporádica. La materialización de Riesgo es posible que suceda varias veces en la vida laboral</v>
      </c>
      <c r="Z23" s="195">
        <v>25</v>
      </c>
      <c r="AA23" s="195">
        <f t="shared" si="4"/>
        <v>300</v>
      </c>
      <c r="AB23" s="198" t="str">
        <f t="shared" si="5"/>
        <v>II</v>
      </c>
      <c r="AC23" s="197" t="str">
        <f t="shared" si="6"/>
        <v>Corregir y adoptar medidas de control de inmediato. Sin embargo suspenda actividades si el nivel de riesgo está por encima o igual de 360.</v>
      </c>
      <c r="AD23" s="86" t="str">
        <f t="shared" si="7"/>
        <v>No aceptable o aceptable con control específico</v>
      </c>
      <c r="AE23" s="74" t="s">
        <v>701</v>
      </c>
      <c r="AF23" s="74" t="s">
        <v>34</v>
      </c>
      <c r="AG23" s="74" t="s">
        <v>34</v>
      </c>
      <c r="AH23" s="85" t="s">
        <v>278</v>
      </c>
      <c r="AI23" s="74" t="s">
        <v>148</v>
      </c>
      <c r="AJ23" s="74" t="s">
        <v>34</v>
      </c>
      <c r="AK23" s="141" t="s">
        <v>521</v>
      </c>
    </row>
    <row r="24" spans="1:38" ht="112.5" customHeight="1" thickBot="1">
      <c r="A24" s="27"/>
      <c r="B24" s="468"/>
      <c r="C24" s="468"/>
      <c r="D24" s="468"/>
      <c r="E24" s="487"/>
      <c r="F24" s="487"/>
      <c r="G24" s="229" t="s">
        <v>33</v>
      </c>
      <c r="H24" s="231" t="s">
        <v>60</v>
      </c>
      <c r="I24" s="231" t="s">
        <v>268</v>
      </c>
      <c r="J24" s="231" t="s">
        <v>269</v>
      </c>
      <c r="K24" s="231" t="s">
        <v>270</v>
      </c>
      <c r="L24" s="76">
        <v>4</v>
      </c>
      <c r="M24" s="77">
        <v>76</v>
      </c>
      <c r="N24" s="76">
        <v>0</v>
      </c>
      <c r="O24" s="76">
        <f t="shared" si="0"/>
        <v>80</v>
      </c>
      <c r="P24" s="231" t="s">
        <v>271</v>
      </c>
      <c r="Q24" s="77">
        <v>8</v>
      </c>
      <c r="R24" s="231" t="s">
        <v>272</v>
      </c>
      <c r="S24" s="231" t="s">
        <v>273</v>
      </c>
      <c r="T24" s="86" t="s">
        <v>316</v>
      </c>
      <c r="U24" s="199">
        <v>2</v>
      </c>
      <c r="V24" s="195">
        <v>1</v>
      </c>
      <c r="W24" s="195">
        <f t="shared" si="1"/>
        <v>2</v>
      </c>
      <c r="X24" s="196" t="str">
        <f t="shared" si="2"/>
        <v>B</v>
      </c>
      <c r="Y24" s="86" t="str">
        <f t="shared" si="3"/>
        <v>Situación mejorable con exposición ocasional o esporádica, o situación sin anomalía destacable con cualquier nivel de exposición. No es esperable que se materialice el riesgo, aunque puede ser concebible.</v>
      </c>
      <c r="Z24" s="195">
        <v>10</v>
      </c>
      <c r="AA24" s="195">
        <f t="shared" si="4"/>
        <v>20</v>
      </c>
      <c r="AB24" s="198" t="str">
        <f t="shared" si="5"/>
        <v>IV</v>
      </c>
      <c r="AC24" s="86" t="str">
        <f t="shared" si="6"/>
        <v>Mantener las medidas de control existentes, pero se deberían considerar soluciones o mejoras y se deben hacer comprobaciones periódicas para asegurar que el riesgo aún es tolerable.</v>
      </c>
      <c r="AD24" s="86" t="str">
        <f t="shared" si="7"/>
        <v>Aceptable</v>
      </c>
      <c r="AE24" s="64" t="s">
        <v>702</v>
      </c>
      <c r="AF24" s="78" t="s">
        <v>34</v>
      </c>
      <c r="AG24" s="78" t="s">
        <v>34</v>
      </c>
      <c r="AH24" s="85" t="s">
        <v>61</v>
      </c>
      <c r="AI24" s="85" t="s">
        <v>728</v>
      </c>
      <c r="AJ24" s="78" t="s">
        <v>34</v>
      </c>
      <c r="AK24" s="84" t="s">
        <v>705</v>
      </c>
      <c r="AL24" s="17"/>
    </row>
    <row r="25" spans="1:38" ht="112.5" customHeight="1">
      <c r="A25" s="540"/>
      <c r="B25" s="429" t="s">
        <v>516</v>
      </c>
      <c r="C25" s="429" t="s">
        <v>518</v>
      </c>
      <c r="D25" s="542" t="s">
        <v>604</v>
      </c>
      <c r="E25" s="430" t="s">
        <v>603</v>
      </c>
      <c r="F25" s="430" t="s">
        <v>519</v>
      </c>
      <c r="G25" s="237" t="s">
        <v>42</v>
      </c>
      <c r="H25" s="440" t="s">
        <v>36</v>
      </c>
      <c r="I25" s="139" t="s">
        <v>46</v>
      </c>
      <c r="J25" s="140" t="s">
        <v>230</v>
      </c>
      <c r="K25" s="140" t="s">
        <v>231</v>
      </c>
      <c r="L25" s="76">
        <v>4</v>
      </c>
      <c r="M25" s="77">
        <v>0</v>
      </c>
      <c r="N25" s="76">
        <v>0</v>
      </c>
      <c r="O25" s="76">
        <f t="shared" ref="O25:O34" si="8">SUM(L25:N25)</f>
        <v>4</v>
      </c>
      <c r="P25" s="140" t="s">
        <v>232</v>
      </c>
      <c r="Q25" s="187">
        <v>8</v>
      </c>
      <c r="R25" s="140" t="s">
        <v>520</v>
      </c>
      <c r="S25" s="140" t="s">
        <v>234</v>
      </c>
      <c r="T25" s="140" t="s">
        <v>233</v>
      </c>
      <c r="U25" s="214">
        <v>2</v>
      </c>
      <c r="V25" s="214">
        <v>4</v>
      </c>
      <c r="W25" s="214">
        <f>V25*U25</f>
        <v>8</v>
      </c>
      <c r="X25" s="215" t="str">
        <f>+IF(AND(U25*V25&gt;=24,U25*V25&lt;=40),"MA",IF(AND(U25*V25&gt;=10,U25*V25&lt;=20),"A",IF(AND(U25*V25&gt;=6,U25*V25&lt;=8),"M",IF(AND(U25*V25&gt;=0,U25*V25&lt;=4),"B",""))))</f>
        <v>M</v>
      </c>
      <c r="Y25" s="216" t="str">
        <f>+IF(X25="MA","Situación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5" s="214">
        <v>10</v>
      </c>
      <c r="AA25" s="214">
        <f>W25*Z25</f>
        <v>80</v>
      </c>
      <c r="AB25" s="217" t="str">
        <f>+IF(AND(U25*V25*Z25&gt;=600,U25*V25*Z25&lt;=4000),"I",IF(AND(U25*V25*Z25&gt;=150,U25*V25*Z25&lt;=500),"II",IF(AND(U25*V25*Z25&gt;=40,U25*V25*Z25&lt;=120),"III",IF(AND(U25*V25*Z25&gt;=0,U25*V25*Z25&lt;=20),"IV",""))))</f>
        <v>III</v>
      </c>
      <c r="AC25" s="216" t="str">
        <f>+IF(AB25="I","Situación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5" s="218" t="str">
        <f>+IF(AB25="I","No aceptable",IF(AB25="II","No aceptable o aceptable con control específico",IF(AB25="III","Aceptable",IF(AB25="IV","Aceptable",""))))</f>
        <v>Aceptable</v>
      </c>
      <c r="AE25" s="139" t="s">
        <v>732</v>
      </c>
      <c r="AF25" s="187" t="s">
        <v>34</v>
      </c>
      <c r="AG25" s="187" t="s">
        <v>34</v>
      </c>
      <c r="AH25" s="187" t="s">
        <v>34</v>
      </c>
      <c r="AI25" s="139" t="s">
        <v>235</v>
      </c>
      <c r="AJ25" s="187" t="s">
        <v>34</v>
      </c>
      <c r="AK25" s="141" t="s">
        <v>521</v>
      </c>
    </row>
    <row r="26" spans="1:38" ht="52.5" customHeight="1">
      <c r="A26" s="541"/>
      <c r="B26" s="429"/>
      <c r="C26" s="429"/>
      <c r="D26" s="526"/>
      <c r="E26" s="430"/>
      <c r="F26" s="430"/>
      <c r="G26" s="236" t="s">
        <v>42</v>
      </c>
      <c r="H26" s="441"/>
      <c r="I26" s="129" t="s">
        <v>96</v>
      </c>
      <c r="J26" s="130" t="s">
        <v>236</v>
      </c>
      <c r="K26" s="136" t="s">
        <v>237</v>
      </c>
      <c r="L26" s="76">
        <v>4</v>
      </c>
      <c r="M26" s="77">
        <v>0</v>
      </c>
      <c r="N26" s="76">
        <v>0</v>
      </c>
      <c r="O26" s="76">
        <f t="shared" si="8"/>
        <v>4</v>
      </c>
      <c r="P26" s="130" t="s">
        <v>232</v>
      </c>
      <c r="Q26" s="131">
        <v>8</v>
      </c>
      <c r="R26" s="136" t="s">
        <v>522</v>
      </c>
      <c r="S26" s="136" t="s">
        <v>234</v>
      </c>
      <c r="T26" s="136" t="s">
        <v>233</v>
      </c>
      <c r="U26" s="219">
        <v>2</v>
      </c>
      <c r="V26" s="219">
        <v>4</v>
      </c>
      <c r="W26" s="219">
        <f>V26*U26</f>
        <v>8</v>
      </c>
      <c r="X26" s="220" t="str">
        <f>+IF(AND(U26*V26&gt;=24,U26*V26&lt;=40),"MA",IF(AND(U26*V26&gt;=10,U26*V26&lt;=20),"A",IF(AND(U26*V26&gt;=6,U26*V26&lt;=8),"M",IF(AND(U26*V26&gt;=0,U26*V26&lt;=4),"B",""))))</f>
        <v>M</v>
      </c>
      <c r="Y26" s="221"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219">
        <v>10</v>
      </c>
      <c r="AA26" s="219">
        <f>W26*Z26</f>
        <v>80</v>
      </c>
      <c r="AB26" s="222" t="str">
        <f>+IF(AND(U26*V26*Z26&gt;=600,U26*V26*Z26&lt;=4000),"I",IF(AND(U26*V26*Z26&gt;=150,U26*V26*Z26&lt;=500),"II",IF(AND(U26*V26*Z26&gt;=40,U26*V26*Z26&lt;=120),"III",IF(AND(U26*V26*Z26&gt;=0,U26*V26*Z26&lt;=20),"IV",""))))</f>
        <v>III</v>
      </c>
      <c r="AC26" s="221"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223" t="str">
        <f>+IF(AB26="I","No aceptable",IF(AB26="II","No aceptable o aceptable con control específico",IF(AB26="III","Aceptable",IF(AB26="IV","Aceptable",""))))</f>
        <v>Aceptable</v>
      </c>
      <c r="AE26" s="129" t="s">
        <v>733</v>
      </c>
      <c r="AF26" s="131" t="s">
        <v>34</v>
      </c>
      <c r="AG26" s="131" t="s">
        <v>34</v>
      </c>
      <c r="AH26" s="131" t="s">
        <v>523</v>
      </c>
      <c r="AI26" s="129" t="s">
        <v>235</v>
      </c>
      <c r="AJ26" s="131" t="s">
        <v>34</v>
      </c>
      <c r="AK26" s="144" t="s">
        <v>521</v>
      </c>
    </row>
    <row r="27" spans="1:38" ht="52.5" customHeight="1">
      <c r="A27" s="541"/>
      <c r="B27" s="429"/>
      <c r="C27" s="429"/>
      <c r="D27" s="526"/>
      <c r="E27" s="430"/>
      <c r="F27" s="430"/>
      <c r="G27" s="236" t="s">
        <v>42</v>
      </c>
      <c r="H27" s="442" t="s">
        <v>200</v>
      </c>
      <c r="I27" s="136" t="s">
        <v>202</v>
      </c>
      <c r="J27" s="136" t="s">
        <v>524</v>
      </c>
      <c r="K27" s="136" t="s">
        <v>206</v>
      </c>
      <c r="L27" s="76">
        <v>4</v>
      </c>
      <c r="M27" s="77">
        <v>0</v>
      </c>
      <c r="N27" s="76">
        <v>0</v>
      </c>
      <c r="O27" s="76">
        <f t="shared" si="8"/>
        <v>4</v>
      </c>
      <c r="P27" s="138" t="s">
        <v>209</v>
      </c>
      <c r="Q27" s="131">
        <v>8</v>
      </c>
      <c r="R27" s="138" t="s">
        <v>525</v>
      </c>
      <c r="S27" s="138" t="s">
        <v>526</v>
      </c>
      <c r="T27" s="138" t="s">
        <v>213</v>
      </c>
      <c r="U27" s="143">
        <v>6</v>
      </c>
      <c r="V27" s="143">
        <v>4</v>
      </c>
      <c r="W27" s="143">
        <f t="shared" ref="W27:W51" si="9">V27*U27</f>
        <v>24</v>
      </c>
      <c r="X27" s="143" t="str">
        <f t="shared" ref="X27:X51" si="10">+IF(AND(U27*V27&gt;=24,U27*V27&lt;=40),"MA",IF(AND(U27*V27&gt;=10,U27*V27&lt;=20),"A",IF(AND(U27*V27&gt;=6,U27*V27&lt;=8),"M",IF(AND(U27*V27&gt;=0,U27*V27&lt;=4),"B",""))))</f>
        <v>MA</v>
      </c>
      <c r="Y27" s="221" t="str">
        <f t="shared" ref="Y27:Y51" si="11">+IF(X27="MA","Situación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7" s="219">
        <v>10</v>
      </c>
      <c r="AA27" s="219">
        <f t="shared" ref="AA27:AA34" si="12">W27*Z27</f>
        <v>240</v>
      </c>
      <c r="AB27" s="222" t="str">
        <f t="shared" ref="AB27:AB51" si="13">+IF(AND(U27*V27*Z27&gt;=600,U27*V27*Z27&lt;=4000),"I",IF(AND(U27*V27*Z27&gt;=150,U27*V27*Z27&lt;=500),"II",IF(AND(U27*V27*Z27&gt;=40,U27*V27*Z27&lt;=120),"III",IF(AND(U27*V27*Z27&gt;=0,U27*V27*Z27&lt;=20),"IV",""))))</f>
        <v>II</v>
      </c>
      <c r="AC27" s="221" t="str">
        <f t="shared" ref="AC27:AC36" si="14">+IF(AB27="I","Situación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7" s="223" t="str">
        <f t="shared" ref="AD27:AD36" si="15">+IF(AB27="I","No aceptable",IF(AB27="II","No aceptable o aceptable con control específico",IF(AB27="III","Aceptable",IF(AB27="IV","Aceptable",""))))</f>
        <v>No aceptable o aceptable con control específico</v>
      </c>
      <c r="AE27" s="444" t="s">
        <v>745</v>
      </c>
      <c r="AF27" s="129" t="s">
        <v>34</v>
      </c>
      <c r="AG27" s="129" t="s">
        <v>34</v>
      </c>
      <c r="AH27" s="136" t="s">
        <v>527</v>
      </c>
      <c r="AI27" s="136" t="s">
        <v>218</v>
      </c>
      <c r="AJ27" s="131" t="s">
        <v>34</v>
      </c>
      <c r="AK27" s="144" t="s">
        <v>521</v>
      </c>
    </row>
    <row r="28" spans="1:38" ht="52.5" customHeight="1">
      <c r="A28" s="541"/>
      <c r="B28" s="429"/>
      <c r="C28" s="429"/>
      <c r="D28" s="526"/>
      <c r="E28" s="430"/>
      <c r="F28" s="430"/>
      <c r="G28" s="236" t="s">
        <v>42</v>
      </c>
      <c r="H28" s="442"/>
      <c r="I28" s="136" t="s">
        <v>205</v>
      </c>
      <c r="J28" s="136" t="s">
        <v>528</v>
      </c>
      <c r="K28" s="136" t="s">
        <v>207</v>
      </c>
      <c r="L28" s="76">
        <v>4</v>
      </c>
      <c r="M28" s="77">
        <v>0</v>
      </c>
      <c r="N28" s="76">
        <v>0</v>
      </c>
      <c r="O28" s="76">
        <f t="shared" si="8"/>
        <v>4</v>
      </c>
      <c r="P28" s="138" t="s">
        <v>210</v>
      </c>
      <c r="Q28" s="131">
        <v>8</v>
      </c>
      <c r="R28" s="138" t="s">
        <v>525</v>
      </c>
      <c r="S28" s="138" t="s">
        <v>526</v>
      </c>
      <c r="T28" s="138" t="s">
        <v>216</v>
      </c>
      <c r="U28" s="143">
        <v>6</v>
      </c>
      <c r="V28" s="143">
        <v>4</v>
      </c>
      <c r="W28" s="143">
        <f t="shared" si="9"/>
        <v>24</v>
      </c>
      <c r="X28" s="143" t="str">
        <f t="shared" si="10"/>
        <v>MA</v>
      </c>
      <c r="Y28" s="221" t="str">
        <f t="shared" si="11"/>
        <v>Situación deficiente con exposición continua, o muy deficiente con exposición frecuente. Normalmente la materialización del riesgo ocurre con frecuencia.</v>
      </c>
      <c r="Z28" s="219">
        <v>10</v>
      </c>
      <c r="AA28" s="219">
        <f t="shared" si="12"/>
        <v>240</v>
      </c>
      <c r="AB28" s="222" t="str">
        <f t="shared" si="13"/>
        <v>II</v>
      </c>
      <c r="AC28" s="221" t="str">
        <f t="shared" si="14"/>
        <v>Corregir y adoptar medidas de control de inmediato. Sin embargo suspenda actividades si el nivel de riesgo está por encima o igual de 360.</v>
      </c>
      <c r="AD28" s="223" t="str">
        <f t="shared" si="15"/>
        <v>No aceptable o aceptable con control específico</v>
      </c>
      <c r="AE28" s="445"/>
      <c r="AF28" s="129" t="s">
        <v>34</v>
      </c>
      <c r="AG28" s="129" t="s">
        <v>34</v>
      </c>
      <c r="AH28" s="136" t="s">
        <v>527</v>
      </c>
      <c r="AI28" s="136" t="s">
        <v>218</v>
      </c>
      <c r="AJ28" s="131" t="s">
        <v>34</v>
      </c>
      <c r="AK28" s="144" t="s">
        <v>521</v>
      </c>
    </row>
    <row r="29" spans="1:38" ht="52.5" customHeight="1">
      <c r="A29" s="541"/>
      <c r="B29" s="429"/>
      <c r="C29" s="429"/>
      <c r="D29" s="526"/>
      <c r="E29" s="430"/>
      <c r="F29" s="430"/>
      <c r="G29" s="236" t="s">
        <v>42</v>
      </c>
      <c r="H29" s="443"/>
      <c r="I29" s="136" t="s">
        <v>529</v>
      </c>
      <c r="J29" s="136" t="s">
        <v>530</v>
      </c>
      <c r="K29" s="194" t="s">
        <v>531</v>
      </c>
      <c r="L29" s="76">
        <v>4</v>
      </c>
      <c r="M29" s="77">
        <v>0</v>
      </c>
      <c r="N29" s="76">
        <v>0</v>
      </c>
      <c r="O29" s="76">
        <f t="shared" si="8"/>
        <v>4</v>
      </c>
      <c r="P29" s="131" t="s">
        <v>418</v>
      </c>
      <c r="Q29" s="131">
        <v>8</v>
      </c>
      <c r="R29" s="138" t="s">
        <v>147</v>
      </c>
      <c r="S29" s="138" t="s">
        <v>147</v>
      </c>
      <c r="T29" s="138" t="s">
        <v>532</v>
      </c>
      <c r="U29" s="143">
        <v>2</v>
      </c>
      <c r="V29" s="143">
        <v>3</v>
      </c>
      <c r="W29" s="143">
        <f t="shared" si="9"/>
        <v>6</v>
      </c>
      <c r="X29" s="143" t="str">
        <f t="shared" si="10"/>
        <v>M</v>
      </c>
      <c r="Y29" s="221" t="str">
        <f t="shared" si="11"/>
        <v>Situación deficiente con exposición esporádica, o bien situación mejorable con exposición continuada o frecuente. Es posible que suceda el daño alguna vez.</v>
      </c>
      <c r="Z29" s="219">
        <v>10</v>
      </c>
      <c r="AA29" s="219">
        <f t="shared" si="12"/>
        <v>60</v>
      </c>
      <c r="AB29" s="222" t="str">
        <f t="shared" si="13"/>
        <v>III</v>
      </c>
      <c r="AC29" s="221" t="str">
        <f t="shared" si="14"/>
        <v>Mejorar si es posible. Sería conveniente justificar la intervención y su rentabilidad.</v>
      </c>
      <c r="AD29" s="223" t="str">
        <f t="shared" si="15"/>
        <v>Aceptable</v>
      </c>
      <c r="AE29" s="188" t="s">
        <v>533</v>
      </c>
      <c r="AF29" s="129" t="s">
        <v>34</v>
      </c>
      <c r="AG29" s="129" t="s">
        <v>34</v>
      </c>
      <c r="AH29" s="129" t="s">
        <v>34</v>
      </c>
      <c r="AI29" s="136" t="s">
        <v>534</v>
      </c>
      <c r="AJ29" s="131" t="s">
        <v>34</v>
      </c>
      <c r="AK29" s="144" t="s">
        <v>521</v>
      </c>
    </row>
    <row r="30" spans="1:38" ht="52.5" customHeight="1">
      <c r="A30" s="541"/>
      <c r="B30" s="429"/>
      <c r="C30" s="429"/>
      <c r="D30" s="526"/>
      <c r="E30" s="430"/>
      <c r="F30" s="430"/>
      <c r="G30" s="236" t="s">
        <v>42</v>
      </c>
      <c r="H30" s="138" t="s">
        <v>44</v>
      </c>
      <c r="I30" s="129" t="s">
        <v>437</v>
      </c>
      <c r="J30" s="136" t="s">
        <v>535</v>
      </c>
      <c r="K30" s="136" t="s">
        <v>536</v>
      </c>
      <c r="L30" s="76">
        <v>4</v>
      </c>
      <c r="M30" s="77">
        <v>0</v>
      </c>
      <c r="N30" s="76">
        <v>0</v>
      </c>
      <c r="O30" s="76">
        <f t="shared" si="8"/>
        <v>4</v>
      </c>
      <c r="P30" s="131" t="s">
        <v>537</v>
      </c>
      <c r="Q30" s="131">
        <v>8</v>
      </c>
      <c r="R30" s="138" t="s">
        <v>147</v>
      </c>
      <c r="S30" s="138" t="s">
        <v>538</v>
      </c>
      <c r="T30" s="138" t="s">
        <v>539</v>
      </c>
      <c r="U30" s="219">
        <v>6</v>
      </c>
      <c r="V30" s="219">
        <v>3</v>
      </c>
      <c r="W30" s="219">
        <f t="shared" si="9"/>
        <v>18</v>
      </c>
      <c r="X30" s="220" t="str">
        <f t="shared" si="10"/>
        <v>A</v>
      </c>
      <c r="Y30" s="221" t="str">
        <f t="shared" si="11"/>
        <v>Situación deficiente con exposición frecuente u ocasional, o bien situación muy deficiente con exposición ocasional o esporádica. La materialización de Riesgo es posible que suceda varias veces en la vida laboral</v>
      </c>
      <c r="Z30" s="219">
        <v>10</v>
      </c>
      <c r="AA30" s="219">
        <f t="shared" si="12"/>
        <v>180</v>
      </c>
      <c r="AB30" s="222" t="str">
        <f t="shared" si="13"/>
        <v>II</v>
      </c>
      <c r="AC30" s="221" t="str">
        <f t="shared" si="14"/>
        <v>Corregir y adoptar medidas de control de inmediato. Sin embargo suspenda actividades si el nivel de riesgo está por encima o igual de 360.</v>
      </c>
      <c r="AD30" s="223" t="str">
        <f t="shared" si="15"/>
        <v>No aceptable o aceptable con control específico</v>
      </c>
      <c r="AE30" s="188" t="s">
        <v>746</v>
      </c>
      <c r="AF30" s="129" t="s">
        <v>34</v>
      </c>
      <c r="AG30" s="129" t="s">
        <v>34</v>
      </c>
      <c r="AH30" s="129" t="s">
        <v>34</v>
      </c>
      <c r="AI30" s="129" t="s">
        <v>540</v>
      </c>
      <c r="AJ30" s="129" t="s">
        <v>34</v>
      </c>
      <c r="AK30" s="144" t="s">
        <v>521</v>
      </c>
    </row>
    <row r="31" spans="1:38" ht="52.5" customHeight="1">
      <c r="A31" s="541"/>
      <c r="B31" s="429"/>
      <c r="C31" s="429"/>
      <c r="D31" s="526"/>
      <c r="E31" s="430"/>
      <c r="F31" s="430"/>
      <c r="G31" s="236" t="s">
        <v>42</v>
      </c>
      <c r="H31" s="446" t="s">
        <v>45</v>
      </c>
      <c r="I31" s="146" t="s">
        <v>56</v>
      </c>
      <c r="J31" s="136" t="s">
        <v>286</v>
      </c>
      <c r="K31" s="136" t="s">
        <v>57</v>
      </c>
      <c r="L31" s="76">
        <v>4</v>
      </c>
      <c r="M31" s="77">
        <v>0</v>
      </c>
      <c r="N31" s="76">
        <v>0</v>
      </c>
      <c r="O31" s="76">
        <f t="shared" si="8"/>
        <v>4</v>
      </c>
      <c r="P31" s="136" t="s">
        <v>280</v>
      </c>
      <c r="Q31" s="131">
        <v>8</v>
      </c>
      <c r="R31" s="129" t="s">
        <v>147</v>
      </c>
      <c r="S31" s="136" t="s">
        <v>281</v>
      </c>
      <c r="T31" s="129" t="s">
        <v>304</v>
      </c>
      <c r="U31" s="219">
        <v>2</v>
      </c>
      <c r="V31" s="219">
        <v>2</v>
      </c>
      <c r="W31" s="219">
        <f t="shared" si="9"/>
        <v>4</v>
      </c>
      <c r="X31" s="220" t="str">
        <f t="shared" si="10"/>
        <v>B</v>
      </c>
      <c r="Y31" s="221" t="str">
        <f t="shared" si="11"/>
        <v>Situación mejorable con exposición ocasional o esporádica, o situación sin anomalía destacable con cualquier nivel de exposición. No es esperable que se materialice el riesgo, aunque puede ser concebible.</v>
      </c>
      <c r="Z31" s="219">
        <v>10</v>
      </c>
      <c r="AA31" s="219">
        <f t="shared" si="12"/>
        <v>40</v>
      </c>
      <c r="AB31" s="222" t="str">
        <f t="shared" si="13"/>
        <v>III</v>
      </c>
      <c r="AC31" s="221" t="str">
        <f t="shared" si="14"/>
        <v>Mejorar si es posible. Sería conveniente justificar la intervención y su rentabilidad.</v>
      </c>
      <c r="AD31" s="223" t="str">
        <f t="shared" si="15"/>
        <v>Aceptable</v>
      </c>
      <c r="AE31" s="137" t="s">
        <v>697</v>
      </c>
      <c r="AF31" s="131" t="s">
        <v>34</v>
      </c>
      <c r="AG31" s="131" t="s">
        <v>34</v>
      </c>
      <c r="AH31" s="136" t="s">
        <v>282</v>
      </c>
      <c r="AI31" s="136" t="s">
        <v>283</v>
      </c>
      <c r="AJ31" s="131" t="s">
        <v>34</v>
      </c>
      <c r="AK31" s="144" t="s">
        <v>521</v>
      </c>
    </row>
    <row r="32" spans="1:38" ht="52.5" customHeight="1">
      <c r="A32" s="541"/>
      <c r="B32" s="429"/>
      <c r="C32" s="429"/>
      <c r="D32" s="526"/>
      <c r="E32" s="430"/>
      <c r="F32" s="430"/>
      <c r="G32" s="236" t="s">
        <v>42</v>
      </c>
      <c r="H32" s="447"/>
      <c r="I32" s="136" t="s">
        <v>541</v>
      </c>
      <c r="J32" s="136" t="s">
        <v>542</v>
      </c>
      <c r="K32" s="136" t="s">
        <v>543</v>
      </c>
      <c r="L32" s="76">
        <v>4</v>
      </c>
      <c r="M32" s="77">
        <v>0</v>
      </c>
      <c r="N32" s="76">
        <v>0</v>
      </c>
      <c r="O32" s="76">
        <f t="shared" si="8"/>
        <v>4</v>
      </c>
      <c r="P32" s="136" t="s">
        <v>291</v>
      </c>
      <c r="Q32" s="131">
        <v>8</v>
      </c>
      <c r="R32" s="238"/>
      <c r="S32" s="129" t="s">
        <v>297</v>
      </c>
      <c r="T32" s="129" t="s">
        <v>302</v>
      </c>
      <c r="U32" s="219">
        <v>2</v>
      </c>
      <c r="V32" s="219">
        <v>3</v>
      </c>
      <c r="W32" s="219">
        <f t="shared" si="9"/>
        <v>6</v>
      </c>
      <c r="X32" s="220" t="str">
        <f t="shared" si="10"/>
        <v>M</v>
      </c>
      <c r="Y32" s="221" t="str">
        <f t="shared" si="11"/>
        <v>Situación deficiente con exposición esporádica, o bien situación mejorable con exposición continuada o frecuente. Es posible que suceda el daño alguna vez.</v>
      </c>
      <c r="Z32" s="219">
        <v>10</v>
      </c>
      <c r="AA32" s="219">
        <f t="shared" si="12"/>
        <v>60</v>
      </c>
      <c r="AB32" s="222" t="str">
        <f t="shared" si="13"/>
        <v>III</v>
      </c>
      <c r="AC32" s="221" t="str">
        <f t="shared" si="14"/>
        <v>Mejorar si es posible. Sería conveniente justificar la intervención y su rentabilidad.</v>
      </c>
      <c r="AD32" s="223" t="str">
        <f t="shared" si="15"/>
        <v>Aceptable</v>
      </c>
      <c r="AE32" s="148" t="s">
        <v>718</v>
      </c>
      <c r="AF32" s="145" t="s">
        <v>34</v>
      </c>
      <c r="AG32" s="145" t="s">
        <v>34</v>
      </c>
      <c r="AH32" s="145" t="s">
        <v>34</v>
      </c>
      <c r="AI32" s="147" t="s">
        <v>544</v>
      </c>
      <c r="AJ32" s="145" t="s">
        <v>34</v>
      </c>
      <c r="AK32" s="144" t="s">
        <v>521</v>
      </c>
    </row>
    <row r="33" spans="1:44" ht="51.75" customHeight="1">
      <c r="A33" s="541"/>
      <c r="B33" s="429"/>
      <c r="C33" s="429"/>
      <c r="D33" s="526"/>
      <c r="E33" s="430"/>
      <c r="F33" s="430"/>
      <c r="G33" s="236" t="s">
        <v>42</v>
      </c>
      <c r="H33" s="448"/>
      <c r="I33" s="136" t="s">
        <v>295</v>
      </c>
      <c r="J33" s="136" t="s">
        <v>545</v>
      </c>
      <c r="K33" s="136" t="s">
        <v>457</v>
      </c>
      <c r="L33" s="76">
        <v>4</v>
      </c>
      <c r="M33" s="77">
        <v>0</v>
      </c>
      <c r="N33" s="76">
        <v>0</v>
      </c>
      <c r="O33" s="76">
        <f t="shared" si="8"/>
        <v>4</v>
      </c>
      <c r="P33" s="136" t="s">
        <v>331</v>
      </c>
      <c r="Q33" s="131">
        <v>8</v>
      </c>
      <c r="R33" s="136" t="s">
        <v>546</v>
      </c>
      <c r="S33" s="136" t="s">
        <v>547</v>
      </c>
      <c r="T33" s="129" t="s">
        <v>458</v>
      </c>
      <c r="U33" s="143">
        <v>2</v>
      </c>
      <c r="V33" s="143">
        <v>4</v>
      </c>
      <c r="W33" s="143">
        <f t="shared" si="9"/>
        <v>8</v>
      </c>
      <c r="X33" s="143" t="str">
        <f t="shared" si="10"/>
        <v>M</v>
      </c>
      <c r="Y33" s="223" t="str">
        <f t="shared" si="11"/>
        <v>Situación deficiente con exposición esporádica, o bien situación mejorable con exposición continuada o frecuente. Es posible que suceda el daño alguna vez.</v>
      </c>
      <c r="Z33" s="219">
        <v>25</v>
      </c>
      <c r="AA33" s="219">
        <f t="shared" si="12"/>
        <v>200</v>
      </c>
      <c r="AB33" s="222" t="str">
        <f t="shared" si="13"/>
        <v>II</v>
      </c>
      <c r="AC33" s="223" t="str">
        <f t="shared" si="14"/>
        <v>Corregir y adoptar medidas de control de inmediato. Sin embargo suspenda actividades si el nivel de riesgo está por encima o igual de 360.</v>
      </c>
      <c r="AD33" s="223" t="str">
        <f t="shared" si="15"/>
        <v>No aceptable o aceptable con control específico</v>
      </c>
      <c r="AE33" s="148" t="s">
        <v>734</v>
      </c>
      <c r="AF33" s="148" t="s">
        <v>34</v>
      </c>
      <c r="AG33" s="148" t="s">
        <v>147</v>
      </c>
      <c r="AH33" s="147" t="s">
        <v>456</v>
      </c>
      <c r="AI33" s="147" t="s">
        <v>544</v>
      </c>
      <c r="AJ33" s="145" t="s">
        <v>34</v>
      </c>
      <c r="AK33" s="144" t="s">
        <v>521</v>
      </c>
    </row>
    <row r="34" spans="1:44" ht="52.5" customHeight="1" thickBot="1">
      <c r="A34" s="541"/>
      <c r="B34" s="429"/>
      <c r="C34" s="429"/>
      <c r="D34" s="527"/>
      <c r="E34" s="430"/>
      <c r="F34" s="430"/>
      <c r="G34" s="239" t="s">
        <v>42</v>
      </c>
      <c r="H34" s="149" t="s">
        <v>60</v>
      </c>
      <c r="I34" s="149" t="s">
        <v>268</v>
      </c>
      <c r="J34" s="149" t="s">
        <v>548</v>
      </c>
      <c r="K34" s="149" t="s">
        <v>270</v>
      </c>
      <c r="L34" s="76">
        <v>4</v>
      </c>
      <c r="M34" s="77">
        <v>0</v>
      </c>
      <c r="N34" s="76">
        <v>0</v>
      </c>
      <c r="O34" s="76">
        <f t="shared" si="8"/>
        <v>4</v>
      </c>
      <c r="P34" s="149" t="s">
        <v>271</v>
      </c>
      <c r="Q34" s="150">
        <v>8</v>
      </c>
      <c r="R34" s="149" t="s">
        <v>549</v>
      </c>
      <c r="S34" s="149" t="s">
        <v>550</v>
      </c>
      <c r="T34" s="149" t="s">
        <v>551</v>
      </c>
      <c r="U34" s="224">
        <v>2</v>
      </c>
      <c r="V34" s="224">
        <v>2</v>
      </c>
      <c r="W34" s="224">
        <f t="shared" si="9"/>
        <v>4</v>
      </c>
      <c r="X34" s="225" t="str">
        <f t="shared" si="10"/>
        <v>B</v>
      </c>
      <c r="Y34" s="226" t="str">
        <f t="shared" si="11"/>
        <v>Situación mejorable con exposición ocasional o esporádica, o situación sin anomalía destacable con cualquier nivel de exposición. No es esperable que se materialice el riesgo, aunque puede ser concebible.</v>
      </c>
      <c r="Z34" s="224">
        <v>25</v>
      </c>
      <c r="AA34" s="224">
        <f t="shared" si="12"/>
        <v>100</v>
      </c>
      <c r="AB34" s="227" t="str">
        <f t="shared" si="13"/>
        <v>III</v>
      </c>
      <c r="AC34" s="226" t="str">
        <f t="shared" si="14"/>
        <v>Mejorar si es posible. Sería conveniente justificar la intervención y su rentabilidad.</v>
      </c>
      <c r="AD34" s="228" t="str">
        <f t="shared" si="15"/>
        <v>Aceptable</v>
      </c>
      <c r="AE34" s="152" t="s">
        <v>735</v>
      </c>
      <c r="AF34" s="150" t="s">
        <v>34</v>
      </c>
      <c r="AG34" s="150" t="s">
        <v>34</v>
      </c>
      <c r="AH34" s="150" t="s">
        <v>34</v>
      </c>
      <c r="AI34" s="151" t="s">
        <v>544</v>
      </c>
      <c r="AJ34" s="150" t="s">
        <v>34</v>
      </c>
      <c r="AK34" s="153" t="s">
        <v>521</v>
      </c>
    </row>
    <row r="35" spans="1:44" s="280" customFormat="1" ht="58.5" customHeight="1">
      <c r="A35" s="534"/>
      <c r="B35" s="535" t="s">
        <v>803</v>
      </c>
      <c r="C35" s="535" t="s">
        <v>803</v>
      </c>
      <c r="D35" s="536" t="s">
        <v>806</v>
      </c>
      <c r="E35" s="529" t="s">
        <v>807</v>
      </c>
      <c r="F35" s="529" t="s">
        <v>808</v>
      </c>
      <c r="G35" s="288" t="s">
        <v>42</v>
      </c>
      <c r="H35" s="530" t="s">
        <v>36</v>
      </c>
      <c r="I35" s="271" t="s">
        <v>645</v>
      </c>
      <c r="J35" s="271" t="s">
        <v>650</v>
      </c>
      <c r="K35" s="276" t="s">
        <v>247</v>
      </c>
      <c r="L35" s="277">
        <v>0</v>
      </c>
      <c r="M35" s="271">
        <v>49</v>
      </c>
      <c r="N35" s="277">
        <v>0</v>
      </c>
      <c r="O35" s="277">
        <f t="shared" ref="O35" si="16">SUM(L35:N35)</f>
        <v>49</v>
      </c>
      <c r="P35" s="276" t="s">
        <v>248</v>
      </c>
      <c r="Q35" s="271">
        <v>8</v>
      </c>
      <c r="R35" s="276" t="s">
        <v>79</v>
      </c>
      <c r="S35" s="276" t="s">
        <v>649</v>
      </c>
      <c r="T35" s="276" t="s">
        <v>250</v>
      </c>
      <c r="U35" s="270">
        <v>2</v>
      </c>
      <c r="V35" s="270">
        <v>4</v>
      </c>
      <c r="W35" s="270">
        <f t="shared" si="9"/>
        <v>8</v>
      </c>
      <c r="X35" s="278" t="str">
        <f t="shared" si="10"/>
        <v>M</v>
      </c>
      <c r="Y35" s="269" t="str">
        <f t="shared" si="11"/>
        <v>Situación deficiente con exposición esporádica, o bien situación mejorable con exposición continuada o frecuente. Es posible que suceda el daño alguna vez.</v>
      </c>
      <c r="Z35" s="270">
        <v>10</v>
      </c>
      <c r="AA35" s="270">
        <f>W35*Z35</f>
        <v>80</v>
      </c>
      <c r="AB35" s="279" t="str">
        <f t="shared" si="13"/>
        <v>III</v>
      </c>
      <c r="AC35" s="269" t="str">
        <f t="shared" si="14"/>
        <v>Mejorar si es posible. Sería conveniente justificar la intervención y su rentabilidad.</v>
      </c>
      <c r="AD35" s="269" t="str">
        <f t="shared" si="15"/>
        <v>Aceptable</v>
      </c>
      <c r="AE35" s="269" t="s">
        <v>689</v>
      </c>
      <c r="AF35" s="271" t="s">
        <v>34</v>
      </c>
      <c r="AG35" s="271" t="s">
        <v>37</v>
      </c>
      <c r="AH35" s="271" t="s">
        <v>34</v>
      </c>
      <c r="AI35" s="269" t="s">
        <v>648</v>
      </c>
      <c r="AJ35" s="271" t="s">
        <v>34</v>
      </c>
      <c r="AK35" s="272" t="s">
        <v>468</v>
      </c>
    </row>
    <row r="36" spans="1:44" s="280" customFormat="1" ht="45" customHeight="1">
      <c r="A36" s="534"/>
      <c r="B36" s="535"/>
      <c r="C36" s="535"/>
      <c r="D36" s="536"/>
      <c r="E36" s="529"/>
      <c r="F36" s="529"/>
      <c r="G36" s="288" t="s">
        <v>42</v>
      </c>
      <c r="H36" s="530"/>
      <c r="I36" s="531" t="s">
        <v>96</v>
      </c>
      <c r="J36" s="284" t="s">
        <v>651</v>
      </c>
      <c r="K36" s="276" t="s">
        <v>237</v>
      </c>
      <c r="L36" s="277">
        <v>0</v>
      </c>
      <c r="M36" s="271">
        <v>49</v>
      </c>
      <c r="N36" s="277">
        <v>0</v>
      </c>
      <c r="O36" s="277">
        <f t="shared" ref="O36:O39" si="17">SUM(L36:N36)</f>
        <v>49</v>
      </c>
      <c r="P36" s="284" t="s">
        <v>232</v>
      </c>
      <c r="Q36" s="271">
        <v>1</v>
      </c>
      <c r="R36" s="276" t="s">
        <v>633</v>
      </c>
      <c r="S36" s="276" t="s">
        <v>234</v>
      </c>
      <c r="T36" s="276" t="s">
        <v>233</v>
      </c>
      <c r="U36" s="271">
        <v>0</v>
      </c>
      <c r="V36" s="271">
        <v>1</v>
      </c>
      <c r="W36" s="271">
        <f t="shared" si="9"/>
        <v>0</v>
      </c>
      <c r="X36" s="278" t="str">
        <f t="shared" si="10"/>
        <v>B</v>
      </c>
      <c r="Y36" s="269" t="str">
        <f t="shared" si="11"/>
        <v>Situación mejorable con exposición ocasional o esporádica, o situación sin anomalía destacable con cualquier nivel de exposición. No es esperable que se materialice el riesgo, aunque puede ser concebible.</v>
      </c>
      <c r="Z36" s="270">
        <v>10</v>
      </c>
      <c r="AA36" s="270">
        <f t="shared" ref="AA36:AA51" si="18">W36*Z36</f>
        <v>0</v>
      </c>
      <c r="AB36" s="279" t="str">
        <f t="shared" si="13"/>
        <v>IV</v>
      </c>
      <c r="AC36" s="269" t="str">
        <f t="shared" si="14"/>
        <v>Mantener las medidas de control existentes, pero se deberían considerar soluciones o mejoras y se deben hacer comprobaciones periódicas para asegurar que el riesgo aún es tolerable.</v>
      </c>
      <c r="AD36" s="269" t="str">
        <f t="shared" si="15"/>
        <v>Aceptable</v>
      </c>
      <c r="AE36" s="269" t="s">
        <v>690</v>
      </c>
      <c r="AF36" s="271" t="s">
        <v>34</v>
      </c>
      <c r="AG36" s="271" t="s">
        <v>34</v>
      </c>
      <c r="AH36" s="271" t="s">
        <v>240</v>
      </c>
      <c r="AI36" s="269" t="s">
        <v>235</v>
      </c>
      <c r="AJ36" s="271" t="s">
        <v>34</v>
      </c>
      <c r="AK36" s="272" t="s">
        <v>468</v>
      </c>
    </row>
    <row r="37" spans="1:44" s="280" customFormat="1" ht="58.5" customHeight="1">
      <c r="A37" s="534"/>
      <c r="B37" s="535"/>
      <c r="C37" s="535"/>
      <c r="D37" s="536"/>
      <c r="E37" s="529"/>
      <c r="F37" s="529"/>
      <c r="G37" s="288" t="s">
        <v>42</v>
      </c>
      <c r="H37" s="530"/>
      <c r="I37" s="532"/>
      <c r="J37" s="269" t="s">
        <v>641</v>
      </c>
      <c r="K37" s="271" t="s">
        <v>243</v>
      </c>
      <c r="L37" s="277">
        <v>0</v>
      </c>
      <c r="M37" s="271">
        <v>49</v>
      </c>
      <c r="N37" s="277">
        <v>0</v>
      </c>
      <c r="O37" s="277">
        <f t="shared" si="17"/>
        <v>49</v>
      </c>
      <c r="P37" s="271" t="s">
        <v>242</v>
      </c>
      <c r="Q37" s="271">
        <v>5</v>
      </c>
      <c r="R37" s="276" t="s">
        <v>79</v>
      </c>
      <c r="S37" s="276" t="s">
        <v>79</v>
      </c>
      <c r="T37" s="269" t="s">
        <v>653</v>
      </c>
      <c r="U37" s="271">
        <v>2</v>
      </c>
      <c r="V37" s="271">
        <v>2</v>
      </c>
      <c r="W37" s="271">
        <f t="shared" si="9"/>
        <v>4</v>
      </c>
      <c r="X37" s="278" t="str">
        <f t="shared" si="10"/>
        <v>B</v>
      </c>
      <c r="Y37" s="269" t="str">
        <f t="shared" si="11"/>
        <v>Situación mejorable con exposición ocasional o esporádica, o situación sin anomalía destacable con cualquier nivel de exposición. No es esperable que se materialice el riesgo, aunque puede ser concebible.</v>
      </c>
      <c r="Z37" s="270">
        <v>10</v>
      </c>
      <c r="AA37" s="270">
        <f t="shared" si="18"/>
        <v>40</v>
      </c>
      <c r="AB37" s="279" t="str">
        <f t="shared" si="13"/>
        <v>III</v>
      </c>
      <c r="AC37" s="269" t="str">
        <f>+IF(AB37="I","Situación crìtica. Suspender actividades hasta que el riesgo esté bajo control. Intervención urgente.",IF(AB37="II","Corregir y adoptar medidas de control de inmediato. Sin embargo suspenda actividades si el nivel de riesgo está por encima o igual de 360.",IF(AB37="III","Mejorar si es posible. Sería conveniente justificar la intervención y su rentabilidad.",IF(AB37="IV","Mantener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7" s="269" t="str">
        <f>+IF(AB37="I","No aceptable",IF(AB37="II","No aceptable o aceptable con control específico",IF(AB37="III","Aceptable",IF(AB37="IV","Aceptable",""))))</f>
        <v>Aceptable</v>
      </c>
      <c r="AE37" s="269" t="s">
        <v>691</v>
      </c>
      <c r="AF37" s="271" t="s">
        <v>34</v>
      </c>
      <c r="AG37" s="271" t="s">
        <v>34</v>
      </c>
      <c r="AH37" s="271" t="s">
        <v>34</v>
      </c>
      <c r="AI37" s="269" t="s">
        <v>659</v>
      </c>
      <c r="AJ37" s="269" t="s">
        <v>652</v>
      </c>
      <c r="AK37" s="272" t="s">
        <v>468</v>
      </c>
    </row>
    <row r="38" spans="1:44" s="280" customFormat="1" ht="48.75" customHeight="1">
      <c r="A38" s="534"/>
      <c r="B38" s="535"/>
      <c r="C38" s="535"/>
      <c r="D38" s="536"/>
      <c r="E38" s="529"/>
      <c r="F38" s="529"/>
      <c r="G38" s="288" t="s">
        <v>42</v>
      </c>
      <c r="H38" s="530"/>
      <c r="I38" s="269" t="s">
        <v>654</v>
      </c>
      <c r="J38" s="284" t="s">
        <v>655</v>
      </c>
      <c r="K38" s="285" t="s">
        <v>640</v>
      </c>
      <c r="L38" s="277">
        <v>0</v>
      </c>
      <c r="M38" s="271">
        <v>49</v>
      </c>
      <c r="N38" s="277">
        <v>0</v>
      </c>
      <c r="O38" s="277">
        <f t="shared" si="17"/>
        <v>49</v>
      </c>
      <c r="P38" s="285" t="s">
        <v>636</v>
      </c>
      <c r="Q38" s="271">
        <v>3</v>
      </c>
      <c r="R38" s="276" t="s">
        <v>79</v>
      </c>
      <c r="S38" s="276" t="s">
        <v>79</v>
      </c>
      <c r="T38" s="269" t="s">
        <v>653</v>
      </c>
      <c r="U38" s="271">
        <v>2</v>
      </c>
      <c r="V38" s="271">
        <v>2</v>
      </c>
      <c r="W38" s="271">
        <f t="shared" si="9"/>
        <v>4</v>
      </c>
      <c r="X38" s="278" t="str">
        <f t="shared" si="10"/>
        <v>B</v>
      </c>
      <c r="Y38" s="269" t="str">
        <f t="shared" si="11"/>
        <v>Situación mejorable con exposición ocasional o esporádica, o situación sin anomalía destacable con cualquier nivel de exposición. No es esperable que se materialice el riesgo, aunque puede ser concebible.</v>
      </c>
      <c r="Z38" s="270">
        <v>10</v>
      </c>
      <c r="AA38" s="270">
        <f t="shared" si="18"/>
        <v>40</v>
      </c>
      <c r="AB38" s="279" t="str">
        <f t="shared" si="13"/>
        <v>III</v>
      </c>
      <c r="AC38" s="269" t="str">
        <f>+IF(AB38="I","Situación crìtica. Suspender actividades hasta que el riesgo esté bajo control. Intervención urgente.",IF(AB38="II","Corregir y adoptar medidas de control de inmediato. Sin embargo suspenda actividades si el nivel de riesgo está por encima o igual de 360.",IF(AB38="III","Mejorar si es posible. Sería conveniente justificar la intervención y su rentabilidad.",IF(AB38="IV","Mantener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8" s="269" t="str">
        <f>+IF(AB38="I","No aceptable",IF(AB38="II","No aceptable o aceptable con control específico",IF(AB38="III","Aceptable",IF(AB38="IV","Aceptable",""))))</f>
        <v>Aceptable</v>
      </c>
      <c r="AE38" s="531" t="s">
        <v>692</v>
      </c>
      <c r="AF38" s="269" t="s">
        <v>34</v>
      </c>
      <c r="AG38" s="269" t="s">
        <v>34</v>
      </c>
      <c r="AH38" s="269" t="s">
        <v>34</v>
      </c>
      <c r="AI38" s="269" t="s">
        <v>659</v>
      </c>
      <c r="AJ38" s="269" t="s">
        <v>652</v>
      </c>
      <c r="AK38" s="272" t="s">
        <v>468</v>
      </c>
    </row>
    <row r="39" spans="1:44" s="280" customFormat="1" ht="52.5" customHeight="1">
      <c r="A39" s="534"/>
      <c r="B39" s="535"/>
      <c r="C39" s="535"/>
      <c r="D39" s="536"/>
      <c r="E39" s="529"/>
      <c r="F39" s="529"/>
      <c r="G39" s="288" t="s">
        <v>42</v>
      </c>
      <c r="H39" s="530"/>
      <c r="I39" s="269" t="s">
        <v>656</v>
      </c>
      <c r="J39" s="269" t="s">
        <v>254</v>
      </c>
      <c r="K39" s="271" t="s">
        <v>255</v>
      </c>
      <c r="L39" s="277">
        <v>0</v>
      </c>
      <c r="M39" s="271">
        <v>49</v>
      </c>
      <c r="N39" s="277">
        <v>0</v>
      </c>
      <c r="O39" s="277">
        <f t="shared" si="17"/>
        <v>49</v>
      </c>
      <c r="P39" s="271" t="s">
        <v>98</v>
      </c>
      <c r="Q39" s="271">
        <v>4</v>
      </c>
      <c r="R39" s="276" t="s">
        <v>79</v>
      </c>
      <c r="S39" s="276" t="s">
        <v>79</v>
      </c>
      <c r="T39" s="269" t="s">
        <v>657</v>
      </c>
      <c r="U39" s="271">
        <v>2</v>
      </c>
      <c r="V39" s="271">
        <v>2</v>
      </c>
      <c r="W39" s="271">
        <f t="shared" si="9"/>
        <v>4</v>
      </c>
      <c r="X39" s="278" t="str">
        <f t="shared" si="10"/>
        <v>B</v>
      </c>
      <c r="Y39" s="269" t="str">
        <f t="shared" si="11"/>
        <v>Situación mejorable con exposición ocasional o esporádica, o situación sin anomalía destacable con cualquier nivel de exposición. No es esperable que se materialice el riesgo, aunque puede ser concebible.</v>
      </c>
      <c r="Z39" s="270">
        <v>10</v>
      </c>
      <c r="AA39" s="270">
        <f t="shared" si="18"/>
        <v>40</v>
      </c>
      <c r="AB39" s="279" t="str">
        <f t="shared" si="13"/>
        <v>III</v>
      </c>
      <c r="AC39" s="269" t="str">
        <f>+IF(AB39="I","Situación crìtica. Suspender actividades hasta que el riesgo esté bajo control. Intervención urgente.",IF(AB39="II","Corregir y adoptar medidas de control de inmediato. Sin embargo suspenda actividades si el nivel de riesgo está por encima o igual de 360.",IF(AB39="III","Mejorar si es posible. Sería conveniente justificar la intervención y su rentabilidad.",IF(AB39="IV","Mantener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9" s="269" t="str">
        <f>+IF(AB39="I","No aceptable",IF(AB39="II","No aceptable o aceptable con control específico",IF(AB39="III","Aceptable",IF(AB39="IV","Aceptable",""))))</f>
        <v>Aceptable</v>
      </c>
      <c r="AE39" s="532"/>
      <c r="AF39" s="269" t="s">
        <v>34</v>
      </c>
      <c r="AG39" s="269" t="s">
        <v>34</v>
      </c>
      <c r="AH39" s="269" t="s">
        <v>34</v>
      </c>
      <c r="AI39" s="269" t="s">
        <v>659</v>
      </c>
      <c r="AJ39" s="271" t="s">
        <v>658</v>
      </c>
      <c r="AK39" s="272" t="s">
        <v>468</v>
      </c>
    </row>
    <row r="40" spans="1:44" s="280" customFormat="1" ht="76.5" customHeight="1">
      <c r="A40" s="534"/>
      <c r="B40" s="535"/>
      <c r="C40" s="535"/>
      <c r="D40" s="536"/>
      <c r="E40" s="529"/>
      <c r="F40" s="529"/>
      <c r="G40" s="275" t="s">
        <v>42</v>
      </c>
      <c r="H40" s="519" t="s">
        <v>632</v>
      </c>
      <c r="I40" s="519" t="s">
        <v>637</v>
      </c>
      <c r="J40" s="269" t="s">
        <v>687</v>
      </c>
      <c r="K40" s="276" t="s">
        <v>688</v>
      </c>
      <c r="L40" s="277">
        <v>0</v>
      </c>
      <c r="M40" s="271">
        <v>49</v>
      </c>
      <c r="N40" s="277">
        <v>0</v>
      </c>
      <c r="O40" s="277">
        <f t="shared" ref="O40:O41" si="19">SUM(L40:N40)</f>
        <v>49</v>
      </c>
      <c r="P40" s="276" t="s">
        <v>354</v>
      </c>
      <c r="Q40" s="271">
        <v>2</v>
      </c>
      <c r="R40" s="276" t="s">
        <v>79</v>
      </c>
      <c r="S40" s="276" t="s">
        <v>357</v>
      </c>
      <c r="T40" s="276" t="s">
        <v>356</v>
      </c>
      <c r="U40" s="271">
        <v>2</v>
      </c>
      <c r="V40" s="271">
        <v>2</v>
      </c>
      <c r="W40" s="271">
        <f t="shared" si="9"/>
        <v>4</v>
      </c>
      <c r="X40" s="278" t="str">
        <f t="shared" si="10"/>
        <v>B</v>
      </c>
      <c r="Y40" s="269" t="str">
        <f t="shared" si="11"/>
        <v>Situación mejorable con exposición ocasional o esporádica, o situación sin anomalía destacable con cualquier nivel de exposición. No es esperable que se materialice el riesgo, aunque puede ser concebible.</v>
      </c>
      <c r="Z40" s="270">
        <v>10</v>
      </c>
      <c r="AA40" s="270">
        <f t="shared" si="18"/>
        <v>40</v>
      </c>
      <c r="AB40" s="279" t="str">
        <f t="shared" si="13"/>
        <v>III</v>
      </c>
      <c r="AC40" s="269" t="str">
        <f t="shared" ref="AC40:AC51" si="20">+IF(AB40="I","Situación crìtica. Suspender actividades hasta que el riesgo esté bajo control. Intervención urgente.",IF(AB40="II","Corregir y adoptar medidas de control de inmediato. Sin embargo suspenda actividades si el nivel de riesgo está por encima o igual de 360.",IF(AB40="III","Mejorar si es posible. Sería conveniente justificar la intervención y su rentabilidad.",IF(AB40="IV","Mantener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40" s="269" t="str">
        <f t="shared" ref="AD40:AD51" si="21">+IF(AB40="I","No aceptable",IF(AB40="II","No aceptable o aceptable con control específico",IF(AB40="III","Aceptable",IF(AB40="IV","Aceptable",""))))</f>
        <v>Aceptable</v>
      </c>
      <c r="AE40" s="268" t="s">
        <v>696</v>
      </c>
      <c r="AF40" s="269" t="s">
        <v>34</v>
      </c>
      <c r="AG40" s="269" t="s">
        <v>34</v>
      </c>
      <c r="AH40" s="269" t="s">
        <v>34</v>
      </c>
      <c r="AI40" s="270" t="s">
        <v>349</v>
      </c>
      <c r="AJ40" s="271" t="s">
        <v>668</v>
      </c>
      <c r="AK40" s="272" t="s">
        <v>468</v>
      </c>
    </row>
    <row r="41" spans="1:44" s="280" customFormat="1" ht="134.25" customHeight="1">
      <c r="A41" s="534"/>
      <c r="B41" s="535"/>
      <c r="C41" s="535"/>
      <c r="D41" s="536"/>
      <c r="E41" s="529"/>
      <c r="F41" s="529"/>
      <c r="G41" s="275" t="s">
        <v>42</v>
      </c>
      <c r="H41" s="520"/>
      <c r="I41" s="520"/>
      <c r="J41" s="269" t="s">
        <v>779</v>
      </c>
      <c r="K41" s="276" t="s">
        <v>780</v>
      </c>
      <c r="L41" s="277">
        <v>0</v>
      </c>
      <c r="M41" s="271">
        <v>49</v>
      </c>
      <c r="N41" s="277">
        <v>0</v>
      </c>
      <c r="O41" s="277">
        <f t="shared" si="19"/>
        <v>49</v>
      </c>
      <c r="P41" s="276" t="s">
        <v>781</v>
      </c>
      <c r="Q41" s="271">
        <v>9</v>
      </c>
      <c r="R41" s="276" t="s">
        <v>782</v>
      </c>
      <c r="S41" s="276" t="s">
        <v>783</v>
      </c>
      <c r="T41" s="276" t="s">
        <v>784</v>
      </c>
      <c r="U41" s="271">
        <v>6</v>
      </c>
      <c r="V41" s="271">
        <v>3</v>
      </c>
      <c r="W41" s="271">
        <f t="shared" si="9"/>
        <v>18</v>
      </c>
      <c r="X41" s="278" t="str">
        <f t="shared" si="10"/>
        <v>A</v>
      </c>
      <c r="Y41" s="269" t="str">
        <f t="shared" si="11"/>
        <v>Situación deficiente con exposición frecuente u ocasional, o bien situación muy deficiente con exposición ocasional o esporádica. La materialización de Riesgo es posible que suceda varias veces en la vida laboral</v>
      </c>
      <c r="Z41" s="270">
        <v>100</v>
      </c>
      <c r="AA41" s="270">
        <f t="shared" si="18"/>
        <v>1800</v>
      </c>
      <c r="AB41" s="279" t="str">
        <f t="shared" si="13"/>
        <v>I</v>
      </c>
      <c r="AC41" s="269" t="str">
        <f t="shared" si="20"/>
        <v>Situación crìtica. Suspender actividades hasta que el riesgo esté bajo control. Intervención urgente.</v>
      </c>
      <c r="AD41" s="269" t="str">
        <f t="shared" si="21"/>
        <v>No aceptable</v>
      </c>
      <c r="AE41" s="268" t="s">
        <v>785</v>
      </c>
      <c r="AF41" s="269" t="s">
        <v>34</v>
      </c>
      <c r="AG41" s="269" t="s">
        <v>34</v>
      </c>
      <c r="AH41" s="269" t="s">
        <v>34</v>
      </c>
      <c r="AI41" s="270" t="s">
        <v>786</v>
      </c>
      <c r="AJ41" s="271" t="s">
        <v>34</v>
      </c>
      <c r="AK41" s="272" t="s">
        <v>468</v>
      </c>
    </row>
    <row r="42" spans="1:44" s="280" customFormat="1" ht="67.5" customHeight="1">
      <c r="A42" s="534"/>
      <c r="B42" s="535"/>
      <c r="C42" s="535"/>
      <c r="D42" s="536"/>
      <c r="E42" s="529"/>
      <c r="F42" s="529"/>
      <c r="G42" s="275" t="s">
        <v>42</v>
      </c>
      <c r="H42" s="533"/>
      <c r="I42" s="533"/>
      <c r="J42" s="276" t="s">
        <v>638</v>
      </c>
      <c r="K42" s="276" t="s">
        <v>670</v>
      </c>
      <c r="L42" s="277">
        <v>0</v>
      </c>
      <c r="M42" s="271">
        <v>49</v>
      </c>
      <c r="N42" s="277">
        <v>0</v>
      </c>
      <c r="O42" s="277">
        <f t="shared" ref="O42:O51" si="22">SUM(L42:N42)</f>
        <v>49</v>
      </c>
      <c r="P42" s="276" t="s">
        <v>669</v>
      </c>
      <c r="Q42" s="271">
        <v>4</v>
      </c>
      <c r="R42" s="276" t="s">
        <v>79</v>
      </c>
      <c r="S42" s="269" t="s">
        <v>671</v>
      </c>
      <c r="T42" s="276" t="s">
        <v>672</v>
      </c>
      <c r="U42" s="270">
        <v>2</v>
      </c>
      <c r="V42" s="270">
        <v>2</v>
      </c>
      <c r="W42" s="270">
        <f t="shared" si="9"/>
        <v>4</v>
      </c>
      <c r="X42" s="278" t="str">
        <f t="shared" si="10"/>
        <v>B</v>
      </c>
      <c r="Y42" s="269" t="str">
        <f t="shared" si="11"/>
        <v>Situación mejorable con exposición ocasional o esporádica, o situación sin anomalía destacable con cualquier nivel de exposición. No es esperable que se materialice el riesgo, aunque puede ser concebible.</v>
      </c>
      <c r="Z42" s="270">
        <v>10</v>
      </c>
      <c r="AA42" s="270">
        <f t="shared" si="18"/>
        <v>40</v>
      </c>
      <c r="AB42" s="279" t="str">
        <f t="shared" si="13"/>
        <v>III</v>
      </c>
      <c r="AC42" s="269" t="str">
        <f t="shared" si="20"/>
        <v>Mejorar si es posible. Sería conveniente justificar la intervención y su rentabilidad.</v>
      </c>
      <c r="AD42" s="269" t="str">
        <f t="shared" si="21"/>
        <v>Aceptable</v>
      </c>
      <c r="AE42" s="274" t="s">
        <v>693</v>
      </c>
      <c r="AF42" s="269" t="s">
        <v>348</v>
      </c>
      <c r="AG42" s="269" t="s">
        <v>34</v>
      </c>
      <c r="AH42" s="269" t="s">
        <v>34</v>
      </c>
      <c r="AI42" s="270" t="s">
        <v>349</v>
      </c>
      <c r="AJ42" s="271" t="s">
        <v>673</v>
      </c>
      <c r="AK42" s="272" t="s">
        <v>468</v>
      </c>
    </row>
    <row r="43" spans="1:44" s="292" customFormat="1" ht="119.25" customHeight="1">
      <c r="A43" s="534"/>
      <c r="B43" s="535"/>
      <c r="C43" s="535"/>
      <c r="D43" s="536"/>
      <c r="E43" s="529"/>
      <c r="F43" s="529"/>
      <c r="G43" s="290" t="s">
        <v>42</v>
      </c>
      <c r="H43" s="442" t="s">
        <v>200</v>
      </c>
      <c r="I43" s="136" t="s">
        <v>202</v>
      </c>
      <c r="J43" s="136" t="s">
        <v>524</v>
      </c>
      <c r="K43" s="136" t="s">
        <v>206</v>
      </c>
      <c r="L43" s="88">
        <v>14</v>
      </c>
      <c r="M43" s="260">
        <v>0</v>
      </c>
      <c r="N43" s="88">
        <v>0</v>
      </c>
      <c r="O43" s="88">
        <f t="shared" si="22"/>
        <v>14</v>
      </c>
      <c r="P43" s="138" t="s">
        <v>209</v>
      </c>
      <c r="Q43" s="262">
        <v>8</v>
      </c>
      <c r="R43" s="138" t="s">
        <v>525</v>
      </c>
      <c r="S43" s="138" t="s">
        <v>526</v>
      </c>
      <c r="T43" s="138" t="s">
        <v>213</v>
      </c>
      <c r="U43" s="262">
        <v>6</v>
      </c>
      <c r="V43" s="262">
        <v>4</v>
      </c>
      <c r="W43" s="262">
        <f t="shared" si="9"/>
        <v>24</v>
      </c>
      <c r="X43" s="262" t="str">
        <f t="shared" si="10"/>
        <v>MA</v>
      </c>
      <c r="Y43" s="137" t="str">
        <f t="shared" si="11"/>
        <v>Situación deficiente con exposición continua, o muy deficiente con exposición frecuente. Normalmente la materialización del riesgo ocurre con frecuencia.</v>
      </c>
      <c r="Z43" s="133">
        <v>10</v>
      </c>
      <c r="AA43" s="133">
        <f t="shared" si="18"/>
        <v>240</v>
      </c>
      <c r="AB43" s="135" t="str">
        <f t="shared" si="13"/>
        <v>II</v>
      </c>
      <c r="AC43" s="137" t="str">
        <f t="shared" si="20"/>
        <v>Corregir y adoptar medidas de control de inmediato. Sin embargo suspenda actividades si el nivel de riesgo está por encima o igual de 360.</v>
      </c>
      <c r="AD43" s="129" t="str">
        <f t="shared" si="21"/>
        <v>No aceptable o aceptable con control específico</v>
      </c>
      <c r="AE43" s="444" t="s">
        <v>745</v>
      </c>
      <c r="AF43" s="129" t="s">
        <v>34</v>
      </c>
      <c r="AG43" s="129" t="s">
        <v>34</v>
      </c>
      <c r="AH43" s="136" t="s">
        <v>527</v>
      </c>
      <c r="AI43" s="136" t="s">
        <v>218</v>
      </c>
      <c r="AJ43" s="262" t="s">
        <v>34</v>
      </c>
      <c r="AK43" s="144" t="s">
        <v>521</v>
      </c>
      <c r="AL43" s="291"/>
      <c r="AM43" s="291"/>
      <c r="AN43" s="291"/>
      <c r="AO43" s="291"/>
      <c r="AP43" s="291"/>
      <c r="AQ43" s="291"/>
      <c r="AR43" s="291"/>
    </row>
    <row r="44" spans="1:44" s="292" customFormat="1" ht="102" customHeight="1">
      <c r="A44" s="534"/>
      <c r="B44" s="535"/>
      <c r="C44" s="535"/>
      <c r="D44" s="536"/>
      <c r="E44" s="529"/>
      <c r="F44" s="529"/>
      <c r="G44" s="290" t="s">
        <v>42</v>
      </c>
      <c r="H44" s="442"/>
      <c r="I44" s="281" t="s">
        <v>205</v>
      </c>
      <c r="J44" s="281" t="s">
        <v>644</v>
      </c>
      <c r="K44" s="276" t="s">
        <v>664</v>
      </c>
      <c r="L44" s="277">
        <v>0</v>
      </c>
      <c r="M44" s="271">
        <v>49</v>
      </c>
      <c r="N44" s="277">
        <v>0</v>
      </c>
      <c r="O44" s="277">
        <f t="shared" si="22"/>
        <v>49</v>
      </c>
      <c r="P44" s="282" t="s">
        <v>362</v>
      </c>
      <c r="Q44" s="271">
        <v>8</v>
      </c>
      <c r="R44" s="282" t="s">
        <v>79</v>
      </c>
      <c r="S44" s="282" t="s">
        <v>79</v>
      </c>
      <c r="T44" s="282" t="s">
        <v>666</v>
      </c>
      <c r="U44" s="271">
        <v>2</v>
      </c>
      <c r="V44" s="271">
        <v>4</v>
      </c>
      <c r="W44" s="271">
        <f t="shared" si="9"/>
        <v>8</v>
      </c>
      <c r="X44" s="278" t="str">
        <f t="shared" si="10"/>
        <v>M</v>
      </c>
      <c r="Y44" s="269" t="str">
        <f t="shared" si="11"/>
        <v>Situación deficiente con exposición esporádica, o bien situación mejorable con exposición continuada o frecuente. Es posible que suceda el daño alguna vez.</v>
      </c>
      <c r="Z44" s="270">
        <v>10</v>
      </c>
      <c r="AA44" s="270">
        <f t="shared" si="18"/>
        <v>80</v>
      </c>
      <c r="AB44" s="279" t="str">
        <f t="shared" si="13"/>
        <v>III</v>
      </c>
      <c r="AC44" s="269" t="str">
        <f t="shared" si="20"/>
        <v>Mejorar si es posible. Sería conveniente justificar la intervención y su rentabilidad.</v>
      </c>
      <c r="AD44" s="269" t="str">
        <f t="shared" si="21"/>
        <v>Aceptable</v>
      </c>
      <c r="AE44" s="445"/>
      <c r="AF44" s="269" t="s">
        <v>34</v>
      </c>
      <c r="AG44" s="269" t="s">
        <v>34</v>
      </c>
      <c r="AH44" s="269" t="s">
        <v>34</v>
      </c>
      <c r="AI44" s="276" t="s">
        <v>667</v>
      </c>
      <c r="AJ44" s="271" t="s">
        <v>34</v>
      </c>
      <c r="AK44" s="272" t="s">
        <v>468</v>
      </c>
      <c r="AL44" s="291"/>
      <c r="AM44" s="291"/>
      <c r="AN44" s="291"/>
      <c r="AO44" s="291"/>
      <c r="AP44" s="291"/>
      <c r="AQ44" s="291"/>
      <c r="AR44" s="291"/>
    </row>
    <row r="45" spans="1:44" s="294" customFormat="1" ht="119.25" customHeight="1">
      <c r="A45" s="534"/>
      <c r="B45" s="535"/>
      <c r="C45" s="535"/>
      <c r="D45" s="536"/>
      <c r="E45" s="529"/>
      <c r="F45" s="529"/>
      <c r="G45" s="290" t="s">
        <v>42</v>
      </c>
      <c r="H45" s="138" t="s">
        <v>44</v>
      </c>
      <c r="I45" s="129" t="s">
        <v>437</v>
      </c>
      <c r="J45" s="136" t="s">
        <v>535</v>
      </c>
      <c r="K45" s="136" t="s">
        <v>536</v>
      </c>
      <c r="L45" s="88">
        <v>14</v>
      </c>
      <c r="M45" s="260">
        <v>0</v>
      </c>
      <c r="N45" s="88">
        <v>0</v>
      </c>
      <c r="O45" s="88">
        <f t="shared" si="22"/>
        <v>14</v>
      </c>
      <c r="P45" s="262" t="s">
        <v>537</v>
      </c>
      <c r="Q45" s="262">
        <v>8</v>
      </c>
      <c r="R45" s="138" t="s">
        <v>147</v>
      </c>
      <c r="S45" s="138" t="s">
        <v>538</v>
      </c>
      <c r="T45" s="138" t="s">
        <v>539</v>
      </c>
      <c r="U45" s="133">
        <v>6</v>
      </c>
      <c r="V45" s="133">
        <v>3</v>
      </c>
      <c r="W45" s="133">
        <f t="shared" si="9"/>
        <v>18</v>
      </c>
      <c r="X45" s="134" t="str">
        <f t="shared" si="10"/>
        <v>A</v>
      </c>
      <c r="Y45" s="137" t="str">
        <f t="shared" si="11"/>
        <v>Situación deficiente con exposición frecuente u ocasional, o bien situación muy deficiente con exposición ocasional o esporádica. La materialización de Riesgo es posible que suceda varias veces en la vida laboral</v>
      </c>
      <c r="Z45" s="133">
        <v>10</v>
      </c>
      <c r="AA45" s="133">
        <f t="shared" si="18"/>
        <v>180</v>
      </c>
      <c r="AB45" s="135" t="str">
        <f t="shared" si="13"/>
        <v>II</v>
      </c>
      <c r="AC45" s="137" t="str">
        <f t="shared" si="20"/>
        <v>Corregir y adoptar medidas de control de inmediato. Sin embargo suspenda actividades si el nivel de riesgo está por encima o igual de 360.</v>
      </c>
      <c r="AD45" s="129" t="str">
        <f t="shared" si="21"/>
        <v>No aceptable o aceptable con control específico</v>
      </c>
      <c r="AE45" s="264" t="s">
        <v>746</v>
      </c>
      <c r="AF45" s="129" t="s">
        <v>34</v>
      </c>
      <c r="AG45" s="129" t="s">
        <v>34</v>
      </c>
      <c r="AH45" s="129" t="s">
        <v>34</v>
      </c>
      <c r="AI45" s="129" t="s">
        <v>540</v>
      </c>
      <c r="AJ45" s="129" t="s">
        <v>34</v>
      </c>
      <c r="AK45" s="144" t="s">
        <v>521</v>
      </c>
      <c r="AL45" s="293"/>
      <c r="AM45" s="293"/>
      <c r="AN45" s="293"/>
      <c r="AO45" s="293"/>
      <c r="AP45" s="293"/>
      <c r="AQ45" s="293"/>
      <c r="AR45" s="293"/>
    </row>
    <row r="46" spans="1:44" s="280" customFormat="1" ht="81" customHeight="1">
      <c r="A46" s="534"/>
      <c r="B46" s="535"/>
      <c r="C46" s="535"/>
      <c r="D46" s="536"/>
      <c r="E46" s="529"/>
      <c r="F46" s="529"/>
      <c r="G46" s="275" t="s">
        <v>42</v>
      </c>
      <c r="H46" s="530" t="s">
        <v>646</v>
      </c>
      <c r="I46" s="276" t="s">
        <v>78</v>
      </c>
      <c r="J46" s="269" t="s">
        <v>747</v>
      </c>
      <c r="K46" s="276" t="s">
        <v>270</v>
      </c>
      <c r="L46" s="277">
        <v>0</v>
      </c>
      <c r="M46" s="271">
        <v>49</v>
      </c>
      <c r="N46" s="277">
        <v>0</v>
      </c>
      <c r="O46" s="277">
        <f t="shared" si="22"/>
        <v>49</v>
      </c>
      <c r="P46" s="276" t="s">
        <v>291</v>
      </c>
      <c r="Q46" s="271">
        <v>6</v>
      </c>
      <c r="R46" s="276" t="s">
        <v>686</v>
      </c>
      <c r="S46" s="276" t="s">
        <v>79</v>
      </c>
      <c r="T46" s="269" t="s">
        <v>674</v>
      </c>
      <c r="U46" s="270">
        <v>6</v>
      </c>
      <c r="V46" s="270">
        <v>3</v>
      </c>
      <c r="W46" s="270">
        <f t="shared" si="9"/>
        <v>18</v>
      </c>
      <c r="X46" s="278" t="str">
        <f t="shared" si="10"/>
        <v>A</v>
      </c>
      <c r="Y46" s="269" t="str">
        <f t="shared" si="11"/>
        <v>Situación deficiente con exposición frecuente u ocasional, o bien situación muy deficiente con exposición ocasional o esporádica. La materialización de Riesgo es posible que suceda varias veces en la vida laboral</v>
      </c>
      <c r="Z46" s="270">
        <v>25</v>
      </c>
      <c r="AA46" s="270">
        <f t="shared" si="18"/>
        <v>450</v>
      </c>
      <c r="AB46" s="279" t="str">
        <f t="shared" si="13"/>
        <v>II</v>
      </c>
      <c r="AC46" s="269" t="str">
        <f t="shared" si="20"/>
        <v>Corregir y adoptar medidas de control de inmediato. Sin embargo suspenda actividades si el nivel de riesgo está por encima o igual de 360.</v>
      </c>
      <c r="AD46" s="269" t="str">
        <f t="shared" si="21"/>
        <v>No aceptable o aceptable con control específico</v>
      </c>
      <c r="AE46" s="269" t="s">
        <v>694</v>
      </c>
      <c r="AF46" s="271" t="s">
        <v>34</v>
      </c>
      <c r="AG46" s="271" t="s">
        <v>34</v>
      </c>
      <c r="AH46" s="269" t="s">
        <v>34</v>
      </c>
      <c r="AI46" s="276" t="s">
        <v>303</v>
      </c>
      <c r="AJ46" s="271" t="s">
        <v>675</v>
      </c>
      <c r="AK46" s="272" t="s">
        <v>704</v>
      </c>
    </row>
    <row r="47" spans="1:44" s="280" customFormat="1" ht="82.5" customHeight="1">
      <c r="A47" s="534"/>
      <c r="B47" s="535"/>
      <c r="C47" s="535"/>
      <c r="D47" s="536"/>
      <c r="E47" s="529"/>
      <c r="F47" s="529"/>
      <c r="G47" s="275"/>
      <c r="H47" s="530"/>
      <c r="I47" s="295" t="s">
        <v>715</v>
      </c>
      <c r="J47" s="281" t="s">
        <v>290</v>
      </c>
      <c r="K47" s="281" t="s">
        <v>270</v>
      </c>
      <c r="L47" s="296">
        <v>1</v>
      </c>
      <c r="M47" s="286">
        <v>0</v>
      </c>
      <c r="N47" s="296">
        <v>0</v>
      </c>
      <c r="O47" s="296">
        <f t="shared" ref="O47" si="23">SUM(L47:N47)</f>
        <v>1</v>
      </c>
      <c r="P47" s="281" t="s">
        <v>291</v>
      </c>
      <c r="Q47" s="286">
        <v>2</v>
      </c>
      <c r="R47" s="281" t="s">
        <v>147</v>
      </c>
      <c r="S47" s="274" t="s">
        <v>297</v>
      </c>
      <c r="T47" s="274" t="s">
        <v>717</v>
      </c>
      <c r="U47" s="297">
        <v>2</v>
      </c>
      <c r="V47" s="298">
        <v>2</v>
      </c>
      <c r="W47" s="298">
        <f t="shared" si="9"/>
        <v>4</v>
      </c>
      <c r="X47" s="299" t="str">
        <f t="shared" si="10"/>
        <v>B</v>
      </c>
      <c r="Y47" s="300" t="str">
        <f t="shared" si="11"/>
        <v>Situación mejorable con exposición ocasional o esporádica, o situación sin anomalía destacable con cualquier nivel de exposición. No es esperable que se materialice el riesgo, aunque puede ser concebible.</v>
      </c>
      <c r="Z47" s="298">
        <v>10</v>
      </c>
      <c r="AA47" s="298">
        <f t="shared" si="18"/>
        <v>40</v>
      </c>
      <c r="AB47" s="301" t="str">
        <f t="shared" si="13"/>
        <v>III</v>
      </c>
      <c r="AC47" s="300" t="str">
        <f t="shared" si="20"/>
        <v>Mejorar si es posible. Sería conveniente justificar la intervención y su rentabilidad.</v>
      </c>
      <c r="AD47" s="274" t="str">
        <f t="shared" si="21"/>
        <v>Aceptable</v>
      </c>
      <c r="AE47" s="274" t="s">
        <v>718</v>
      </c>
      <c r="AF47" s="286" t="s">
        <v>34</v>
      </c>
      <c r="AG47" s="286" t="s">
        <v>34</v>
      </c>
      <c r="AH47" s="281" t="s">
        <v>719</v>
      </c>
      <c r="AI47" s="281" t="s">
        <v>303</v>
      </c>
      <c r="AJ47" s="286" t="s">
        <v>34</v>
      </c>
      <c r="AK47" s="272" t="s">
        <v>468</v>
      </c>
    </row>
    <row r="48" spans="1:44" s="280" customFormat="1" ht="71.25" customHeight="1">
      <c r="A48" s="534"/>
      <c r="B48" s="535"/>
      <c r="C48" s="535"/>
      <c r="D48" s="536"/>
      <c r="E48" s="529"/>
      <c r="F48" s="529"/>
      <c r="G48" s="275" t="s">
        <v>42</v>
      </c>
      <c r="H48" s="530"/>
      <c r="I48" s="281" t="s">
        <v>467</v>
      </c>
      <c r="J48" s="281" t="s">
        <v>762</v>
      </c>
      <c r="K48" s="281" t="s">
        <v>270</v>
      </c>
      <c r="L48" s="277">
        <v>0</v>
      </c>
      <c r="M48" s="271">
        <v>49</v>
      </c>
      <c r="N48" s="277">
        <v>0</v>
      </c>
      <c r="O48" s="277">
        <f t="shared" si="22"/>
        <v>49</v>
      </c>
      <c r="P48" s="281" t="s">
        <v>285</v>
      </c>
      <c r="Q48" s="286">
        <v>2</v>
      </c>
      <c r="R48" s="274" t="s">
        <v>79</v>
      </c>
      <c r="S48" s="274" t="s">
        <v>298</v>
      </c>
      <c r="T48" s="281" t="s">
        <v>305</v>
      </c>
      <c r="U48" s="298">
        <v>6</v>
      </c>
      <c r="V48" s="298">
        <v>3</v>
      </c>
      <c r="W48" s="298">
        <f t="shared" si="9"/>
        <v>18</v>
      </c>
      <c r="X48" s="299" t="str">
        <f t="shared" si="10"/>
        <v>A</v>
      </c>
      <c r="Y48" s="300" t="str">
        <f t="shared" si="11"/>
        <v>Situación deficiente con exposición frecuente u ocasional, o bien situación muy deficiente con exposición ocasional o esporádica. La materialización de Riesgo es posible que suceda varias veces en la vida laboral</v>
      </c>
      <c r="Z48" s="298">
        <v>25</v>
      </c>
      <c r="AA48" s="298">
        <f t="shared" si="18"/>
        <v>450</v>
      </c>
      <c r="AB48" s="301" t="str">
        <f t="shared" si="13"/>
        <v>II</v>
      </c>
      <c r="AC48" s="300" t="str">
        <f t="shared" si="20"/>
        <v>Corregir y adoptar medidas de control de inmediato. Sin embargo suspenda actividades si el nivel de riesgo está por encima o igual de 360.</v>
      </c>
      <c r="AD48" s="274" t="str">
        <f t="shared" si="21"/>
        <v>No aceptable o aceptable con control específico</v>
      </c>
      <c r="AE48" s="274" t="s">
        <v>699</v>
      </c>
      <c r="AF48" s="274" t="s">
        <v>34</v>
      </c>
      <c r="AG48" s="274" t="s">
        <v>34</v>
      </c>
      <c r="AH48" s="281" t="s">
        <v>59</v>
      </c>
      <c r="AI48" s="281" t="s">
        <v>466</v>
      </c>
      <c r="AJ48" s="274" t="s">
        <v>34</v>
      </c>
      <c r="AK48" s="287" t="s">
        <v>468</v>
      </c>
    </row>
    <row r="49" spans="1:44" s="280" customFormat="1" ht="117" customHeight="1">
      <c r="A49" s="534"/>
      <c r="B49" s="535"/>
      <c r="C49" s="535"/>
      <c r="D49" s="536"/>
      <c r="E49" s="529"/>
      <c r="F49" s="529"/>
      <c r="G49" s="275" t="s">
        <v>42</v>
      </c>
      <c r="H49" s="530"/>
      <c r="I49" s="281" t="s">
        <v>768</v>
      </c>
      <c r="J49" s="281" t="s">
        <v>804</v>
      </c>
      <c r="K49" s="281" t="s">
        <v>794</v>
      </c>
      <c r="L49" s="277">
        <v>0</v>
      </c>
      <c r="M49" s="271">
        <v>49</v>
      </c>
      <c r="N49" s="277">
        <v>0</v>
      </c>
      <c r="O49" s="277">
        <f t="shared" si="22"/>
        <v>49</v>
      </c>
      <c r="P49" s="281" t="s">
        <v>770</v>
      </c>
      <c r="Q49" s="286">
        <v>6</v>
      </c>
      <c r="R49" s="274" t="s">
        <v>771</v>
      </c>
      <c r="S49" s="274" t="s">
        <v>772</v>
      </c>
      <c r="T49" s="281" t="s">
        <v>773</v>
      </c>
      <c r="U49" s="298">
        <v>10</v>
      </c>
      <c r="V49" s="298">
        <v>3</v>
      </c>
      <c r="W49" s="298">
        <f t="shared" si="9"/>
        <v>30</v>
      </c>
      <c r="X49" s="299" t="str">
        <f t="shared" si="10"/>
        <v>MA</v>
      </c>
      <c r="Y49" s="300" t="str">
        <f t="shared" si="11"/>
        <v>Situación deficiente con exposición continua, o muy deficiente con exposición frecuente. Normalmente la materialización del riesgo ocurre con frecuencia.</v>
      </c>
      <c r="Z49" s="298">
        <v>100</v>
      </c>
      <c r="AA49" s="298">
        <f t="shared" si="18"/>
        <v>3000</v>
      </c>
      <c r="AB49" s="301" t="str">
        <f t="shared" si="13"/>
        <v>I</v>
      </c>
      <c r="AC49" s="300" t="str">
        <f t="shared" si="20"/>
        <v>Situación crìtica. Suspender actividades hasta que el riesgo esté bajo control. Intervención urgente.</v>
      </c>
      <c r="AD49" s="274" t="s">
        <v>774</v>
      </c>
      <c r="AE49" s="274" t="s">
        <v>775</v>
      </c>
      <c r="AF49" s="269" t="s">
        <v>34</v>
      </c>
      <c r="AG49" s="269" t="s">
        <v>34</v>
      </c>
      <c r="AH49" s="281" t="s">
        <v>776</v>
      </c>
      <c r="AI49" s="281" t="s">
        <v>777</v>
      </c>
      <c r="AJ49" s="274" t="s">
        <v>778</v>
      </c>
      <c r="AK49" s="272" t="s">
        <v>468</v>
      </c>
    </row>
    <row r="50" spans="1:44" s="280" customFormat="1" ht="69" customHeight="1">
      <c r="A50" s="534"/>
      <c r="B50" s="535"/>
      <c r="C50" s="535"/>
      <c r="D50" s="536"/>
      <c r="E50" s="529"/>
      <c r="F50" s="529"/>
      <c r="G50" s="275" t="s">
        <v>42</v>
      </c>
      <c r="H50" s="530"/>
      <c r="I50" s="276" t="s">
        <v>182</v>
      </c>
      <c r="J50" s="276" t="s">
        <v>277</v>
      </c>
      <c r="K50" s="276" t="s">
        <v>275</v>
      </c>
      <c r="L50" s="277">
        <v>0</v>
      </c>
      <c r="M50" s="271">
        <v>49</v>
      </c>
      <c r="N50" s="277">
        <v>0</v>
      </c>
      <c r="O50" s="277">
        <f t="shared" si="22"/>
        <v>49</v>
      </c>
      <c r="P50" s="276" t="s">
        <v>276</v>
      </c>
      <c r="Q50" s="271">
        <v>2</v>
      </c>
      <c r="R50" s="274" t="s">
        <v>79</v>
      </c>
      <c r="S50" s="276" t="s">
        <v>307</v>
      </c>
      <c r="T50" s="269" t="s">
        <v>308</v>
      </c>
      <c r="U50" s="271">
        <v>6</v>
      </c>
      <c r="V50" s="271">
        <v>3</v>
      </c>
      <c r="W50" s="271">
        <f>V50*U50</f>
        <v>18</v>
      </c>
      <c r="X50" s="278" t="str">
        <f>+IF(AND(U50*V50&gt;=24,U50*V50&lt;=40),"MA",IF(AND(U50*V50&gt;=10,U50*V50&lt;=20),"A",IF(AND(U50*V50&gt;=6,U50*V50&lt;=8),"M",IF(AND(U50*V50&gt;=0,U50*V50&lt;=4),"B",""))))</f>
        <v>A</v>
      </c>
      <c r="Y50" s="269" t="str">
        <f>+IF(X50="MA","Situación deficiente con exposición continua, o muy deficiente con exposición frecuente. Normalmente la materialización del riesgo ocurre con frecuencia.",IF(X50="A","Situación deficiente con exposición frecuente u ocasional, o bien situación muy deficiente con exposición ocasional o esporádica. La materialización de Riesgo es posible que suceda varias veces en la vida laboral",IF(X50="M","Situación deficiente con exposición esporádica, o bien situación mejorable con exposición continuada o frecuente. Es posible que suceda el daño alguna vez.",IF(X50="B","Situación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50" s="270">
        <v>25</v>
      </c>
      <c r="AA50" s="270">
        <f>W50*Z50</f>
        <v>450</v>
      </c>
      <c r="AB50" s="279" t="str">
        <f t="shared" si="13"/>
        <v>II</v>
      </c>
      <c r="AC50" s="269" t="str">
        <f>+IF(AB50="I","Situación crìtica. Suspender actividades hasta que el riesgo esté bajo control. Intervención urgente.",IF(AB50="II","Corregir y adoptar medidas de control de inmediato. Sin embargo suspenda actividades si el nivel de riesgo está por encima o igual de 360.",IF(AB50="III","Mejorar si es posible. Sería conveniente justificar la intervención y su rentabilidad.",IF(AB50="IV","Mantener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50" s="269" t="str">
        <f>+IF(AB50="I","No aceptable",IF(AB50="II","No aceptable o aceptable con control específico",IF(AB50="III","Aceptable",IF(AB50="IV","Aceptable",""))))</f>
        <v>No aceptable o aceptable con control específico</v>
      </c>
      <c r="AE50" s="274" t="s">
        <v>701</v>
      </c>
      <c r="AF50" s="269" t="s">
        <v>34</v>
      </c>
      <c r="AG50" s="269" t="s">
        <v>34</v>
      </c>
      <c r="AH50" s="276" t="s">
        <v>278</v>
      </c>
      <c r="AI50" s="269" t="s">
        <v>148</v>
      </c>
      <c r="AJ50" s="269" t="s">
        <v>34</v>
      </c>
      <c r="AK50" s="272" t="s">
        <v>468</v>
      </c>
    </row>
    <row r="51" spans="1:44" s="294" customFormat="1" ht="119.25" customHeight="1" thickBot="1">
      <c r="A51" s="534"/>
      <c r="B51" s="535"/>
      <c r="C51" s="535"/>
      <c r="D51" s="536"/>
      <c r="E51" s="529"/>
      <c r="F51" s="529"/>
      <c r="G51" s="302" t="s">
        <v>42</v>
      </c>
      <c r="H51" s="303" t="s">
        <v>60</v>
      </c>
      <c r="I51" s="303" t="s">
        <v>268</v>
      </c>
      <c r="J51" s="303" t="s">
        <v>548</v>
      </c>
      <c r="K51" s="303" t="s">
        <v>270</v>
      </c>
      <c r="L51" s="296">
        <v>14</v>
      </c>
      <c r="M51" s="286">
        <v>0</v>
      </c>
      <c r="N51" s="296">
        <v>0</v>
      </c>
      <c r="O51" s="296">
        <f t="shared" si="22"/>
        <v>14</v>
      </c>
      <c r="P51" s="303" t="s">
        <v>271</v>
      </c>
      <c r="Q51" s="304">
        <v>8</v>
      </c>
      <c r="R51" s="303" t="s">
        <v>549</v>
      </c>
      <c r="S51" s="303" t="s">
        <v>550</v>
      </c>
      <c r="T51" s="303" t="s">
        <v>551</v>
      </c>
      <c r="U51" s="305">
        <v>2</v>
      </c>
      <c r="V51" s="305">
        <v>2</v>
      </c>
      <c r="W51" s="305">
        <f t="shared" si="9"/>
        <v>4</v>
      </c>
      <c r="X51" s="306" t="str">
        <f t="shared" si="10"/>
        <v>B</v>
      </c>
      <c r="Y51" s="307" t="str">
        <f t="shared" si="11"/>
        <v>Situación mejorable con exposición ocasional o esporádica, o situación sin anomalía destacable con cualquier nivel de exposición. No es esperable que se materialice el riesgo, aunque puede ser concebible.</v>
      </c>
      <c r="Z51" s="305">
        <v>25</v>
      </c>
      <c r="AA51" s="305">
        <f t="shared" si="18"/>
        <v>100</v>
      </c>
      <c r="AB51" s="308" t="str">
        <f t="shared" si="13"/>
        <v>III</v>
      </c>
      <c r="AC51" s="307" t="str">
        <f t="shared" si="20"/>
        <v>Mejorar si es posible. Sería conveniente justificar la intervención y su rentabilidad.</v>
      </c>
      <c r="AD51" s="309" t="str">
        <f t="shared" si="21"/>
        <v>Aceptable</v>
      </c>
      <c r="AE51" s="309" t="s">
        <v>735</v>
      </c>
      <c r="AF51" s="304" t="s">
        <v>34</v>
      </c>
      <c r="AG51" s="304" t="s">
        <v>34</v>
      </c>
      <c r="AH51" s="304" t="s">
        <v>34</v>
      </c>
      <c r="AI51" s="310" t="s">
        <v>544</v>
      </c>
      <c r="AJ51" s="304" t="s">
        <v>34</v>
      </c>
      <c r="AK51" s="311" t="s">
        <v>521</v>
      </c>
      <c r="AL51" s="293"/>
      <c r="AM51" s="293"/>
      <c r="AN51" s="293"/>
      <c r="AO51" s="293"/>
      <c r="AP51" s="293"/>
      <c r="AQ51" s="293"/>
      <c r="AR51" s="293"/>
    </row>
  </sheetData>
  <mergeCells count="71">
    <mergeCell ref="H25:H26"/>
    <mergeCell ref="H27:H29"/>
    <mergeCell ref="AE27:AE28"/>
    <mergeCell ref="H31:H33"/>
    <mergeCell ref="A25:A34"/>
    <mergeCell ref="B25:B34"/>
    <mergeCell ref="C25:C34"/>
    <mergeCell ref="D25:D34"/>
    <mergeCell ref="E25:E34"/>
    <mergeCell ref="F25:F34"/>
    <mergeCell ref="Y7:Y8"/>
    <mergeCell ref="R7:T7"/>
    <mergeCell ref="U7:U8"/>
    <mergeCell ref="P7:P8"/>
    <mergeCell ref="Q7:Q8"/>
    <mergeCell ref="AK7:AK8"/>
    <mergeCell ref="AA7:AA8"/>
    <mergeCell ref="AB7:AB8"/>
    <mergeCell ref="AC7:AC8"/>
    <mergeCell ref="AH7:AH8"/>
    <mergeCell ref="AI7:AI8"/>
    <mergeCell ref="AD7:AD8"/>
    <mergeCell ref="AE7:AE8"/>
    <mergeCell ref="AF7:AF8"/>
    <mergeCell ref="AG7:AG8"/>
    <mergeCell ref="C9:C24"/>
    <mergeCell ref="D9:D24"/>
    <mergeCell ref="E9:E24"/>
    <mergeCell ref="F9:F24"/>
    <mergeCell ref="AJ7:AJ8"/>
    <mergeCell ref="AE12:AE15"/>
    <mergeCell ref="AE16:AE17"/>
    <mergeCell ref="H12:H15"/>
    <mergeCell ref="H9:H11"/>
    <mergeCell ref="Z7:Z8"/>
    <mergeCell ref="H7:J7"/>
    <mergeCell ref="K7:K8"/>
    <mergeCell ref="L7:O7"/>
    <mergeCell ref="V7:V8"/>
    <mergeCell ref="W7:W8"/>
    <mergeCell ref="X7:X8"/>
    <mergeCell ref="H16:H17"/>
    <mergeCell ref="H18:H23"/>
    <mergeCell ref="B4:T4"/>
    <mergeCell ref="U4:AK4"/>
    <mergeCell ref="B5:T6"/>
    <mergeCell ref="U5:AC6"/>
    <mergeCell ref="AD5:AD6"/>
    <mergeCell ref="AE5:AK5"/>
    <mergeCell ref="AE6:AK6"/>
    <mergeCell ref="G7:G8"/>
    <mergeCell ref="B7:B8"/>
    <mergeCell ref="C7:C8"/>
    <mergeCell ref="D7:D8"/>
    <mergeCell ref="E7:E8"/>
    <mergeCell ref="F7:F8"/>
    <mergeCell ref="B9:B24"/>
    <mergeCell ref="A35:A51"/>
    <mergeCell ref="B35:B51"/>
    <mergeCell ref="C35:C51"/>
    <mergeCell ref="D35:D51"/>
    <mergeCell ref="E35:E51"/>
    <mergeCell ref="F35:F51"/>
    <mergeCell ref="H35:H39"/>
    <mergeCell ref="I36:I37"/>
    <mergeCell ref="AE38:AE39"/>
    <mergeCell ref="H40:H42"/>
    <mergeCell ref="I40:I42"/>
    <mergeCell ref="H43:H44"/>
    <mergeCell ref="AE43:AE44"/>
    <mergeCell ref="H46:H50"/>
  </mergeCells>
  <conditionalFormatting sqref="AB9:AB11">
    <cfRule type="cellIs" dxfId="2077" priority="467" stopIfTrue="1" operator="equal">
      <formula>"I"</formula>
    </cfRule>
    <cfRule type="cellIs" dxfId="2076" priority="468" stopIfTrue="1" operator="equal">
      <formula>"II"</formula>
    </cfRule>
    <cfRule type="cellIs" dxfId="2075" priority="469" stopIfTrue="1" operator="between">
      <formula>"III"</formula>
      <formula>"IV"</formula>
    </cfRule>
  </conditionalFormatting>
  <conditionalFormatting sqref="AB18:AB19 AB23:AD23">
    <cfRule type="cellIs" dxfId="2074" priority="207" stopIfTrue="1" operator="equal">
      <formula>"II"</formula>
    </cfRule>
    <cfRule type="cellIs" dxfId="2073" priority="208" stopIfTrue="1" operator="between">
      <formula>"III"</formula>
      <formula>"IV"</formula>
    </cfRule>
  </conditionalFormatting>
  <conditionalFormatting sqref="AB22">
    <cfRule type="cellIs" dxfId="2072" priority="178" stopIfTrue="1" operator="equal">
      <formula>"I"</formula>
    </cfRule>
    <cfRule type="cellIs" dxfId="2071" priority="179" stopIfTrue="1" operator="equal">
      <formula>"II"</formula>
    </cfRule>
    <cfRule type="cellIs" dxfId="2070" priority="180" stopIfTrue="1" operator="between">
      <formula>"III"</formula>
      <formula>"IV"</formula>
    </cfRule>
  </conditionalFormatting>
  <conditionalFormatting sqref="AB24">
    <cfRule type="cellIs" dxfId="2069" priority="458" stopIfTrue="1" operator="equal">
      <formula>"I"</formula>
    </cfRule>
    <cfRule type="cellIs" dxfId="2068" priority="459" stopIfTrue="1" operator="equal">
      <formula>"II"</formula>
    </cfRule>
    <cfRule type="cellIs" dxfId="2067" priority="460" stopIfTrue="1" operator="between">
      <formula>"III"</formula>
      <formula>"IV"</formula>
    </cfRule>
  </conditionalFormatting>
  <conditionalFormatting sqref="AB33:AB34">
    <cfRule type="cellIs" dxfId="2066" priority="111" stopIfTrue="1" operator="equal">
      <formula>"I"</formula>
    </cfRule>
    <cfRule type="cellIs" dxfId="2065" priority="112" stopIfTrue="1" operator="equal">
      <formula>"II"</formula>
    </cfRule>
    <cfRule type="cellIs" dxfId="2064" priority="113" stopIfTrue="1" operator="between">
      <formula>"III"</formula>
      <formula>"IV"</formula>
    </cfRule>
  </conditionalFormatting>
  <conditionalFormatting sqref="AB12:AD13">
    <cfRule type="cellIs" dxfId="2063" priority="240" stopIfTrue="1" operator="equal">
      <formula>"I"</formula>
    </cfRule>
    <cfRule type="cellIs" dxfId="2062" priority="241" stopIfTrue="1" operator="equal">
      <formula>"II"</formula>
    </cfRule>
    <cfRule type="cellIs" dxfId="2061" priority="242" stopIfTrue="1" operator="between">
      <formula>"III"</formula>
      <formula>"IV"</formula>
    </cfRule>
  </conditionalFormatting>
  <conditionalFormatting sqref="AB14:AD14">
    <cfRule type="cellIs" dxfId="2060" priority="248" stopIfTrue="1" operator="equal">
      <formula>"I"</formula>
    </cfRule>
    <cfRule type="cellIs" dxfId="2059" priority="249" stopIfTrue="1" operator="equal">
      <formula>"II"</formula>
    </cfRule>
    <cfRule type="cellIs" dxfId="2058" priority="250" stopIfTrue="1" operator="between">
      <formula>"III"</formula>
      <formula>"IV"</formula>
    </cfRule>
  </conditionalFormatting>
  <conditionalFormatting sqref="AB15:AD15">
    <cfRule type="cellIs" dxfId="2057" priority="230" stopIfTrue="1" operator="equal">
      <formula>"I"</formula>
    </cfRule>
    <cfRule type="cellIs" dxfId="2056" priority="231" stopIfTrue="1" operator="equal">
      <formula>"II"</formula>
    </cfRule>
    <cfRule type="cellIs" dxfId="2055" priority="232" stopIfTrue="1" operator="between">
      <formula>"III"</formula>
      <formula>"IV"</formula>
    </cfRule>
  </conditionalFormatting>
  <conditionalFormatting sqref="AB17:AD17">
    <cfRule type="cellIs" dxfId="2054" priority="214" stopIfTrue="1" operator="equal">
      <formula>"I"</formula>
    </cfRule>
    <cfRule type="cellIs" dxfId="2053" priority="215" stopIfTrue="1" operator="equal">
      <formula>"II"</formula>
    </cfRule>
    <cfRule type="cellIs" dxfId="2052" priority="216" stopIfTrue="1" operator="between">
      <formula>"III"</formula>
      <formula>"IV"</formula>
    </cfRule>
  </conditionalFormatting>
  <conditionalFormatting sqref="AB23:AD23 AB18:AB19">
    <cfRule type="cellIs" dxfId="2051" priority="206" stopIfTrue="1" operator="equal">
      <formula>"I"</formula>
    </cfRule>
  </conditionalFormatting>
  <conditionalFormatting sqref="AB25:AD30">
    <cfRule type="cellIs" dxfId="2050" priority="103" stopIfTrue="1" operator="equal">
      <formula>"I"</formula>
    </cfRule>
    <cfRule type="cellIs" dxfId="2049" priority="104" stopIfTrue="1" operator="equal">
      <formula>"II"</formula>
    </cfRule>
    <cfRule type="cellIs" dxfId="2048" priority="105" stopIfTrue="1" operator="between">
      <formula>"III"</formula>
      <formula>"IV"</formula>
    </cfRule>
  </conditionalFormatting>
  <conditionalFormatting sqref="AB34:AD34">
    <cfRule type="cellIs" dxfId="2047" priority="124" stopIfTrue="1" operator="equal">
      <formula>"I"</formula>
    </cfRule>
    <cfRule type="cellIs" dxfId="2046" priority="125" stopIfTrue="1" operator="equal">
      <formula>"II"</formula>
    </cfRule>
    <cfRule type="cellIs" dxfId="2045" priority="126" stopIfTrue="1" operator="between">
      <formula>"III"</formula>
      <formula>"IV"</formula>
    </cfRule>
  </conditionalFormatting>
  <conditionalFormatting sqref="AB16:AE16">
    <cfRule type="cellIs" dxfId="2044" priority="222" stopIfTrue="1" operator="equal">
      <formula>"I"</formula>
    </cfRule>
    <cfRule type="cellIs" dxfId="2043" priority="223" stopIfTrue="1" operator="equal">
      <formula>"II"</formula>
    </cfRule>
    <cfRule type="cellIs" dxfId="2042" priority="224" stopIfTrue="1" operator="between">
      <formula>"III"</formula>
      <formula>"IV"</formula>
    </cfRule>
  </conditionalFormatting>
  <conditionalFormatting sqref="AB20:AE21">
    <cfRule type="cellIs" dxfId="2041" priority="186" stopIfTrue="1" operator="equal">
      <formula>"I"</formula>
    </cfRule>
    <cfRule type="cellIs" dxfId="2040" priority="187" stopIfTrue="1" operator="equal">
      <formula>"II"</formula>
    </cfRule>
    <cfRule type="cellIs" dxfId="2039" priority="188" stopIfTrue="1" operator="between">
      <formula>"III"</formula>
      <formula>"IV"</formula>
    </cfRule>
  </conditionalFormatting>
  <conditionalFormatting sqref="AB31:AE32">
    <cfRule type="cellIs" dxfId="2038" priority="108" stopIfTrue="1" operator="equal">
      <formula>"I"</formula>
    </cfRule>
    <cfRule type="cellIs" dxfId="2037" priority="109" stopIfTrue="1" operator="equal">
      <formula>"II"</formula>
    </cfRule>
    <cfRule type="cellIs" dxfId="2036" priority="110" stopIfTrue="1" operator="between">
      <formula>"III"</formula>
      <formula>"IV"</formula>
    </cfRule>
  </conditionalFormatting>
  <conditionalFormatting sqref="AB52: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2035" priority="559" stopIfTrue="1" operator="equal">
      <formula>"I"</formula>
    </cfRule>
    <cfRule type="cellIs" dxfId="2034" priority="560" stopIfTrue="1" operator="equal">
      <formula>"II"</formula>
    </cfRule>
    <cfRule type="cellIs" dxfId="2033" priority="561" stopIfTrue="1" operator="between">
      <formula>"III"</formula>
      <formula>"IV"</formula>
    </cfRule>
  </conditionalFormatting>
  <conditionalFormatting sqref="AD9:AD13">
    <cfRule type="containsText" dxfId="2032" priority="235" stopIfTrue="1" operator="containsText" text="No aceptable o aceptable con control específico">
      <formula>NOT(ISERROR(SEARCH("No aceptable o aceptable con control específico",AD9)))</formula>
    </cfRule>
  </conditionalFormatting>
  <conditionalFormatting sqref="AD9:AD14">
    <cfRule type="containsText" dxfId="2031" priority="236" stopIfTrue="1" operator="containsText" text="No aceptable">
      <formula>NOT(ISERROR(SEARCH("No aceptable",AD9)))</formula>
    </cfRule>
    <cfRule type="containsText" dxfId="2030" priority="237" stopIfTrue="1" operator="containsText" text="No Aceptable o aceptable con control específico">
      <formula>NOT(ISERROR(SEARCH("No Aceptable o aceptable con control específico",AD9)))</formula>
    </cfRule>
  </conditionalFormatting>
  <conditionalFormatting sqref="AD12:AD13">
    <cfRule type="cellIs" dxfId="2029" priority="238" stopIfTrue="1" operator="equal">
      <formula>"Aceptable"</formula>
    </cfRule>
    <cfRule type="cellIs" dxfId="2028" priority="239" stopIfTrue="1" operator="equal">
      <formula>"No aceptable"</formula>
    </cfRule>
  </conditionalFormatting>
  <conditionalFormatting sqref="AD13">
    <cfRule type="containsText" dxfId="2027" priority="233" stopIfTrue="1" operator="containsText" text="No aceptable">
      <formula>NOT(ISERROR(SEARCH("No aceptable",AD13)))</formula>
    </cfRule>
    <cfRule type="containsText" dxfId="2026" priority="234" stopIfTrue="1" operator="containsText" text="No Aceptable o aceptable con control específico">
      <formula>NOT(ISERROR(SEARCH("No Aceptable o aceptable con control específico",AD13)))</formula>
    </cfRule>
  </conditionalFormatting>
  <conditionalFormatting sqref="AD14">
    <cfRule type="containsText" dxfId="2025" priority="243" stopIfTrue="1" operator="containsText" text="No aceptable o aceptable con control específico">
      <formula>NOT(ISERROR(SEARCH("No aceptable o aceptable con control específico",AD14)))</formula>
    </cfRule>
    <cfRule type="containsText" dxfId="2024" priority="244" stopIfTrue="1" operator="containsText" text="No aceptable">
      <formula>NOT(ISERROR(SEARCH("No aceptable",AD14)))</formula>
    </cfRule>
    <cfRule type="containsText" dxfId="2023" priority="245" stopIfTrue="1" operator="containsText" text="No Aceptable o aceptable con control específico">
      <formula>NOT(ISERROR(SEARCH("No Aceptable o aceptable con control específico",AD14)))</formula>
    </cfRule>
    <cfRule type="cellIs" dxfId="2022" priority="246" stopIfTrue="1" operator="equal">
      <formula>"Aceptable"</formula>
    </cfRule>
    <cfRule type="cellIs" dxfId="2021" priority="247" stopIfTrue="1" operator="equal">
      <formula>"No aceptable"</formula>
    </cfRule>
  </conditionalFormatting>
  <conditionalFormatting sqref="AD15">
    <cfRule type="cellIs" dxfId="2020" priority="228" stopIfTrue="1" operator="equal">
      <formula>"Aceptable"</formula>
    </cfRule>
    <cfRule type="cellIs" dxfId="2019" priority="229" stopIfTrue="1" operator="equal">
      <formula>"No aceptable"</formula>
    </cfRule>
  </conditionalFormatting>
  <conditionalFormatting sqref="AD15:AD34">
    <cfRule type="containsText" dxfId="2018" priority="98" stopIfTrue="1" operator="containsText" text="No aceptable o aceptable con control específico">
      <formula>NOT(ISERROR(SEARCH("No aceptable o aceptable con control específico",AD15)))</formula>
    </cfRule>
    <cfRule type="containsText" dxfId="2017" priority="99" stopIfTrue="1" operator="containsText" text="No aceptable">
      <formula>NOT(ISERROR(SEARCH("No aceptable",AD15)))</formula>
    </cfRule>
    <cfRule type="containsText" dxfId="2016" priority="100" stopIfTrue="1" operator="containsText" text="No Aceptable o aceptable con control específico">
      <formula>NOT(ISERROR(SEARCH("No Aceptable o aceptable con control específico",AD15)))</formula>
    </cfRule>
  </conditionalFormatting>
  <conditionalFormatting sqref="AD17">
    <cfRule type="cellIs" dxfId="2015" priority="212" stopIfTrue="1" operator="equal">
      <formula>"Aceptable"</formula>
    </cfRule>
    <cfRule type="cellIs" dxfId="2014" priority="213" stopIfTrue="1" operator="equal">
      <formula>"No aceptable"</formula>
    </cfRule>
  </conditionalFormatting>
  <conditionalFormatting sqref="AD20:AD30">
    <cfRule type="cellIs" dxfId="2013" priority="101" stopIfTrue="1" operator="equal">
      <formula>"Aceptable"</formula>
    </cfRule>
    <cfRule type="cellIs" dxfId="2012" priority="102" stopIfTrue="1" operator="equal">
      <formula>"No aceptable"</formula>
    </cfRule>
  </conditionalFormatting>
  <conditionalFormatting sqref="AD34">
    <cfRule type="cellIs" dxfId="2011" priority="122" stopIfTrue="1" operator="equal">
      <formula>"Aceptable"</formula>
    </cfRule>
    <cfRule type="cellIs" dxfId="2010" priority="123" stopIfTrue="1" operator="equal">
      <formula>"No aceptable"</formula>
    </cfRule>
  </conditionalFormatting>
  <conditionalFormatting sqref="AD34 AD52:AD749">
    <cfRule type="containsText" dxfId="2009" priority="119" stopIfTrue="1" operator="containsText" text="No aceptable o aceptable con control específico">
      <formula>NOT(ISERROR(SEARCH("No aceptable o aceptable con control específico",AD34)))</formula>
    </cfRule>
    <cfRule type="containsText" dxfId="2008" priority="120" stopIfTrue="1" operator="containsText" text="No aceptable">
      <formula>NOT(ISERROR(SEARCH("No aceptable",AD34)))</formula>
    </cfRule>
    <cfRule type="containsText" dxfId="2007" priority="121" stopIfTrue="1" operator="containsText" text="No Aceptable o aceptable con control específico">
      <formula>NOT(ISERROR(SEARCH("No Aceptable o aceptable con control específico",AD34)))</formula>
    </cfRule>
  </conditionalFormatting>
  <conditionalFormatting sqref="AD9:AE11">
    <cfRule type="cellIs" dxfId="2006" priority="251" stopIfTrue="1" operator="equal">
      <formula>"Aceptable"</formula>
    </cfRule>
    <cfRule type="cellIs" dxfId="2005" priority="252" stopIfTrue="1" operator="equal">
      <formula>"No aceptable"</formula>
    </cfRule>
  </conditionalFormatting>
  <conditionalFormatting sqref="AD16:AE16">
    <cfRule type="cellIs" dxfId="2004" priority="220" stopIfTrue="1" operator="equal">
      <formula>"Aceptable"</formula>
    </cfRule>
    <cfRule type="cellIs" dxfId="2003" priority="221" stopIfTrue="1" operator="equal">
      <formula>"No aceptable"</formula>
    </cfRule>
  </conditionalFormatting>
  <conditionalFormatting sqref="AD18:AE19">
    <cfRule type="cellIs" dxfId="2002" priority="204" stopIfTrue="1" operator="equal">
      <formula>"Aceptable"</formula>
    </cfRule>
    <cfRule type="cellIs" dxfId="2001" priority="205" stopIfTrue="1" operator="equal">
      <formula>"No aceptable"</formula>
    </cfRule>
  </conditionalFormatting>
  <conditionalFormatting sqref="AD31:AE34">
    <cfRule type="cellIs" dxfId="2000" priority="106" stopIfTrue="1" operator="equal">
      <formula>"Aceptable"</formula>
    </cfRule>
    <cfRule type="cellIs" dxfId="1999" priority="107" stopIfTrue="1" operator="equal">
      <formula>"No aceptable"</formula>
    </cfRule>
  </conditionalFormatting>
  <conditionalFormatting sqref="AD52: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1998" priority="557" stopIfTrue="1" operator="equal">
      <formula>"Aceptable"</formula>
    </cfRule>
  </conditionalFormatting>
  <conditionalFormatting sqref="AD52: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1997" priority="558" stopIfTrue="1" operator="equal">
      <formula>"No aceptable"</formula>
    </cfRule>
  </conditionalFormatting>
  <conditionalFormatting sqref="AE9:AE10">
    <cfRule type="cellIs" dxfId="1996" priority="253" stopIfTrue="1" operator="equal">
      <formula>"I"</formula>
    </cfRule>
    <cfRule type="cellIs" dxfId="1995" priority="254" stopIfTrue="1" operator="equal">
      <formula>"II"</formula>
    </cfRule>
    <cfRule type="cellIs" dxfId="1994" priority="255" stopIfTrue="1" operator="between">
      <formula>"III"</formula>
      <formula>"IV"</formula>
    </cfRule>
  </conditionalFormatting>
  <conditionalFormatting sqref="AE18">
    <cfRule type="cellIs" dxfId="1993" priority="201" stopIfTrue="1" operator="equal">
      <formula>"I"</formula>
    </cfRule>
    <cfRule type="cellIs" dxfId="1992" priority="202" stopIfTrue="1" operator="equal">
      <formula>"II"</formula>
    </cfRule>
    <cfRule type="cellIs" dxfId="1991" priority="203" stopIfTrue="1" operator="between">
      <formula>"III"</formula>
      <formula>"IV"</formula>
    </cfRule>
  </conditionalFormatting>
  <conditionalFormatting sqref="AE20:AE21">
    <cfRule type="cellIs" dxfId="1990" priority="189" stopIfTrue="1" operator="equal">
      <formula>"Aceptable"</formula>
    </cfRule>
    <cfRule type="cellIs" dxfId="1989" priority="190" stopIfTrue="1" operator="equal">
      <formula>"No aceptable"</formula>
    </cfRule>
  </conditionalFormatting>
  <conditionalFormatting sqref="AE22:AE23">
    <cfRule type="cellIs" dxfId="1988" priority="171" stopIfTrue="1" operator="equal">
      <formula>"Aceptable"</formula>
    </cfRule>
    <cfRule type="cellIs" dxfId="1987" priority="172" stopIfTrue="1" operator="equal">
      <formula>"No aceptable"</formula>
    </cfRule>
  </conditionalFormatting>
  <conditionalFormatting sqref="AE23:AE27">
    <cfRule type="cellIs" dxfId="1986" priority="129" stopIfTrue="1" operator="equal">
      <formula>"I"</formula>
    </cfRule>
    <cfRule type="cellIs" dxfId="1985" priority="130" stopIfTrue="1" operator="equal">
      <formula>"II"</formula>
    </cfRule>
    <cfRule type="cellIs" dxfId="1984" priority="131" stopIfTrue="1" operator="between">
      <formula>"III"</formula>
      <formula>"IV"</formula>
    </cfRule>
  </conditionalFormatting>
  <conditionalFormatting sqref="AE24:AE27">
    <cfRule type="cellIs" dxfId="1983" priority="127" stopIfTrue="1" operator="equal">
      <formula>"Aceptable"</formula>
    </cfRule>
    <cfRule type="cellIs" dxfId="1982" priority="128" stopIfTrue="1" operator="equal">
      <formula>"No aceptable"</formula>
    </cfRule>
  </conditionalFormatting>
  <conditionalFormatting sqref="AE34">
    <cfRule type="cellIs" dxfId="1981" priority="114" stopIfTrue="1" operator="equal">
      <formula>"Aceptable"</formula>
    </cfRule>
    <cfRule type="cellIs" dxfId="1980" priority="115" stopIfTrue="1" operator="equal">
      <formula>"No aceptable"</formula>
    </cfRule>
    <cfRule type="cellIs" dxfId="1979" priority="116" stopIfTrue="1" operator="equal">
      <formula>"I"</formula>
    </cfRule>
    <cfRule type="cellIs" dxfId="1978" priority="117" stopIfTrue="1" operator="equal">
      <formula>"II"</formula>
    </cfRule>
    <cfRule type="cellIs" dxfId="1977" priority="118" stopIfTrue="1" operator="between">
      <formula>"III"</formula>
      <formula>"IV"</formula>
    </cfRule>
  </conditionalFormatting>
  <conditionalFormatting sqref="AB45:AD45 AB51 AE46:AE50">
    <cfRule type="cellIs" dxfId="1976" priority="93" stopIfTrue="1" operator="equal">
      <formula>"I"</formula>
    </cfRule>
    <cfRule type="cellIs" dxfId="1975" priority="94" stopIfTrue="1" operator="equal">
      <formula>"II"</formula>
    </cfRule>
    <cfRule type="cellIs" dxfId="1974" priority="95" stopIfTrue="1" operator="between">
      <formula>"III"</formula>
      <formula>"IV"</formula>
    </cfRule>
  </conditionalFormatting>
  <conditionalFormatting sqref="AB46:AB47 AB48:AD49">
    <cfRule type="cellIs" dxfId="1973" priority="89" stopIfTrue="1" operator="equal">
      <formula>"II"</formula>
    </cfRule>
    <cfRule type="cellIs" dxfId="1972" priority="90" stopIfTrue="1" operator="between">
      <formula>"III"</formula>
      <formula>"IV"</formula>
    </cfRule>
  </conditionalFormatting>
  <conditionalFormatting sqref="AB46:AB47 AB48:AD49">
    <cfRule type="cellIs" dxfId="1971" priority="88" stopIfTrue="1" operator="equal">
      <formula>"I"</formula>
    </cfRule>
  </conditionalFormatting>
  <conditionalFormatting sqref="AD45 AD51:AE51 AD48:AD50">
    <cfRule type="cellIs" dxfId="1970" priority="91" stopIfTrue="1" operator="equal">
      <formula>"Aceptable"</formula>
    </cfRule>
    <cfRule type="cellIs" dxfId="1969" priority="92" stopIfTrue="1" operator="equal">
      <formula>"No aceptable"</formula>
    </cfRule>
  </conditionalFormatting>
  <conditionalFormatting sqref="AD45:AD51">
    <cfRule type="containsText" dxfId="1968" priority="85" stopIfTrue="1" operator="containsText" text="No aceptable o aceptable con control específico">
      <formula>NOT(ISERROR(SEARCH("No aceptable o aceptable con control específico",AD45)))</formula>
    </cfRule>
    <cfRule type="containsText" dxfId="1967" priority="86" stopIfTrue="1" operator="containsText" text="No aceptable">
      <formula>NOT(ISERROR(SEARCH("No aceptable",AD45)))</formula>
    </cfRule>
    <cfRule type="containsText" dxfId="1966" priority="87" stopIfTrue="1" operator="containsText" text="No Aceptable o aceptable con control específico">
      <formula>NOT(ISERROR(SEARCH("No Aceptable o aceptable con control específico",AD45)))</formula>
    </cfRule>
  </conditionalFormatting>
  <conditionalFormatting sqref="AE48:AE50">
    <cfRule type="cellIs" dxfId="1965" priority="96" stopIfTrue="1" operator="equal">
      <formula>"Aceptable"</formula>
    </cfRule>
  </conditionalFormatting>
  <conditionalFormatting sqref="AE48:AE50">
    <cfRule type="cellIs" dxfId="1964" priority="97" stopIfTrue="1" operator="equal">
      <formula>"No aceptable"</formula>
    </cfRule>
  </conditionalFormatting>
  <conditionalFormatting sqref="AB43:AD43">
    <cfRule type="cellIs" dxfId="1963" priority="64" stopIfTrue="1" operator="equal">
      <formula>"I"</formula>
    </cfRule>
    <cfRule type="cellIs" dxfId="1962" priority="65" stopIfTrue="1" operator="equal">
      <formula>"II"</formula>
    </cfRule>
    <cfRule type="cellIs" dxfId="1961" priority="66" stopIfTrue="1" operator="between">
      <formula>"III"</formula>
      <formula>"IV"</formula>
    </cfRule>
  </conditionalFormatting>
  <conditionalFormatting sqref="AB51:AD51">
    <cfRule type="cellIs" dxfId="1960" priority="77" stopIfTrue="1" operator="equal">
      <formula>"I"</formula>
    </cfRule>
    <cfRule type="cellIs" dxfId="1959" priority="78" stopIfTrue="1" operator="equal">
      <formula>"II"</formula>
    </cfRule>
    <cfRule type="cellIs" dxfId="1958" priority="79" stopIfTrue="1" operator="between">
      <formula>"III"</formula>
      <formula>"IV"</formula>
    </cfRule>
  </conditionalFormatting>
  <conditionalFormatting sqref="AD43">
    <cfRule type="containsText" dxfId="1957" priority="59" stopIfTrue="1" operator="containsText" text="No aceptable o aceptable con control específico">
      <formula>NOT(ISERROR(SEARCH("No aceptable o aceptable con control específico",AD43)))</formula>
    </cfRule>
    <cfRule type="containsText" dxfId="1956" priority="60" stopIfTrue="1" operator="containsText" text="No aceptable">
      <formula>NOT(ISERROR(SEARCH("No aceptable",AD43)))</formula>
    </cfRule>
    <cfRule type="containsText" dxfId="1955" priority="61" stopIfTrue="1" operator="containsText" text="No Aceptable o aceptable con control específico">
      <formula>NOT(ISERROR(SEARCH("No Aceptable o aceptable con control específico",AD43)))</formula>
    </cfRule>
  </conditionalFormatting>
  <conditionalFormatting sqref="AD43">
    <cfRule type="cellIs" dxfId="1954" priority="62" stopIfTrue="1" operator="equal">
      <formula>"Aceptable"</formula>
    </cfRule>
    <cfRule type="cellIs" dxfId="1953" priority="63" stopIfTrue="1" operator="equal">
      <formula>"No aceptable"</formula>
    </cfRule>
  </conditionalFormatting>
  <conditionalFormatting sqref="AD51">
    <cfRule type="cellIs" dxfId="1952" priority="75" stopIfTrue="1" operator="equal">
      <formula>"Aceptable"</formula>
    </cfRule>
    <cfRule type="cellIs" dxfId="1951" priority="76" stopIfTrue="1" operator="equal">
      <formula>"No aceptable"</formula>
    </cfRule>
  </conditionalFormatting>
  <conditionalFormatting sqref="AD51">
    <cfRule type="containsText" dxfId="1950" priority="72" stopIfTrue="1" operator="containsText" text="No aceptable o aceptable con control específico">
      <formula>NOT(ISERROR(SEARCH("No aceptable o aceptable con control específico",AD51)))</formula>
    </cfRule>
    <cfRule type="containsText" dxfId="1949" priority="73" stopIfTrue="1" operator="containsText" text="No aceptable">
      <formula>NOT(ISERROR(SEARCH("No aceptable",AD51)))</formula>
    </cfRule>
    <cfRule type="containsText" dxfId="1948" priority="74" stopIfTrue="1" operator="containsText" text="No Aceptable o aceptable con control específico">
      <formula>NOT(ISERROR(SEARCH("No Aceptable o aceptable con control específico",AD51)))</formula>
    </cfRule>
  </conditionalFormatting>
  <conditionalFormatting sqref="AE43">
    <cfRule type="cellIs" dxfId="1947" priority="82" stopIfTrue="1" operator="equal">
      <formula>"I"</formula>
    </cfRule>
    <cfRule type="cellIs" dxfId="1946" priority="83" stopIfTrue="1" operator="equal">
      <formula>"II"</formula>
    </cfRule>
    <cfRule type="cellIs" dxfId="1945" priority="84" stopIfTrue="1" operator="between">
      <formula>"III"</formula>
      <formula>"IV"</formula>
    </cfRule>
  </conditionalFormatting>
  <conditionalFormatting sqref="AE43">
    <cfRule type="cellIs" dxfId="1944" priority="80" stopIfTrue="1" operator="equal">
      <formula>"Aceptable"</formula>
    </cfRule>
    <cfRule type="cellIs" dxfId="1943" priority="81" stopIfTrue="1" operator="equal">
      <formula>"No aceptable"</formula>
    </cfRule>
  </conditionalFormatting>
  <conditionalFormatting sqref="AE51">
    <cfRule type="cellIs" dxfId="1942" priority="67" stopIfTrue="1" operator="equal">
      <formula>"Aceptable"</formula>
    </cfRule>
    <cfRule type="cellIs" dxfId="1941" priority="68" stopIfTrue="1" operator="equal">
      <formula>"No aceptable"</formula>
    </cfRule>
    <cfRule type="cellIs" dxfId="1940" priority="69" stopIfTrue="1" operator="equal">
      <formula>"I"</formula>
    </cfRule>
    <cfRule type="cellIs" dxfId="1939" priority="70" stopIfTrue="1" operator="equal">
      <formula>"II"</formula>
    </cfRule>
    <cfRule type="cellIs" dxfId="1938" priority="71" stopIfTrue="1" operator="between">
      <formula>"III"</formula>
      <formula>"IV"</formula>
    </cfRule>
  </conditionalFormatting>
  <conditionalFormatting sqref="AB40:AB42">
    <cfRule type="cellIs" dxfId="1937" priority="47" stopIfTrue="1" operator="equal">
      <formula>"II"</formula>
    </cfRule>
    <cfRule type="cellIs" dxfId="1936" priority="48" stopIfTrue="1" operator="between">
      <formula>"III"</formula>
      <formula>"IV"</formula>
    </cfRule>
  </conditionalFormatting>
  <conditionalFormatting sqref="AB40:AB42">
    <cfRule type="cellIs" dxfId="1935" priority="46" stopIfTrue="1" operator="equal">
      <formula>"I"</formula>
    </cfRule>
  </conditionalFormatting>
  <conditionalFormatting sqref="AC40:AD41">
    <cfRule type="cellIs" dxfId="1934" priority="56" stopIfTrue="1" operator="equal">
      <formula>"I"</formula>
    </cfRule>
    <cfRule type="cellIs" dxfId="1933" priority="57" stopIfTrue="1" operator="equal">
      <formula>"II"</formula>
    </cfRule>
    <cfRule type="cellIs" dxfId="1932" priority="58" stopIfTrue="1" operator="between">
      <formula>"III"</formula>
      <formula>"IV"</formula>
    </cfRule>
  </conditionalFormatting>
  <conditionalFormatting sqref="AD40:AD42">
    <cfRule type="containsText" dxfId="1931" priority="49" stopIfTrue="1" operator="containsText" text="No aceptable o aceptable con control específico">
      <formula>NOT(ISERROR(SEARCH("No aceptable o aceptable con control específico",AD40)))</formula>
    </cfRule>
    <cfRule type="containsText" dxfId="1930" priority="50" stopIfTrue="1" operator="containsText" text="No aceptable">
      <formula>NOT(ISERROR(SEARCH("No aceptable",AD40)))</formula>
    </cfRule>
    <cfRule type="containsText" dxfId="1929" priority="51" stopIfTrue="1" operator="containsText" text="No Aceptable o aceptable con control específico">
      <formula>NOT(ISERROR(SEARCH("No Aceptable o aceptable con control específico",AD40)))</formula>
    </cfRule>
  </conditionalFormatting>
  <conditionalFormatting sqref="AD40:AD42">
    <cfRule type="cellIs" dxfId="1928" priority="54" stopIfTrue="1" operator="equal">
      <formula>"Aceptable"</formula>
    </cfRule>
  </conditionalFormatting>
  <conditionalFormatting sqref="AD40:AD42">
    <cfRule type="cellIs" dxfId="1927" priority="55" stopIfTrue="1" operator="equal">
      <formula>"No aceptable"</formula>
    </cfRule>
  </conditionalFormatting>
  <conditionalFormatting sqref="AE42">
    <cfRule type="cellIs" dxfId="1926" priority="53" stopIfTrue="1" operator="equal">
      <formula>"No aceptable"</formula>
    </cfRule>
  </conditionalFormatting>
  <conditionalFormatting sqref="AE42">
    <cfRule type="cellIs" dxfId="1925" priority="43" stopIfTrue="1" operator="equal">
      <formula>"I"</formula>
    </cfRule>
    <cfRule type="cellIs" dxfId="1924" priority="44" stopIfTrue="1" operator="equal">
      <formula>"II"</formula>
    </cfRule>
    <cfRule type="cellIs" dxfId="1923" priority="45" stopIfTrue="1" operator="between">
      <formula>"III"</formula>
      <formula>"IV"</formula>
    </cfRule>
  </conditionalFormatting>
  <conditionalFormatting sqref="AE42">
    <cfRule type="cellIs" dxfId="1922" priority="52" stopIfTrue="1" operator="equal">
      <formula>"Aceptable"</formula>
    </cfRule>
  </conditionalFormatting>
  <conditionalFormatting sqref="AC44:AD44">
    <cfRule type="cellIs" dxfId="1921" priority="37" stopIfTrue="1" operator="equal">
      <formula>"I"</formula>
    </cfRule>
    <cfRule type="cellIs" dxfId="1920" priority="38" stopIfTrue="1" operator="equal">
      <formula>"II"</formula>
    </cfRule>
    <cfRule type="cellIs" dxfId="1919" priority="39" stopIfTrue="1" operator="between">
      <formula>"III"</formula>
      <formula>"IV"</formula>
    </cfRule>
  </conditionalFormatting>
  <conditionalFormatting sqref="AD44">
    <cfRule type="cellIs" dxfId="1918" priority="35" stopIfTrue="1" operator="equal">
      <formula>"Aceptable"</formula>
    </cfRule>
  </conditionalFormatting>
  <conditionalFormatting sqref="AD44">
    <cfRule type="containsText" dxfId="1917" priority="32" stopIfTrue="1" operator="containsText" text="No aceptable o aceptable con control específico">
      <formula>NOT(ISERROR(SEARCH("No aceptable o aceptable con control específico",AD44)))</formula>
    </cfRule>
    <cfRule type="containsText" dxfId="1916" priority="33" stopIfTrue="1" operator="containsText" text="No aceptable">
      <formula>NOT(ISERROR(SEARCH("No aceptable",AD44)))</formula>
    </cfRule>
    <cfRule type="containsText" dxfId="1915" priority="34" stopIfTrue="1" operator="containsText" text="No Aceptable o aceptable con control específico">
      <formula>NOT(ISERROR(SEARCH("No Aceptable o aceptable con control específico",AD44)))</formula>
    </cfRule>
  </conditionalFormatting>
  <conditionalFormatting sqref="AD44">
    <cfRule type="cellIs" dxfId="1914" priority="36" stopIfTrue="1" operator="equal">
      <formula>"No aceptable"</formula>
    </cfRule>
  </conditionalFormatting>
  <conditionalFormatting sqref="AB44">
    <cfRule type="cellIs" dxfId="1913" priority="40" stopIfTrue="1" operator="equal">
      <formula>"I"</formula>
    </cfRule>
    <cfRule type="cellIs" dxfId="1912" priority="41" stopIfTrue="1" operator="equal">
      <formula>"II"</formula>
    </cfRule>
    <cfRule type="cellIs" dxfId="1911" priority="42" stopIfTrue="1" operator="between">
      <formula>"III"</formula>
      <formula>"IV"</formula>
    </cfRule>
  </conditionalFormatting>
  <conditionalFormatting sqref="AB35:AD35">
    <cfRule type="cellIs" dxfId="1910" priority="15" stopIfTrue="1" operator="equal">
      <formula>"I"</formula>
    </cfRule>
    <cfRule type="cellIs" dxfId="1909" priority="16" stopIfTrue="1" operator="equal">
      <formula>"II"</formula>
    </cfRule>
    <cfRule type="cellIs" dxfId="1908" priority="17" stopIfTrue="1" operator="between">
      <formula>"III"</formula>
      <formula>"IV"</formula>
    </cfRule>
  </conditionalFormatting>
  <conditionalFormatting sqref="AD35">
    <cfRule type="containsText" dxfId="1907" priority="10" stopIfTrue="1" operator="containsText" text="No aceptable o aceptable con control específico">
      <formula>NOT(ISERROR(SEARCH("No aceptable o aceptable con control específico",AD35)))</formula>
    </cfRule>
    <cfRule type="containsText" dxfId="1906" priority="11" stopIfTrue="1" operator="containsText" text="No aceptable">
      <formula>NOT(ISERROR(SEARCH("No aceptable",AD35)))</formula>
    </cfRule>
    <cfRule type="containsText" dxfId="1905" priority="12" stopIfTrue="1" operator="containsText" text="No Aceptable o aceptable con control específico">
      <formula>NOT(ISERROR(SEARCH("No Aceptable o aceptable con control específico",AD35)))</formula>
    </cfRule>
  </conditionalFormatting>
  <conditionalFormatting sqref="AD36:AD39">
    <cfRule type="cellIs" dxfId="1904" priority="26" stopIfTrue="1" operator="equal">
      <formula>"Aceptable"</formula>
    </cfRule>
  </conditionalFormatting>
  <conditionalFormatting sqref="AD36:AD39">
    <cfRule type="containsText" dxfId="1903" priority="23" stopIfTrue="1" operator="containsText" text="No aceptable o aceptable con control específico">
      <formula>NOT(ISERROR(SEARCH("No aceptable o aceptable con control específico",AD36)))</formula>
    </cfRule>
    <cfRule type="containsText" dxfId="1902" priority="24" stopIfTrue="1" operator="containsText" text="No aceptable">
      <formula>NOT(ISERROR(SEARCH("No aceptable",AD36)))</formula>
    </cfRule>
    <cfRule type="containsText" dxfId="1901" priority="25" stopIfTrue="1" operator="containsText" text="No Aceptable o aceptable con control específico">
      <formula>NOT(ISERROR(SEARCH("No Aceptable o aceptable con control específico",AD36)))</formula>
    </cfRule>
  </conditionalFormatting>
  <conditionalFormatting sqref="AD35:AE35">
    <cfRule type="cellIs" dxfId="1900" priority="13" stopIfTrue="1" operator="equal">
      <formula>"Aceptable"</formula>
    </cfRule>
    <cfRule type="cellIs" dxfId="1899" priority="14" stopIfTrue="1" operator="equal">
      <formula>"No aceptable"</formula>
    </cfRule>
  </conditionalFormatting>
  <conditionalFormatting sqref="AD36:AE37 AD38:AD39">
    <cfRule type="cellIs" dxfId="1898" priority="27" stopIfTrue="1" operator="equal">
      <formula>"No aceptable"</formula>
    </cfRule>
  </conditionalFormatting>
  <conditionalFormatting sqref="AE36:AE37 AB36:AB39">
    <cfRule type="cellIs" dxfId="1897" priority="28" stopIfTrue="1" operator="equal">
      <formula>"I"</formula>
    </cfRule>
    <cfRule type="cellIs" dxfId="1896" priority="29" stopIfTrue="1" operator="equal">
      <formula>"II"</formula>
    </cfRule>
    <cfRule type="cellIs" dxfId="1895" priority="30" stopIfTrue="1" operator="between">
      <formula>"III"</formula>
      <formula>"IV"</formula>
    </cfRule>
  </conditionalFormatting>
  <conditionalFormatting sqref="AE36:AE37">
    <cfRule type="cellIs" dxfId="1894" priority="31" stopIfTrue="1" operator="equal">
      <formula>"Aceptable"</formula>
    </cfRule>
  </conditionalFormatting>
  <conditionalFormatting sqref="AE38">
    <cfRule type="cellIs" dxfId="1893" priority="18" stopIfTrue="1" operator="equal">
      <formula>"No aceptable"</formula>
    </cfRule>
    <cfRule type="cellIs" dxfId="1892" priority="19" stopIfTrue="1" operator="equal">
      <formula>"I"</formula>
    </cfRule>
    <cfRule type="cellIs" dxfId="1891" priority="20" stopIfTrue="1" operator="equal">
      <formula>"II"</formula>
    </cfRule>
    <cfRule type="cellIs" dxfId="1890" priority="21" stopIfTrue="1" operator="between">
      <formula>"III"</formula>
      <formula>"IV"</formula>
    </cfRule>
    <cfRule type="cellIs" dxfId="1889" priority="22" stopIfTrue="1" operator="equal">
      <formula>"Aceptable"</formula>
    </cfRule>
  </conditionalFormatting>
  <conditionalFormatting sqref="AD46">
    <cfRule type="cellIs" dxfId="1888" priority="5" stopIfTrue="1" operator="equal">
      <formula>"Aceptable"</formula>
    </cfRule>
  </conditionalFormatting>
  <conditionalFormatting sqref="AD46">
    <cfRule type="cellIs" dxfId="1887" priority="6" stopIfTrue="1" operator="equal">
      <formula>"No aceptable"</formula>
    </cfRule>
  </conditionalFormatting>
  <conditionalFormatting sqref="AD47:AE47">
    <cfRule type="cellIs" dxfId="1886" priority="1" stopIfTrue="1" operator="equal">
      <formula>"Aceptable"</formula>
    </cfRule>
    <cfRule type="cellIs" dxfId="1885" priority="2" stopIfTrue="1" operator="equal">
      <formula>"No aceptable"</formula>
    </cfRule>
  </conditionalFormatting>
  <conditionalFormatting sqref="AB50">
    <cfRule type="cellIs" dxfId="1884" priority="7" stopIfTrue="1" operator="equal">
      <formula>"I"</formula>
    </cfRule>
    <cfRule type="cellIs" dxfId="1883" priority="8" stopIfTrue="1" operator="equal">
      <formula>"II"</formula>
    </cfRule>
    <cfRule type="cellIs" dxfId="1882" priority="9" stopIfTrue="1" operator="between">
      <formula>"III"</formula>
      <formula>"IV"</formula>
    </cfRule>
  </conditionalFormatting>
  <conditionalFormatting sqref="AE46">
    <cfRule type="cellIs" dxfId="1881" priority="4" stopIfTrue="1" operator="equal">
      <formula>"No aceptable"</formula>
    </cfRule>
  </conditionalFormatting>
  <conditionalFormatting sqref="AE46">
    <cfRule type="cellIs" dxfId="1880" priority="3" stopIfTrue="1" operator="equal">
      <formula>"Aceptable"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34 Z36:Z51" xr:uid="{00000000-0002-0000-1000-000000000000}">
      <formula1>"100,60,25,10"</formula1>
    </dataValidation>
    <dataValidation type="list" allowBlank="1" showInputMessage="1" prompt="4 = Continua_x000a_3 = Frecuente_x000a_2 = Ocasional_x000a_1 = Esporádica" sqref="V9:V34 V36:V51" xr:uid="{00000000-0002-0000-1000-000001000000}">
      <formula1>"4, 3, 2, 1"</formula1>
    </dataValidation>
    <dataValidation type="list" allowBlank="1" showInputMessage="1" showErrorMessage="1" prompt="10 = Muy Alto_x000a_6 = Alto_x000a_2 = Medio_x000a_0 = Bajo" sqref="U9:U34 U36:U51" xr:uid="{00000000-0002-0000-1000-000002000000}">
      <formula1>"10, 6, 2, 0, "</formula1>
    </dataValidation>
    <dataValidation allowBlank="1" sqref="AA9:AA34 AA36:AA51" xr:uid="{00000000-0002-0000-1000-000003000000}"/>
  </dataValidations>
  <pageMargins left="0.7" right="0.7" top="0.75" bottom="0.75" header="0.3" footer="0.3"/>
  <pageSetup paperSize="9" scale="26"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AK26"/>
  <sheetViews>
    <sheetView view="pageBreakPreview" topLeftCell="H1" zoomScale="70" zoomScaleNormal="70" zoomScaleSheetLayoutView="70" workbookViewId="0">
      <selection activeCell="AK3" sqref="AK3"/>
    </sheetView>
  </sheetViews>
  <sheetFormatPr baseColWidth="10" defaultColWidth="7" defaultRowHeight="78.75" customHeight="1"/>
  <cols>
    <col min="9" max="11" width="11.5703125" customWidth="1"/>
    <col min="16" max="16" width="10.28515625" customWidth="1"/>
    <col min="18" max="20" width="11" customWidth="1"/>
    <col min="30" max="30" width="8.42578125" customWidth="1"/>
    <col min="36" max="36" width="12.140625" customWidth="1"/>
    <col min="37" max="37" width="14.7109375" customWidth="1"/>
  </cols>
  <sheetData>
    <row r="1" spans="1:37" s="2" customFormat="1" ht="48.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28.5" customHeight="1">
      <c r="B2" s="9"/>
      <c r="H2" s="3"/>
      <c r="AI2" s="10"/>
      <c r="AJ2" s="160" t="s">
        <v>68</v>
      </c>
      <c r="AK2" s="169">
        <v>3</v>
      </c>
    </row>
    <row r="3" spans="1:37" s="2" customFormat="1" ht="31.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78.7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1:37" s="1" customFormat="1" ht="78.7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61.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78.7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78.75" customHeight="1" thickBo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1:37" s="1" customFormat="1" ht="78.75" customHeight="1">
      <c r="A9" s="22"/>
      <c r="B9" s="467" t="s">
        <v>125</v>
      </c>
      <c r="C9" s="467" t="s">
        <v>158</v>
      </c>
      <c r="D9" s="467" t="s">
        <v>165</v>
      </c>
      <c r="E9" s="528" t="s">
        <v>166</v>
      </c>
      <c r="F9" s="528" t="s">
        <v>164</v>
      </c>
      <c r="G9" s="229" t="s">
        <v>42</v>
      </c>
      <c r="H9" s="404" t="s">
        <v>36</v>
      </c>
      <c r="I9" s="74" t="s">
        <v>46</v>
      </c>
      <c r="J9" s="75" t="s">
        <v>230</v>
      </c>
      <c r="K9" s="75" t="s">
        <v>231</v>
      </c>
      <c r="L9" s="76">
        <v>0</v>
      </c>
      <c r="M9" s="77">
        <v>5</v>
      </c>
      <c r="N9" s="76">
        <v>0</v>
      </c>
      <c r="O9" s="76">
        <f t="shared" ref="O9:O25" si="0">SUM(L9:N9)</f>
        <v>5</v>
      </c>
      <c r="P9" s="75" t="s">
        <v>232</v>
      </c>
      <c r="Q9" s="78">
        <v>8</v>
      </c>
      <c r="R9" s="75" t="s">
        <v>424</v>
      </c>
      <c r="S9" s="75" t="s">
        <v>234</v>
      </c>
      <c r="T9" s="75" t="s">
        <v>233</v>
      </c>
      <c r="U9" s="79">
        <v>2</v>
      </c>
      <c r="V9" s="79">
        <v>4</v>
      </c>
      <c r="W9" s="79">
        <f>V9*U9</f>
        <v>8</v>
      </c>
      <c r="X9" s="80" t="str">
        <f>+IF(AND(U9*V9&gt;=24,U9*V9&lt;=40),"MA",IF(AND(U9*V9&gt;=10,U9*V9&lt;=20),"A",IF(AND(U9*V9&gt;=6,U9*V9&lt;=8),"M",IF(AND(U9*V9&gt;=0,U9*V9&lt;=4),"B",""))))</f>
        <v>M</v>
      </c>
      <c r="Y9" s="74"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+IF(AND(U9*V9*Z9&gt;=600,U9*V9*Z9&lt;=4000),"I",IF(AND(U9*V9*Z9&gt;=150,U9*V9*Z9&lt;=500),"II",IF(AND(U9*V9*Z9&gt;=40,U9*V9*Z9&lt;=120),"III",IF(AND(U9*V9*Z9&gt;=0,U9*V9*Z9&lt;=20),"IV",""))))</f>
        <v>III</v>
      </c>
      <c r="AC9" s="74"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78.75" customHeight="1">
      <c r="A10" s="23"/>
      <c r="B10" s="435"/>
      <c r="C10" s="435"/>
      <c r="D10" s="435"/>
      <c r="E10" s="528"/>
      <c r="F10" s="528"/>
      <c r="G10" s="229" t="s">
        <v>42</v>
      </c>
      <c r="H10" s="405"/>
      <c r="I10" s="74" t="s">
        <v>96</v>
      </c>
      <c r="J10" s="75" t="s">
        <v>236</v>
      </c>
      <c r="K10" s="85" t="s">
        <v>237</v>
      </c>
      <c r="L10" s="76">
        <v>0</v>
      </c>
      <c r="M10" s="77">
        <v>5</v>
      </c>
      <c r="N10" s="76">
        <v>0</v>
      </c>
      <c r="O10" s="76">
        <f t="shared" si="0"/>
        <v>5</v>
      </c>
      <c r="P10" s="75" t="s">
        <v>232</v>
      </c>
      <c r="Q10" s="74">
        <v>8</v>
      </c>
      <c r="R10" s="85" t="s">
        <v>425</v>
      </c>
      <c r="S10" s="85" t="s">
        <v>234</v>
      </c>
      <c r="T10" s="85" t="s">
        <v>233</v>
      </c>
      <c r="U10" s="79">
        <v>2</v>
      </c>
      <c r="V10" s="79">
        <v>4</v>
      </c>
      <c r="W10" s="79">
        <f t="shared" ref="W10:W25" si="1">V10*U10</f>
        <v>8</v>
      </c>
      <c r="X10" s="80" t="str">
        <f t="shared" ref="X10:X25" si="2">+IF(AND(U10*V10&gt;=24,U10*V10&lt;=40),"MA",IF(AND(U10*V10&gt;=10,U10*V10&lt;=20),"A",IF(AND(U10*V10&gt;=6,U10*V10&lt;=8),"M",IF(AND(U10*V10&gt;=0,U10*V10&lt;=4),"B",""))))</f>
        <v>M</v>
      </c>
      <c r="Y10" s="74" t="str">
        <f t="shared" ref="Y10:Y25"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5" si="4">W10*Z10</f>
        <v>80</v>
      </c>
      <c r="AB10" s="82" t="str">
        <f t="shared" ref="AB10:AB25" si="5">+IF(AND(U10*V10*Z10&gt;=600,U10*V10*Z10&lt;=4000),"I",IF(AND(U10*V10*Z10&gt;=150,U10*V10*Z10&lt;=500),"II",IF(AND(U10*V10*Z10&gt;=40,U10*V10*Z10&lt;=120),"III",IF(AND(U10*V10*Z10&gt;=0,U10*V10*Z10&lt;=20),"IV",""))))</f>
        <v>III</v>
      </c>
      <c r="AC10" s="74" t="str">
        <f t="shared" ref="AC10:AC25"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5" si="7">+IF(AB10="I","No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78.75" customHeight="1">
      <c r="A11" s="23"/>
      <c r="B11" s="435"/>
      <c r="C11" s="435"/>
      <c r="D11" s="435"/>
      <c r="E11" s="528"/>
      <c r="F11" s="528"/>
      <c r="G11" s="242" t="s">
        <v>33</v>
      </c>
      <c r="H11" s="405"/>
      <c r="I11" s="74" t="s">
        <v>96</v>
      </c>
      <c r="J11" s="74" t="s">
        <v>241</v>
      </c>
      <c r="K11" s="78" t="s">
        <v>243</v>
      </c>
      <c r="L11" s="76">
        <v>0</v>
      </c>
      <c r="M11" s="77">
        <v>5</v>
      </c>
      <c r="N11" s="76">
        <v>0</v>
      </c>
      <c r="O11" s="76">
        <f t="shared" si="0"/>
        <v>5</v>
      </c>
      <c r="P11" s="78" t="s">
        <v>242</v>
      </c>
      <c r="Q11" s="78">
        <v>3</v>
      </c>
      <c r="R11" s="78" t="s">
        <v>33</v>
      </c>
      <c r="S11" s="78" t="s">
        <v>33</v>
      </c>
      <c r="T11" s="78" t="s">
        <v>244</v>
      </c>
      <c r="U11" s="79">
        <v>2</v>
      </c>
      <c r="V11" s="79">
        <v>2</v>
      </c>
      <c r="W11" s="79">
        <f t="shared" si="1"/>
        <v>4</v>
      </c>
      <c r="X11" s="80" t="str">
        <f t="shared" si="2"/>
        <v>B</v>
      </c>
      <c r="Y11" s="81" t="str">
        <f t="shared" si="3"/>
        <v>Situación mejorable con exposición ocasional o esporádica, o situación sin anomalía destacable con cualquier nivel de exposición. No es esperable que se materialice el riesgo, aunque puede ser concebible.</v>
      </c>
      <c r="Z11" s="79">
        <v>10</v>
      </c>
      <c r="AA11" s="79">
        <f t="shared" si="4"/>
        <v>40</v>
      </c>
      <c r="AB11" s="82" t="str">
        <f>+IF(AND(U11*V11*Z11&gt;=600,U11*V11*Z11&lt;=4000),"I",IF(AND(U11*V11*Z11&gt;=150,U11*V11*Z11&lt;=500),"II",IF(AND(U11*V11*Z11&gt;=40,U11*V11*Z11&lt;=120),"III",IF(AND(U11*V11*Z11&gt;=0,U11*V11*Z11&lt;=20),"IV",""))))</f>
        <v>III</v>
      </c>
      <c r="AC11" s="81"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64" t="s">
        <v>691</v>
      </c>
      <c r="AF11" s="78" t="s">
        <v>34</v>
      </c>
      <c r="AG11" s="78" t="s">
        <v>34</v>
      </c>
      <c r="AH11" s="78" t="s">
        <v>34</v>
      </c>
      <c r="AI11" s="64" t="s">
        <v>706</v>
      </c>
      <c r="AJ11" s="64" t="s">
        <v>652</v>
      </c>
      <c r="AK11" s="52" t="s">
        <v>468</v>
      </c>
    </row>
    <row r="12" spans="1:37" s="1" customFormat="1" ht="78.75" customHeight="1">
      <c r="A12" s="23"/>
      <c r="B12" s="435"/>
      <c r="C12" s="435"/>
      <c r="D12" s="435"/>
      <c r="E12" s="528"/>
      <c r="F12" s="528"/>
      <c r="G12" s="241" t="s">
        <v>42</v>
      </c>
      <c r="H12" s="407" t="s">
        <v>44</v>
      </c>
      <c r="I12" s="74" t="s">
        <v>54</v>
      </c>
      <c r="J12" s="74" t="s">
        <v>224</v>
      </c>
      <c r="K12" s="74" t="s">
        <v>219</v>
      </c>
      <c r="L12" s="76">
        <v>0</v>
      </c>
      <c r="M12" s="77">
        <v>5</v>
      </c>
      <c r="N12" s="76">
        <v>0</v>
      </c>
      <c r="O12" s="76">
        <f t="shared" si="0"/>
        <v>5</v>
      </c>
      <c r="P12" s="74" t="s">
        <v>708</v>
      </c>
      <c r="Q12" s="78">
        <v>8</v>
      </c>
      <c r="R12" s="74" t="s">
        <v>221</v>
      </c>
      <c r="S12" s="74" t="s">
        <v>220</v>
      </c>
      <c r="T12" s="74" t="s">
        <v>300</v>
      </c>
      <c r="U12" s="79">
        <v>2</v>
      </c>
      <c r="V12" s="79">
        <v>2</v>
      </c>
      <c r="W12" s="79">
        <f t="shared" si="1"/>
        <v>4</v>
      </c>
      <c r="X12" s="80" t="str">
        <f t="shared" si="2"/>
        <v>B</v>
      </c>
      <c r="Y12" s="81" t="str">
        <f t="shared" si="3"/>
        <v>Situación mejorable con exposición ocasional o esporádica, o situación sin anomalía destacable con cualquier nivel de exposición. No es esperable que se materialice el riesgo, aunque puede ser concebible.</v>
      </c>
      <c r="Z12" s="79">
        <v>10</v>
      </c>
      <c r="AA12" s="79">
        <f t="shared" si="4"/>
        <v>40</v>
      </c>
      <c r="AB12" s="82" t="str">
        <f t="shared" ref="AB12" si="8">+IF(AND(U12*V12*Z12&gt;=600,U12*V12*Z12&lt;=4000),"I",IF(AND(U12*V12*Z12&gt;=150,U12*V12*Z12&lt;=500),"II",IF(AND(U12*V12*Z12&gt;=40,U12*V12*Z12&lt;=120),"III",IF(AND(U12*V12*Z12&gt;=0,U12*V12*Z12&lt;=20),"IV",""))))</f>
        <v>III</v>
      </c>
      <c r="AC12" s="81" t="str">
        <f t="shared" ref="AC12" si="9">+IF(AB12="I","Situación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 si="10">+IF(AB12="I","No aceptable",IF(AB12="II","No aceptable o aceptable con control específico",IF(AB12="III","Aceptable",IF(AB12="IV","Aceptable",""))))</f>
        <v>Aceptable</v>
      </c>
      <c r="AE12" s="407" t="s">
        <v>712</v>
      </c>
      <c r="AF12" s="74" t="s">
        <v>34</v>
      </c>
      <c r="AG12" s="74" t="s">
        <v>34</v>
      </c>
      <c r="AH12" s="74" t="s">
        <v>34</v>
      </c>
      <c r="AI12" s="64" t="s">
        <v>661</v>
      </c>
      <c r="AJ12" s="74" t="s">
        <v>34</v>
      </c>
      <c r="AK12" s="52" t="s">
        <v>433</v>
      </c>
    </row>
    <row r="13" spans="1:37" s="1" customFormat="1" ht="78.75" customHeight="1">
      <c r="A13" s="23"/>
      <c r="B13" s="435"/>
      <c r="C13" s="435"/>
      <c r="D13" s="435"/>
      <c r="E13" s="528"/>
      <c r="F13" s="528"/>
      <c r="G13" s="241" t="s">
        <v>42</v>
      </c>
      <c r="H13" s="408"/>
      <c r="I13" s="74" t="s">
        <v>427</v>
      </c>
      <c r="J13" s="74" t="s">
        <v>428</v>
      </c>
      <c r="K13" s="74" t="s">
        <v>711</v>
      </c>
      <c r="L13" s="76">
        <v>0</v>
      </c>
      <c r="M13" s="77">
        <v>5</v>
      </c>
      <c r="N13" s="76">
        <v>0</v>
      </c>
      <c r="O13" s="76">
        <f t="shared" si="0"/>
        <v>5</v>
      </c>
      <c r="P13" s="74" t="s">
        <v>708</v>
      </c>
      <c r="Q13" s="78">
        <v>8</v>
      </c>
      <c r="R13" s="74" t="s">
        <v>221</v>
      </c>
      <c r="S13" s="74" t="s">
        <v>431</v>
      </c>
      <c r="T13" s="74" t="s">
        <v>432</v>
      </c>
      <c r="U13" s="79">
        <v>2</v>
      </c>
      <c r="V13" s="79">
        <v>1</v>
      </c>
      <c r="W13" s="79">
        <f>V13*U13</f>
        <v>2</v>
      </c>
      <c r="X13" s="80" t="str">
        <f>+IF(AND(U13*V13&gt;=24,U13*V13&lt;=40),"MA",IF(AND(U13*V13&gt;=10,U13*V13&lt;=20),"A",IF(AND(U13*V13&gt;=6,U13*V13&lt;=8),"M",IF(AND(U13*V13&gt;=0,U13*V13&lt;=4),"B",""))))</f>
        <v>B</v>
      </c>
      <c r="Y13" s="81"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79">
        <v>10</v>
      </c>
      <c r="AA13" s="79">
        <f>W13*Z13</f>
        <v>20</v>
      </c>
      <c r="AB13" s="82" t="str">
        <f>+IF(AND(U13*V13*Z13&gt;=600,U13*V13*Z13&lt;=4000),"I",IF(AND(U13*V13*Z13&gt;=150,U13*V13*Z13&lt;=500),"II",IF(AND(U13*V13*Z13&gt;=40,U13*V13*Z13&lt;=120),"III",IF(AND(U13*V13*Z13&gt;=0,U13*V13*Z13&lt;=20),"IV",""))))</f>
        <v>IV</v>
      </c>
      <c r="AC13" s="81"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3" s="74" t="str">
        <f>+IF(AB13="I","No aceptable",IF(AB13="II","No aceptable o aceptable con control específico",IF(AB13="III","Aceptable",IF(AB13="IV","Aceptable",""))))</f>
        <v>Aceptable</v>
      </c>
      <c r="AE13" s="408"/>
      <c r="AF13" s="74" t="s">
        <v>34</v>
      </c>
      <c r="AG13" s="74" t="s">
        <v>34</v>
      </c>
      <c r="AH13" s="74" t="s">
        <v>34</v>
      </c>
      <c r="AI13" s="64" t="s">
        <v>661</v>
      </c>
      <c r="AJ13" s="74" t="s">
        <v>34</v>
      </c>
      <c r="AK13" s="52" t="s">
        <v>433</v>
      </c>
    </row>
    <row r="14" spans="1:37" s="1" customFormat="1" ht="78.75" customHeight="1">
      <c r="A14" s="23"/>
      <c r="B14" s="435"/>
      <c r="C14" s="435"/>
      <c r="D14" s="435"/>
      <c r="E14" s="528"/>
      <c r="F14" s="528"/>
      <c r="G14" s="241" t="s">
        <v>42</v>
      </c>
      <c r="H14" s="409"/>
      <c r="I14" s="74" t="s">
        <v>463</v>
      </c>
      <c r="J14" s="74" t="s">
        <v>222</v>
      </c>
      <c r="K14" s="74" t="s">
        <v>711</v>
      </c>
      <c r="L14" s="76">
        <v>0</v>
      </c>
      <c r="M14" s="77">
        <v>5</v>
      </c>
      <c r="N14" s="76">
        <v>0</v>
      </c>
      <c r="O14" s="76">
        <f t="shared" si="0"/>
        <v>5</v>
      </c>
      <c r="P14" s="74" t="s">
        <v>708</v>
      </c>
      <c r="Q14" s="74">
        <v>8</v>
      </c>
      <c r="R14" s="74" t="s">
        <v>459</v>
      </c>
      <c r="S14" s="74" t="s">
        <v>220</v>
      </c>
      <c r="T14" s="74" t="s">
        <v>300</v>
      </c>
      <c r="U14" s="79">
        <v>2</v>
      </c>
      <c r="V14" s="79">
        <v>3</v>
      </c>
      <c r="W14" s="79">
        <f>V14*U14</f>
        <v>6</v>
      </c>
      <c r="X14" s="80" t="str">
        <f>+IF(AND(U14*V14&gt;=24,U14*V14&lt;=40),"MA",IF(AND(U14*V14&gt;=10,U14*V14&lt;=20),"A",IF(AND(U14*V14&gt;=6,U14*V14&lt;=8),"M",IF(AND(U14*V14&gt;=0,U14*V14&lt;=4),"B",""))))</f>
        <v>M</v>
      </c>
      <c r="Y14" s="81" t="str">
        <f>+IF(X14="MA","Situación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79">
        <v>10</v>
      </c>
      <c r="AA14" s="79">
        <f>W14*Z14</f>
        <v>60</v>
      </c>
      <c r="AB14" s="82" t="str">
        <f>+IF(AND(U14*V14*Z14&gt;=600,U14*V14*Z14&lt;=4000),"I",IF(AND(U14*V14*Z14&gt;=150,U14*V14*Z14&lt;=500),"II",IF(AND(U14*V14*Z14&gt;=40,U14*V14*Z14&lt;=120),"III",IF(AND(U14*V14*Z14&gt;=0,U14*V14*Z14&lt;=20),"IV",""))))</f>
        <v>III</v>
      </c>
      <c r="AC14" s="81"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4" t="str">
        <f>+IF(AB14="I","No aceptable",IF(AB14="II","No aceptable o aceptable con control específico",IF(AB14="III","Aceptable",IF(AB14="IV","Aceptable",""))))</f>
        <v>Aceptable</v>
      </c>
      <c r="AE14" s="409"/>
      <c r="AF14" s="74" t="s">
        <v>34</v>
      </c>
      <c r="AG14" s="74" t="s">
        <v>34</v>
      </c>
      <c r="AH14" s="74" t="s">
        <v>34</v>
      </c>
      <c r="AI14" s="64" t="s">
        <v>661</v>
      </c>
      <c r="AJ14" s="74" t="s">
        <v>34</v>
      </c>
      <c r="AK14" s="52" t="s">
        <v>433</v>
      </c>
    </row>
    <row r="15" spans="1:37" s="1" customFormat="1" ht="78.75" customHeight="1">
      <c r="A15" s="23"/>
      <c r="B15" s="435"/>
      <c r="C15" s="435"/>
      <c r="D15" s="435"/>
      <c r="E15" s="528"/>
      <c r="F15" s="528"/>
      <c r="G15" s="229" t="s">
        <v>42</v>
      </c>
      <c r="H15" s="410" t="s">
        <v>48</v>
      </c>
      <c r="I15" s="85" t="s">
        <v>202</v>
      </c>
      <c r="J15" s="85" t="s">
        <v>203</v>
      </c>
      <c r="K15" s="85" t="s">
        <v>206</v>
      </c>
      <c r="L15" s="76">
        <v>0</v>
      </c>
      <c r="M15" s="77">
        <v>5</v>
      </c>
      <c r="N15" s="76">
        <v>0</v>
      </c>
      <c r="O15" s="76">
        <f t="shared" si="0"/>
        <v>5</v>
      </c>
      <c r="P15" s="89" t="s">
        <v>209</v>
      </c>
      <c r="Q15" s="78">
        <v>8</v>
      </c>
      <c r="R15" s="89" t="s">
        <v>211</v>
      </c>
      <c r="S15" s="89" t="s">
        <v>296</v>
      </c>
      <c r="T15" s="89" t="s">
        <v>213</v>
      </c>
      <c r="U15" s="79">
        <v>2</v>
      </c>
      <c r="V15" s="79">
        <v>4</v>
      </c>
      <c r="W15" s="79">
        <f t="shared" ref="W15:W17" si="11">V15*U15</f>
        <v>8</v>
      </c>
      <c r="X15" s="80" t="str">
        <f t="shared" ref="X15:X17" si="12">+IF(AND(U15*V15&gt;=24,U15*V15&lt;=40),"MA",IF(AND(U15*V15&gt;=10,U15*V15&lt;=20),"A",IF(AND(U15*V15&gt;=6,U15*V15&lt;=8),"M",IF(AND(U15*V15&gt;=0,U15*V15&lt;=4),"B",""))))</f>
        <v>M</v>
      </c>
      <c r="Y15" s="81" t="str">
        <f t="shared" ref="Y15:Y17" si="13">+IF(X15="MA","Situación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79">
        <v>10</v>
      </c>
      <c r="AA15" s="79">
        <f t="shared" ref="AA15:AA17" si="14">W15*Z15</f>
        <v>80</v>
      </c>
      <c r="AB15" s="82" t="str">
        <f t="shared" ref="AB15:AB17" si="15">+IF(AND(U15*V15*Z15&gt;=600,U15*V15*Z15&lt;=4000),"I",IF(AND(U15*V15*Z15&gt;=150,U15*V15*Z15&lt;=500),"II",IF(AND(U15*V15*Z15&gt;=40,U15*V15*Z15&lt;=120),"III",IF(AND(U15*V15*Z15&gt;=0,U15*V15*Z15&lt;=20),"IV",""))))</f>
        <v>III</v>
      </c>
      <c r="AC15" s="81" t="str">
        <f t="shared" ref="AC15:AC17" si="16">+IF(AB15="I","Situación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74" t="str">
        <f t="shared" ref="AD15:AD17" si="17">+IF(AB15="I","No aceptable",IF(AB15="II","No aceptable o aceptable con control específico",IF(AB15="III","Aceptable",IF(AB15="IV","Aceptable",""))))</f>
        <v>Aceptable</v>
      </c>
      <c r="AE15" s="407" t="s">
        <v>713</v>
      </c>
      <c r="AF15" s="74" t="s">
        <v>34</v>
      </c>
      <c r="AG15" s="74" t="s">
        <v>34</v>
      </c>
      <c r="AH15" s="85" t="s">
        <v>217</v>
      </c>
      <c r="AI15" s="85" t="s">
        <v>218</v>
      </c>
      <c r="AJ15" s="78" t="s">
        <v>34</v>
      </c>
      <c r="AK15" s="52" t="s">
        <v>468</v>
      </c>
    </row>
    <row r="16" spans="1:37" s="1" customFormat="1" ht="78.75" customHeight="1">
      <c r="A16" s="23"/>
      <c r="B16" s="435"/>
      <c r="C16" s="435"/>
      <c r="D16" s="435"/>
      <c r="E16" s="528"/>
      <c r="F16" s="528"/>
      <c r="G16" s="229" t="s">
        <v>42</v>
      </c>
      <c r="H16" s="410"/>
      <c r="I16" s="85" t="s">
        <v>359</v>
      </c>
      <c r="J16" s="85" t="s">
        <v>360</v>
      </c>
      <c r="K16" s="85" t="s">
        <v>361</v>
      </c>
      <c r="L16" s="76">
        <v>0</v>
      </c>
      <c r="M16" s="77">
        <v>5</v>
      </c>
      <c r="N16" s="76">
        <v>0</v>
      </c>
      <c r="O16" s="76">
        <f t="shared" si="0"/>
        <v>5</v>
      </c>
      <c r="P16" s="89" t="s">
        <v>362</v>
      </c>
      <c r="Q16" s="78">
        <v>4</v>
      </c>
      <c r="R16" s="89" t="s">
        <v>363</v>
      </c>
      <c r="S16" s="89" t="s">
        <v>364</v>
      </c>
      <c r="T16" s="89" t="s">
        <v>365</v>
      </c>
      <c r="U16" s="79">
        <v>2</v>
      </c>
      <c r="V16" s="79">
        <v>4</v>
      </c>
      <c r="W16" s="79">
        <f t="shared" si="11"/>
        <v>8</v>
      </c>
      <c r="X16" s="80" t="str">
        <f t="shared" si="12"/>
        <v>M</v>
      </c>
      <c r="Y16" s="81" t="str">
        <f t="shared" si="13"/>
        <v>Situación deficiente con exposición esporádica, o bien situación mejorable con exposición continuada o frecuente. Es posible que suceda el daño alguna vez.</v>
      </c>
      <c r="Z16" s="79">
        <v>10</v>
      </c>
      <c r="AA16" s="79">
        <f t="shared" si="14"/>
        <v>80</v>
      </c>
      <c r="AB16" s="82" t="str">
        <f t="shared" si="15"/>
        <v>III</v>
      </c>
      <c r="AC16" s="81" t="str">
        <f t="shared" si="16"/>
        <v>Mejorar si es posible. Sería conveniente justificar la intervención y su rentabilidad.</v>
      </c>
      <c r="AD16" s="74" t="str">
        <f t="shared" si="17"/>
        <v>Aceptable</v>
      </c>
      <c r="AE16" s="408"/>
      <c r="AF16" s="74" t="s">
        <v>34</v>
      </c>
      <c r="AG16" s="74" t="s">
        <v>34</v>
      </c>
      <c r="AH16" s="74" t="s">
        <v>34</v>
      </c>
      <c r="AI16" s="85" t="s">
        <v>366</v>
      </c>
      <c r="AJ16" s="78" t="s">
        <v>34</v>
      </c>
      <c r="AK16" s="52" t="s">
        <v>468</v>
      </c>
    </row>
    <row r="17" spans="1:37" s="1" customFormat="1" ht="78.75" customHeight="1">
      <c r="A17" s="23"/>
      <c r="B17" s="435"/>
      <c r="C17" s="435"/>
      <c r="D17" s="435"/>
      <c r="E17" s="528"/>
      <c r="F17" s="528"/>
      <c r="G17" s="229" t="s">
        <v>42</v>
      </c>
      <c r="H17" s="410"/>
      <c r="I17" s="85" t="s">
        <v>205</v>
      </c>
      <c r="J17" s="85" t="s">
        <v>204</v>
      </c>
      <c r="K17" s="85" t="s">
        <v>207</v>
      </c>
      <c r="L17" s="76">
        <v>0</v>
      </c>
      <c r="M17" s="77">
        <v>5</v>
      </c>
      <c r="N17" s="76">
        <v>0</v>
      </c>
      <c r="O17" s="76">
        <f t="shared" si="0"/>
        <v>5</v>
      </c>
      <c r="P17" s="89" t="s">
        <v>210</v>
      </c>
      <c r="Q17" s="78">
        <v>8</v>
      </c>
      <c r="R17" s="89" t="s">
        <v>214</v>
      </c>
      <c r="S17" s="89" t="s">
        <v>215</v>
      </c>
      <c r="T17" s="89" t="s">
        <v>216</v>
      </c>
      <c r="U17" s="79">
        <v>2</v>
      </c>
      <c r="V17" s="79">
        <v>4</v>
      </c>
      <c r="W17" s="79">
        <f t="shared" si="11"/>
        <v>8</v>
      </c>
      <c r="X17" s="80" t="str">
        <f t="shared" si="12"/>
        <v>M</v>
      </c>
      <c r="Y17" s="81" t="str">
        <f t="shared" si="13"/>
        <v>Situación deficiente con exposición esporádica, o bien situación mejorable con exposición continuada o frecuente. Es posible que suceda el daño alguna vez.</v>
      </c>
      <c r="Z17" s="79">
        <v>10</v>
      </c>
      <c r="AA17" s="79">
        <f t="shared" si="14"/>
        <v>80</v>
      </c>
      <c r="AB17" s="82" t="str">
        <f t="shared" si="15"/>
        <v>III</v>
      </c>
      <c r="AC17" s="81" t="str">
        <f t="shared" si="16"/>
        <v>Mejorar si es posible. Sería conveniente justificar la intervención y su rentabilidad.</v>
      </c>
      <c r="AD17" s="74" t="str">
        <f t="shared" si="17"/>
        <v>Aceptable</v>
      </c>
      <c r="AE17" s="409"/>
      <c r="AF17" s="74" t="s">
        <v>34</v>
      </c>
      <c r="AG17" s="74" t="s">
        <v>34</v>
      </c>
      <c r="AH17" s="85" t="s">
        <v>217</v>
      </c>
      <c r="AI17" s="85" t="s">
        <v>218</v>
      </c>
      <c r="AJ17" s="78" t="s">
        <v>34</v>
      </c>
      <c r="AK17" s="52" t="s">
        <v>468</v>
      </c>
    </row>
    <row r="18" spans="1:37" s="1" customFormat="1" ht="78.75" customHeight="1">
      <c r="A18" s="23"/>
      <c r="B18" s="435"/>
      <c r="C18" s="435"/>
      <c r="D18" s="435"/>
      <c r="E18" s="528"/>
      <c r="F18" s="528"/>
      <c r="G18" s="77" t="s">
        <v>33</v>
      </c>
      <c r="H18" s="100" t="s">
        <v>199</v>
      </c>
      <c r="I18" s="100" t="s">
        <v>350</v>
      </c>
      <c r="J18" s="85" t="s">
        <v>345</v>
      </c>
      <c r="K18" s="85" t="s">
        <v>346</v>
      </c>
      <c r="L18" s="76">
        <v>0</v>
      </c>
      <c r="M18" s="77">
        <v>5</v>
      </c>
      <c r="N18" s="76">
        <v>0</v>
      </c>
      <c r="O18" s="76">
        <f t="shared" si="0"/>
        <v>5</v>
      </c>
      <c r="P18" s="85" t="s">
        <v>344</v>
      </c>
      <c r="Q18" s="78">
        <v>2</v>
      </c>
      <c r="R18" s="85" t="s">
        <v>33</v>
      </c>
      <c r="S18" s="85" t="s">
        <v>33</v>
      </c>
      <c r="T18" s="85" t="s">
        <v>347</v>
      </c>
      <c r="U18" s="79">
        <v>2</v>
      </c>
      <c r="V18" s="79">
        <v>2</v>
      </c>
      <c r="W18" s="79">
        <f t="shared" ref="W18" si="18">V18*U18</f>
        <v>4</v>
      </c>
      <c r="X18" s="80" t="str">
        <f t="shared" ref="X18" si="19">+IF(AND(U18*V18&gt;=24,U18*V18&lt;=40),"MA",IF(AND(U18*V18&gt;=10,U18*V18&lt;=20),"A",IF(AND(U18*V18&gt;=6,U18*V18&lt;=8),"M",IF(AND(U18*V18&gt;=0,U18*V18&lt;=4),"B",""))))</f>
        <v>B</v>
      </c>
      <c r="Y18" s="74" t="str">
        <f t="shared" ref="Y18" si="20">+IF(X18="MA","Situación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79">
        <v>10</v>
      </c>
      <c r="AA18" s="79">
        <f t="shared" ref="AA18" si="21">W18*Z18</f>
        <v>40</v>
      </c>
      <c r="AB18" s="82" t="str">
        <f t="shared" ref="AB18" si="22">+IF(AND(U18*V18*Z18&gt;=600,U18*V18*Z18&lt;=4000),"I",IF(AND(U18*V18*Z18&gt;=150,U18*V18*Z18&lt;=500),"II",IF(AND(U18*V18*Z18&gt;=40,U18*V18*Z18&lt;=120),"III",IF(AND(U18*V18*Z18&gt;=0,U18*V18*Z18&lt;=20),"IV",""))))</f>
        <v>III</v>
      </c>
      <c r="AC18" s="74" t="str">
        <f t="shared" ref="AC18" si="23">+IF(AB18="I","Situación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4" t="str">
        <f t="shared" ref="AD18" si="24">+IF(AB18="I","No aceptable",IF(AB18="II","No aceptable o aceptable con control específico",IF(AB18="III","Aceptable",IF(AB18="IV","Aceptable",""))))</f>
        <v>Aceptable</v>
      </c>
      <c r="AE18" s="74" t="s">
        <v>693</v>
      </c>
      <c r="AF18" s="64" t="s">
        <v>348</v>
      </c>
      <c r="AG18" s="64" t="s">
        <v>34</v>
      </c>
      <c r="AH18" s="64" t="s">
        <v>34</v>
      </c>
      <c r="AI18" s="67" t="s">
        <v>349</v>
      </c>
      <c r="AJ18" s="66" t="s">
        <v>673</v>
      </c>
      <c r="AK18" s="52" t="s">
        <v>468</v>
      </c>
    </row>
    <row r="19" spans="1:37" s="1" customFormat="1" ht="78.75" customHeight="1">
      <c r="A19" s="23"/>
      <c r="B19" s="435"/>
      <c r="C19" s="435"/>
      <c r="D19" s="435"/>
      <c r="E19" s="528"/>
      <c r="F19" s="528"/>
      <c r="G19" s="77" t="s">
        <v>33</v>
      </c>
      <c r="H19" s="404" t="s">
        <v>45</v>
      </c>
      <c r="I19" s="85" t="s">
        <v>78</v>
      </c>
      <c r="J19" s="85" t="s">
        <v>294</v>
      </c>
      <c r="K19" s="85" t="s">
        <v>270</v>
      </c>
      <c r="L19" s="76">
        <v>0</v>
      </c>
      <c r="M19" s="77">
        <v>5</v>
      </c>
      <c r="N19" s="76">
        <v>0</v>
      </c>
      <c r="O19" s="76">
        <f t="shared" si="0"/>
        <v>5</v>
      </c>
      <c r="P19" s="85" t="s">
        <v>291</v>
      </c>
      <c r="Q19" s="78">
        <v>4</v>
      </c>
      <c r="R19" s="85" t="s">
        <v>147</v>
      </c>
      <c r="S19" s="74" t="s">
        <v>297</v>
      </c>
      <c r="T19" s="74" t="s">
        <v>302</v>
      </c>
      <c r="U19" s="79">
        <v>6</v>
      </c>
      <c r="V19" s="79">
        <v>2</v>
      </c>
      <c r="W19" s="79">
        <f t="shared" si="1"/>
        <v>12</v>
      </c>
      <c r="X19" s="80" t="str">
        <f t="shared" si="2"/>
        <v>A</v>
      </c>
      <c r="Y19" s="74" t="str">
        <f t="shared" si="3"/>
        <v>Situación deficiente con exposición frecuente u ocasional, o bien situación muy deficiente con exposición ocasional o esporádica. La materialización de Riesgo es posible que suceda varias veces en la vida laboral</v>
      </c>
      <c r="Z19" s="79">
        <v>10</v>
      </c>
      <c r="AA19" s="79">
        <f t="shared" si="4"/>
        <v>120</v>
      </c>
      <c r="AB19" s="82" t="str">
        <f t="shared" si="5"/>
        <v>III</v>
      </c>
      <c r="AC19" s="74" t="str">
        <f t="shared" si="6"/>
        <v>Mejorar si es posible. Sería conveniente justificar la intervención y su rentabilidad.</v>
      </c>
      <c r="AD19" s="74" t="str">
        <f t="shared" si="7"/>
        <v>Aceptable</v>
      </c>
      <c r="AE19" s="64" t="s">
        <v>694</v>
      </c>
      <c r="AF19" s="66" t="s">
        <v>34</v>
      </c>
      <c r="AG19" s="66" t="s">
        <v>34</v>
      </c>
      <c r="AH19" s="72" t="s">
        <v>137</v>
      </c>
      <c r="AI19" s="72" t="s">
        <v>303</v>
      </c>
      <c r="AJ19" s="66" t="s">
        <v>34</v>
      </c>
      <c r="AK19" s="52" t="s">
        <v>468</v>
      </c>
    </row>
    <row r="20" spans="1:37" s="1" customFormat="1" ht="78.75" customHeight="1">
      <c r="A20" s="23"/>
      <c r="B20" s="435"/>
      <c r="C20" s="435"/>
      <c r="D20" s="435"/>
      <c r="E20" s="528"/>
      <c r="F20" s="528"/>
      <c r="G20" s="77" t="s">
        <v>33</v>
      </c>
      <c r="H20" s="405"/>
      <c r="I20" s="85" t="s">
        <v>56</v>
      </c>
      <c r="J20" s="85" t="s">
        <v>284</v>
      </c>
      <c r="K20" s="85" t="s">
        <v>270</v>
      </c>
      <c r="L20" s="76">
        <v>0</v>
      </c>
      <c r="M20" s="77">
        <v>5</v>
      </c>
      <c r="N20" s="76">
        <v>0</v>
      </c>
      <c r="O20" s="76">
        <f t="shared" si="0"/>
        <v>5</v>
      </c>
      <c r="P20" s="85" t="s">
        <v>285</v>
      </c>
      <c r="Q20" s="78">
        <v>1</v>
      </c>
      <c r="R20" s="85" t="s">
        <v>287</v>
      </c>
      <c r="S20" s="85" t="s">
        <v>446</v>
      </c>
      <c r="T20" s="74" t="s">
        <v>301</v>
      </c>
      <c r="U20" s="79">
        <v>2</v>
      </c>
      <c r="V20" s="79">
        <v>2</v>
      </c>
      <c r="W20" s="79">
        <f t="shared" si="1"/>
        <v>4</v>
      </c>
      <c r="X20" s="80" t="str">
        <f t="shared" si="2"/>
        <v>B</v>
      </c>
      <c r="Y20" s="81" t="str">
        <f t="shared" si="3"/>
        <v>Situación mejorable con exposición ocasional o esporádica, o situación sin anomalía destacable con cualquier nivel de exposición. No es esperable que se materialice el riesgo, aunque puede ser concebible.</v>
      </c>
      <c r="Z20" s="79">
        <v>10</v>
      </c>
      <c r="AA20" s="79">
        <f t="shared" si="4"/>
        <v>40</v>
      </c>
      <c r="AB20" s="82" t="str">
        <f t="shared" si="5"/>
        <v>III</v>
      </c>
      <c r="AC20" s="81" t="str">
        <f t="shared" si="6"/>
        <v>Mejorar si es posible. Sería conveniente justificar la intervención y su rentabilidad.</v>
      </c>
      <c r="AD20" s="74" t="str">
        <f t="shared" si="7"/>
        <v>Aceptable</v>
      </c>
      <c r="AE20" s="74" t="s">
        <v>716</v>
      </c>
      <c r="AF20" s="78" t="s">
        <v>34</v>
      </c>
      <c r="AG20" s="74" t="s">
        <v>147</v>
      </c>
      <c r="AH20" s="85" t="s">
        <v>288</v>
      </c>
      <c r="AI20" s="85" t="s">
        <v>289</v>
      </c>
      <c r="AJ20" s="78" t="s">
        <v>34</v>
      </c>
      <c r="AK20" s="52" t="s">
        <v>468</v>
      </c>
    </row>
    <row r="21" spans="1:37" s="1" customFormat="1" ht="78.75" customHeight="1">
      <c r="A21" s="23"/>
      <c r="B21" s="435"/>
      <c r="C21" s="435"/>
      <c r="D21" s="435"/>
      <c r="E21" s="528"/>
      <c r="F21" s="528"/>
      <c r="G21" s="77" t="s">
        <v>33</v>
      </c>
      <c r="H21" s="405"/>
      <c r="I21" s="85" t="s">
        <v>56</v>
      </c>
      <c r="J21" s="85" t="s">
        <v>286</v>
      </c>
      <c r="K21" s="85" t="s">
        <v>57</v>
      </c>
      <c r="L21" s="76">
        <v>0</v>
      </c>
      <c r="M21" s="77">
        <v>5</v>
      </c>
      <c r="N21" s="76">
        <v>0</v>
      </c>
      <c r="O21" s="76">
        <f t="shared" si="0"/>
        <v>5</v>
      </c>
      <c r="P21" s="85" t="s">
        <v>280</v>
      </c>
      <c r="Q21" s="78">
        <v>4</v>
      </c>
      <c r="R21" s="74" t="s">
        <v>147</v>
      </c>
      <c r="S21" s="85" t="s">
        <v>281</v>
      </c>
      <c r="T21" s="74" t="s">
        <v>304</v>
      </c>
      <c r="U21" s="79">
        <v>2</v>
      </c>
      <c r="V21" s="79">
        <v>3</v>
      </c>
      <c r="W21" s="79">
        <f t="shared" si="1"/>
        <v>6</v>
      </c>
      <c r="X21" s="80" t="str">
        <f t="shared" si="2"/>
        <v>M</v>
      </c>
      <c r="Y21" s="81" t="str">
        <f t="shared" si="3"/>
        <v>Situación deficiente con exposición esporádica, o bien situación mejorable con exposición continuada o frecuente. Es posible que suceda el daño alguna vez.</v>
      </c>
      <c r="Z21" s="79">
        <v>10</v>
      </c>
      <c r="AA21" s="79">
        <f t="shared" si="4"/>
        <v>60</v>
      </c>
      <c r="AB21" s="82" t="str">
        <f t="shared" si="5"/>
        <v>III</v>
      </c>
      <c r="AC21" s="81" t="str">
        <f t="shared" si="6"/>
        <v>Mejorar si es posible. Sería conveniente justificar la intervención y su rentabilidad.</v>
      </c>
      <c r="AD21" s="74" t="str">
        <f t="shared" si="7"/>
        <v>Aceptable</v>
      </c>
      <c r="AE21" s="64" t="s">
        <v>697</v>
      </c>
      <c r="AF21" s="78" t="s">
        <v>34</v>
      </c>
      <c r="AG21" s="78" t="s">
        <v>34</v>
      </c>
      <c r="AH21" s="85" t="s">
        <v>282</v>
      </c>
      <c r="AI21" s="85" t="s">
        <v>283</v>
      </c>
      <c r="AJ21" s="78" t="s">
        <v>34</v>
      </c>
      <c r="AK21" s="52" t="s">
        <v>468</v>
      </c>
    </row>
    <row r="22" spans="1:37" s="1" customFormat="1" ht="78.75" customHeight="1">
      <c r="A22" s="23"/>
      <c r="B22" s="435"/>
      <c r="C22" s="435"/>
      <c r="D22" s="435"/>
      <c r="E22" s="528"/>
      <c r="F22" s="528"/>
      <c r="G22" s="77"/>
      <c r="H22" s="405"/>
      <c r="I22" s="85" t="s">
        <v>467</v>
      </c>
      <c r="J22" s="85" t="s">
        <v>279</v>
      </c>
      <c r="K22" s="85" t="s">
        <v>270</v>
      </c>
      <c r="L22" s="76">
        <v>0</v>
      </c>
      <c r="M22" s="77">
        <v>5</v>
      </c>
      <c r="N22" s="76">
        <v>0</v>
      </c>
      <c r="O22" s="76">
        <f t="shared" si="0"/>
        <v>5</v>
      </c>
      <c r="P22" s="85" t="s">
        <v>285</v>
      </c>
      <c r="Q22" s="78">
        <v>1</v>
      </c>
      <c r="R22" s="85" t="s">
        <v>147</v>
      </c>
      <c r="S22" s="74" t="s">
        <v>298</v>
      </c>
      <c r="T22" s="85" t="s">
        <v>305</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25</v>
      </c>
      <c r="AA22" s="79">
        <f t="shared" si="4"/>
        <v>100</v>
      </c>
      <c r="AB22" s="82" t="str">
        <f t="shared" si="5"/>
        <v>III</v>
      </c>
      <c r="AC22" s="81" t="str">
        <f t="shared" si="6"/>
        <v>Mejorar si es posible. Sería conveniente justificar la intervención y su rentabilidad.</v>
      </c>
      <c r="AD22" s="74" t="str">
        <f t="shared" si="7"/>
        <v>Aceptable</v>
      </c>
      <c r="AE22" s="74" t="s">
        <v>699</v>
      </c>
      <c r="AF22" s="74" t="s">
        <v>34</v>
      </c>
      <c r="AG22" s="74" t="s">
        <v>34</v>
      </c>
      <c r="AH22" s="85" t="s">
        <v>59</v>
      </c>
      <c r="AI22" s="85" t="s">
        <v>466</v>
      </c>
      <c r="AJ22" s="74" t="s">
        <v>34</v>
      </c>
      <c r="AK22" s="84" t="s">
        <v>468</v>
      </c>
    </row>
    <row r="23" spans="1:37" s="1" customFormat="1" ht="78.75" customHeight="1">
      <c r="A23" s="23"/>
      <c r="B23" s="435"/>
      <c r="C23" s="435"/>
      <c r="D23" s="435"/>
      <c r="E23" s="528"/>
      <c r="F23" s="528"/>
      <c r="G23" s="77" t="s">
        <v>80</v>
      </c>
      <c r="H23" s="405"/>
      <c r="I23" s="85" t="s">
        <v>679</v>
      </c>
      <c r="J23" s="85" t="s">
        <v>680</v>
      </c>
      <c r="K23" s="85" t="s">
        <v>721</v>
      </c>
      <c r="L23" s="76">
        <v>0</v>
      </c>
      <c r="M23" s="77">
        <v>5</v>
      </c>
      <c r="N23" s="76">
        <v>0</v>
      </c>
      <c r="O23" s="76">
        <f t="shared" si="0"/>
        <v>5</v>
      </c>
      <c r="P23" s="85" t="s">
        <v>331</v>
      </c>
      <c r="Q23" s="78">
        <v>8</v>
      </c>
      <c r="R23" s="85" t="s">
        <v>683</v>
      </c>
      <c r="S23" s="85" t="s">
        <v>681</v>
      </c>
      <c r="T23" s="74" t="s">
        <v>682</v>
      </c>
      <c r="U23" s="79">
        <v>2</v>
      </c>
      <c r="V23" s="79">
        <v>1</v>
      </c>
      <c r="W23" s="79">
        <f t="shared" si="1"/>
        <v>2</v>
      </c>
      <c r="X23" s="80" t="str">
        <f t="shared" si="2"/>
        <v>B</v>
      </c>
      <c r="Y23" s="74" t="str">
        <f t="shared" si="3"/>
        <v>Situación mejorable con exposición ocasional o esporádica, o situación sin anomalía destacable con cualquier nivel de exposición. No es esperable que se materialice el riesgo, aunque puede ser concebible.</v>
      </c>
      <c r="Z23" s="79">
        <v>10</v>
      </c>
      <c r="AA23" s="79">
        <f t="shared" si="4"/>
        <v>20</v>
      </c>
      <c r="AB23" s="82" t="str">
        <f t="shared" si="5"/>
        <v>IV</v>
      </c>
      <c r="AC23" s="74" t="str">
        <f t="shared" si="6"/>
        <v>Mantener las medidas de control existentes, pero se deberían considerar soluciones o mejoras y se deben hacer comprobaciones periódicas para asegurar que el riesgo aún es tolerable.</v>
      </c>
      <c r="AD23" s="74" t="str">
        <f t="shared" si="7"/>
        <v>Aceptable</v>
      </c>
      <c r="AE23" s="64" t="s">
        <v>722</v>
      </c>
      <c r="AF23" s="64" t="s">
        <v>34</v>
      </c>
      <c r="AG23" s="64" t="s">
        <v>147</v>
      </c>
      <c r="AH23" s="72" t="s">
        <v>684</v>
      </c>
      <c r="AI23" s="72" t="s">
        <v>685</v>
      </c>
      <c r="AJ23" s="66" t="s">
        <v>34</v>
      </c>
      <c r="AK23" s="193" t="s">
        <v>478</v>
      </c>
    </row>
    <row r="24" spans="1:37" s="1" customFormat="1" ht="90.95" customHeight="1">
      <c r="A24" s="23"/>
      <c r="B24" s="435"/>
      <c r="C24" s="435"/>
      <c r="D24" s="435"/>
      <c r="E24" s="528"/>
      <c r="F24" s="528"/>
      <c r="G24" s="77" t="s">
        <v>33</v>
      </c>
      <c r="H24" s="415"/>
      <c r="I24" s="85" t="s">
        <v>182</v>
      </c>
      <c r="J24" s="85" t="s">
        <v>299</v>
      </c>
      <c r="K24" s="85" t="s">
        <v>275</v>
      </c>
      <c r="L24" s="76">
        <v>0</v>
      </c>
      <c r="M24" s="77">
        <v>5</v>
      </c>
      <c r="N24" s="76">
        <v>0</v>
      </c>
      <c r="O24" s="76">
        <f t="shared" si="0"/>
        <v>5</v>
      </c>
      <c r="P24" s="85" t="s">
        <v>276</v>
      </c>
      <c r="Q24" s="78">
        <v>2</v>
      </c>
      <c r="R24" s="74" t="s">
        <v>306</v>
      </c>
      <c r="S24" s="85" t="s">
        <v>307</v>
      </c>
      <c r="T24" s="74" t="s">
        <v>308</v>
      </c>
      <c r="U24" s="79">
        <v>6</v>
      </c>
      <c r="V24" s="79">
        <v>2</v>
      </c>
      <c r="W24" s="79">
        <f t="shared" si="1"/>
        <v>12</v>
      </c>
      <c r="X24" s="80" t="str">
        <f t="shared" si="2"/>
        <v>A</v>
      </c>
      <c r="Y24" s="81" t="str">
        <f t="shared" si="3"/>
        <v>Situación deficiente con exposición frecuente u ocasional, o bien situación muy deficiente con exposición ocasional o esporádica. La materialización de Riesgo es posible que suceda varias veces en la vida laboral</v>
      </c>
      <c r="Z24" s="79">
        <v>25</v>
      </c>
      <c r="AA24" s="79">
        <f t="shared" si="4"/>
        <v>300</v>
      </c>
      <c r="AB24" s="82" t="str">
        <f t="shared" si="5"/>
        <v>II</v>
      </c>
      <c r="AC24" s="81" t="str">
        <f t="shared" si="6"/>
        <v>Corregir y adoptar medidas de control de inmediato. Sin embargo suspenda actividades si el nivel de riesgo está por encima o igual de 360.</v>
      </c>
      <c r="AD24" s="74" t="str">
        <f t="shared" si="7"/>
        <v>No aceptable o aceptable con control específico</v>
      </c>
      <c r="AE24" s="74" t="s">
        <v>701</v>
      </c>
      <c r="AF24" s="74" t="s">
        <v>34</v>
      </c>
      <c r="AG24" s="74" t="s">
        <v>34</v>
      </c>
      <c r="AH24" s="85" t="s">
        <v>278</v>
      </c>
      <c r="AI24" s="74" t="s">
        <v>148</v>
      </c>
      <c r="AJ24" s="74" t="s">
        <v>34</v>
      </c>
      <c r="AK24" s="84" t="s">
        <v>468</v>
      </c>
    </row>
    <row r="25" spans="1:37" ht="126.95" customHeight="1" thickBot="1">
      <c r="A25" s="27"/>
      <c r="B25" s="468"/>
      <c r="C25" s="468"/>
      <c r="D25" s="468"/>
      <c r="E25" s="528"/>
      <c r="F25" s="528"/>
      <c r="G25" s="77" t="s">
        <v>33</v>
      </c>
      <c r="H25" s="85" t="s">
        <v>60</v>
      </c>
      <c r="I25" s="85" t="s">
        <v>268</v>
      </c>
      <c r="J25" s="85" t="s">
        <v>269</v>
      </c>
      <c r="K25" s="85" t="s">
        <v>270</v>
      </c>
      <c r="L25" s="76">
        <v>0</v>
      </c>
      <c r="M25" s="77">
        <v>5</v>
      </c>
      <c r="N25" s="76">
        <v>0</v>
      </c>
      <c r="O25" s="76">
        <f t="shared" si="0"/>
        <v>5</v>
      </c>
      <c r="P25" s="85" t="s">
        <v>271</v>
      </c>
      <c r="Q25" s="78">
        <v>8</v>
      </c>
      <c r="R25" s="85" t="s">
        <v>272</v>
      </c>
      <c r="S25" s="85" t="s">
        <v>273</v>
      </c>
      <c r="T25" s="74" t="s">
        <v>316</v>
      </c>
      <c r="U25" s="79">
        <v>2</v>
      </c>
      <c r="V25" s="79">
        <v>1</v>
      </c>
      <c r="W25" s="79">
        <f t="shared" si="1"/>
        <v>2</v>
      </c>
      <c r="X25" s="80" t="str">
        <f t="shared" si="2"/>
        <v>B</v>
      </c>
      <c r="Y25" s="74" t="str">
        <f t="shared" si="3"/>
        <v>Situación mejorable con exposición ocasional o esporádica, o situación sin anomalía destacable con cualquier nivel de exposición. No es esperable que se materialice el riesgo, aunque puede ser concebible.</v>
      </c>
      <c r="Z25" s="79">
        <v>10</v>
      </c>
      <c r="AA25" s="79">
        <f t="shared" si="4"/>
        <v>20</v>
      </c>
      <c r="AB25" s="82" t="str">
        <f t="shared" si="5"/>
        <v>IV</v>
      </c>
      <c r="AC25" s="74" t="str">
        <f t="shared" si="6"/>
        <v>Mantener las medidas de control existentes, pero se deberían considerar soluciones o mejoras y se deben hacer comprobaciones periódicas para asegurar que el riesgo aún es tolerable.</v>
      </c>
      <c r="AD25" s="74" t="str">
        <f t="shared" si="7"/>
        <v>Aceptable</v>
      </c>
      <c r="AE25" s="64" t="s">
        <v>702</v>
      </c>
      <c r="AF25" s="78" t="s">
        <v>34</v>
      </c>
      <c r="AG25" s="78" t="s">
        <v>34</v>
      </c>
      <c r="AH25" s="85" t="s">
        <v>61</v>
      </c>
      <c r="AI25" s="85" t="s">
        <v>728</v>
      </c>
      <c r="AJ25" s="78" t="s">
        <v>34</v>
      </c>
      <c r="AK25" s="84" t="s">
        <v>705</v>
      </c>
    </row>
    <row r="26" spans="1:37" ht="78.75" customHeight="1">
      <c r="AE26" s="17"/>
      <c r="AF26" s="17"/>
      <c r="AG26" s="17"/>
      <c r="AH26" s="17"/>
      <c r="AI26" s="17"/>
      <c r="AJ26" s="17"/>
      <c r="AK26" s="17"/>
    </row>
  </sheetData>
  <mergeCells count="47">
    <mergeCell ref="G7:G8"/>
    <mergeCell ref="X7:X8"/>
    <mergeCell ref="Y7:Y8"/>
    <mergeCell ref="Z7:Z8"/>
    <mergeCell ref="H7:J7"/>
    <mergeCell ref="K7:K8"/>
    <mergeCell ref="AH7:AH8"/>
    <mergeCell ref="AI7:AI8"/>
    <mergeCell ref="AJ7:AJ8"/>
    <mergeCell ref="R7:T7"/>
    <mergeCell ref="AK7:AK8"/>
    <mergeCell ref="AA7:AA8"/>
    <mergeCell ref="AF7:AF8"/>
    <mergeCell ref="U7:U8"/>
    <mergeCell ref="V7:V8"/>
    <mergeCell ref="W7:W8"/>
    <mergeCell ref="B9:B25"/>
    <mergeCell ref="C9:C25"/>
    <mergeCell ref="D9:D25"/>
    <mergeCell ref="E9:E25"/>
    <mergeCell ref="F9:F25"/>
    <mergeCell ref="H19:H24"/>
    <mergeCell ref="AG7:AG8"/>
    <mergeCell ref="AB7:AB8"/>
    <mergeCell ref="AC7:AC8"/>
    <mergeCell ref="AD7:AD8"/>
    <mergeCell ref="AE7:AE8"/>
    <mergeCell ref="L7:O7"/>
    <mergeCell ref="P7:P8"/>
    <mergeCell ref="Q7:Q8"/>
    <mergeCell ref="AE12:AE14"/>
    <mergeCell ref="AE15:AE17"/>
    <mergeCell ref="H15:H17"/>
    <mergeCell ref="H12:H14"/>
    <mergeCell ref="H9:H11"/>
    <mergeCell ref="B7:B8"/>
    <mergeCell ref="C7:C8"/>
    <mergeCell ref="D7:D8"/>
    <mergeCell ref="E7:E8"/>
    <mergeCell ref="F7:F8"/>
    <mergeCell ref="B4:T4"/>
    <mergeCell ref="U4:AK4"/>
    <mergeCell ref="B5:T6"/>
    <mergeCell ref="U5:AC6"/>
    <mergeCell ref="AD5:AD6"/>
    <mergeCell ref="AE5:AK5"/>
    <mergeCell ref="AE6:AK6"/>
  </mergeCells>
  <conditionalFormatting sqref="AB9:AB10 AB26:AE30 AB31:AF34 AB35: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cfRule type="cellIs" dxfId="1879" priority="349" stopIfTrue="1" operator="equal">
      <formula>"II"</formula>
    </cfRule>
    <cfRule type="cellIs" dxfId="1878" priority="350" stopIfTrue="1" operator="between">
      <formula>"III"</formula>
      <formula>"IV"</formula>
    </cfRule>
  </conditionalFormatting>
  <conditionalFormatting sqref="AB18:AB20 AB24:AD24">
    <cfRule type="cellIs" dxfId="1877" priority="49" stopIfTrue="1" operator="equal">
      <formula>"II"</formula>
    </cfRule>
    <cfRule type="cellIs" dxfId="1876" priority="50" stopIfTrue="1" operator="between">
      <formula>"III"</formula>
      <formula>"IV"</formula>
    </cfRule>
  </conditionalFormatting>
  <conditionalFormatting sqref="AB23">
    <cfRule type="cellIs" dxfId="1875" priority="23" stopIfTrue="1" operator="equal">
      <formula>"I"</formula>
    </cfRule>
    <cfRule type="cellIs" dxfId="1874" priority="24" stopIfTrue="1" operator="equal">
      <formula>"II"</formula>
    </cfRule>
    <cfRule type="cellIs" dxfId="1873" priority="25" stopIfTrue="1" operator="between">
      <formula>"III"</formula>
      <formula>"IV"</formula>
    </cfRule>
  </conditionalFormatting>
  <conditionalFormatting sqref="AB12:AD12">
    <cfRule type="cellIs" dxfId="1872" priority="93" stopIfTrue="1" operator="equal">
      <formula>"I"</formula>
    </cfRule>
    <cfRule type="cellIs" dxfId="1871" priority="94" stopIfTrue="1" operator="equal">
      <formula>"II"</formula>
    </cfRule>
    <cfRule type="cellIs" dxfId="1870" priority="95" stopIfTrue="1" operator="between">
      <formula>"III"</formula>
      <formula>"IV"</formula>
    </cfRule>
  </conditionalFormatting>
  <conditionalFormatting sqref="AB13:AD14">
    <cfRule type="cellIs" dxfId="1869" priority="85" stopIfTrue="1" operator="equal">
      <formula>"I"</formula>
    </cfRule>
    <cfRule type="cellIs" dxfId="1868" priority="86" stopIfTrue="1" operator="equal">
      <formula>"II"</formula>
    </cfRule>
    <cfRule type="cellIs" dxfId="1867" priority="87" stopIfTrue="1" operator="between">
      <formula>"III"</formula>
      <formula>"IV"</formula>
    </cfRule>
  </conditionalFormatting>
  <conditionalFormatting sqref="AB16:AD17">
    <cfRule type="cellIs" dxfId="1866" priority="56" stopIfTrue="1" operator="equal">
      <formula>"I"</formula>
    </cfRule>
    <cfRule type="cellIs" dxfId="1865" priority="57" stopIfTrue="1" operator="equal">
      <formula>"II"</formula>
    </cfRule>
    <cfRule type="cellIs" dxfId="1864" priority="58" stopIfTrue="1" operator="between">
      <formula>"III"</formula>
      <formula>"IV"</formula>
    </cfRule>
  </conditionalFormatting>
  <conditionalFormatting sqref="AB24:AD24 AB18:AB20">
    <cfRule type="cellIs" dxfId="1863" priority="48" stopIfTrue="1" operator="equal">
      <formula>"I"</formula>
    </cfRule>
  </conditionalFormatting>
  <conditionalFormatting sqref="AB25:AD25">
    <cfRule type="cellIs" dxfId="1862" priority="144" stopIfTrue="1" operator="equal">
      <formula>"I"</formula>
    </cfRule>
    <cfRule type="cellIs" dxfId="1861" priority="145" stopIfTrue="1" operator="equal">
      <formula>"II"</formula>
    </cfRule>
    <cfRule type="cellIs" dxfId="1860" priority="146" stopIfTrue="1" operator="between">
      <formula>"III"</formula>
      <formula>"IV"</formula>
    </cfRule>
  </conditionalFormatting>
  <conditionalFormatting sqref="AB11:AE11">
    <cfRule type="cellIs" dxfId="1859" priority="97" stopIfTrue="1" operator="equal">
      <formula>"I"</formula>
    </cfRule>
    <cfRule type="cellIs" dxfId="1858" priority="98" stopIfTrue="1" operator="equal">
      <formula>"II"</formula>
    </cfRule>
    <cfRule type="cellIs" dxfId="1857" priority="99" stopIfTrue="1" operator="between">
      <formula>"III"</formula>
      <formula>"IV"</formula>
    </cfRule>
  </conditionalFormatting>
  <conditionalFormatting sqref="AB15:AE15">
    <cfRule type="cellIs" dxfId="1856" priority="64" stopIfTrue="1" operator="equal">
      <formula>"I"</formula>
    </cfRule>
    <cfRule type="cellIs" dxfId="1855" priority="65" stopIfTrue="1" operator="equal">
      <formula>"II"</formula>
    </cfRule>
    <cfRule type="cellIs" dxfId="1854" priority="66" stopIfTrue="1" operator="between">
      <formula>"III"</formula>
      <formula>"IV"</formula>
    </cfRule>
  </conditionalFormatting>
  <conditionalFormatting sqref="AB21:AE22">
    <cfRule type="cellIs" dxfId="1853" priority="31" stopIfTrue="1" operator="equal">
      <formula>"I"</formula>
    </cfRule>
    <cfRule type="cellIs" dxfId="1852" priority="32" stopIfTrue="1" operator="equal">
      <formula>"II"</formula>
    </cfRule>
    <cfRule type="cellIs" dxfId="1851" priority="33" stopIfTrue="1" operator="between">
      <formula>"III"</formula>
      <formula>"IV"</formula>
    </cfRule>
  </conditionalFormatting>
  <conditionalFormatting sqref="AB26:AE30 AB31:AF34 AB35: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AB9:AB10">
    <cfRule type="cellIs" dxfId="1850" priority="348" stopIfTrue="1" operator="equal">
      <formula>"I"</formula>
    </cfRule>
  </conditionalFormatting>
  <conditionalFormatting sqref="AD9:AD12">
    <cfRule type="containsText" dxfId="1849" priority="88" stopIfTrue="1" operator="containsText" text="No aceptable o aceptable con control específico">
      <formula>NOT(ISERROR(SEARCH("No aceptable o aceptable con control específico",AD9)))</formula>
    </cfRule>
    <cfRule type="containsText" dxfId="1848" priority="89" stopIfTrue="1" operator="containsText" text="No aceptable">
      <formula>NOT(ISERROR(SEARCH("No aceptable",AD9)))</formula>
    </cfRule>
    <cfRule type="containsText" dxfId="1847" priority="90" stopIfTrue="1" operator="containsText" text="No Aceptable o aceptable con control específico">
      <formula>NOT(ISERROR(SEARCH("No Aceptable o aceptable con control específico",AD9)))</formula>
    </cfRule>
  </conditionalFormatting>
  <conditionalFormatting sqref="AD9:AD14">
    <cfRule type="cellIs" dxfId="1846" priority="91" stopIfTrue="1" operator="equal">
      <formula>"Aceptable"</formula>
    </cfRule>
  </conditionalFormatting>
  <conditionalFormatting sqref="AD12:AD14">
    <cfRule type="containsText" dxfId="1845" priority="83" stopIfTrue="1" operator="containsText" text="No aceptable">
      <formula>NOT(ISERROR(SEARCH("No aceptable",AD12)))</formula>
    </cfRule>
    <cfRule type="containsText" dxfId="1844" priority="84" stopIfTrue="1" operator="containsText" text="No Aceptable o aceptable con control específico">
      <formula>NOT(ISERROR(SEARCH("No Aceptable o aceptable con control específico",AD12)))</formula>
    </cfRule>
    <cfRule type="cellIs" dxfId="1843" priority="92" stopIfTrue="1" operator="equal">
      <formula>"No aceptable"</formula>
    </cfRule>
  </conditionalFormatting>
  <conditionalFormatting sqref="AD13">
    <cfRule type="containsText" dxfId="1842" priority="80" stopIfTrue="1" operator="containsText" text="No aceptable">
      <formula>NOT(ISERROR(SEARCH("No aceptable",AD13)))</formula>
    </cfRule>
    <cfRule type="containsText" dxfId="1841" priority="81" stopIfTrue="1" operator="containsText" text="No Aceptable o aceptable con control específico">
      <formula>NOT(ISERROR(SEARCH("No Aceptable o aceptable con control específico",AD13)))</formula>
    </cfRule>
  </conditionalFormatting>
  <conditionalFormatting sqref="AD13:AD14">
    <cfRule type="containsText" dxfId="1840" priority="82" stopIfTrue="1" operator="containsText" text="No aceptable o aceptable con control específico">
      <formula>NOT(ISERROR(SEARCH("No aceptable o aceptable con control específico",AD13)))</formula>
    </cfRule>
  </conditionalFormatting>
  <conditionalFormatting sqref="AD15:AD751">
    <cfRule type="containsText" dxfId="1839" priority="18" stopIfTrue="1" operator="containsText" text="No aceptable o aceptable con control específico">
      <formula>NOT(ISERROR(SEARCH("No aceptable o aceptable con control específico",AD15)))</formula>
    </cfRule>
    <cfRule type="containsText" dxfId="1838" priority="19" stopIfTrue="1" operator="containsText" text="No aceptable">
      <formula>NOT(ISERROR(SEARCH("No aceptable",AD15)))</formula>
    </cfRule>
    <cfRule type="containsText" dxfId="1837" priority="20" stopIfTrue="1" operator="containsText" text="No Aceptable o aceptable con control específico">
      <formula>NOT(ISERROR(SEARCH("No Aceptable o aceptable con control específico",AD15)))</formula>
    </cfRule>
  </conditionalFormatting>
  <conditionalFormatting sqref="AD16:AD19">
    <cfRule type="cellIs" dxfId="1836" priority="54" stopIfTrue="1" operator="equal">
      <formula>"Aceptable"</formula>
    </cfRule>
    <cfRule type="cellIs" dxfId="1835" priority="55" stopIfTrue="1" operator="equal">
      <formula>"No aceptable"</formula>
    </cfRule>
  </conditionalFormatting>
  <conditionalFormatting sqref="AD21:AD23">
    <cfRule type="cellIs" dxfId="1834" priority="21" stopIfTrue="1" operator="equal">
      <formula>"Aceptable"</formula>
    </cfRule>
    <cfRule type="cellIs" dxfId="1833" priority="22" stopIfTrue="1" operator="equal">
      <formula>"No aceptable"</formula>
    </cfRule>
  </conditionalFormatting>
  <conditionalFormatting sqref="AD25">
    <cfRule type="cellIs" dxfId="1832" priority="142" stopIfTrue="1" operator="equal">
      <formula>"Aceptable"</formula>
    </cfRule>
    <cfRule type="cellIs" dxfId="1831" priority="143" stopIfTrue="1" operator="equal">
      <formula>"No aceptable"</formula>
    </cfRule>
  </conditionalFormatting>
  <conditionalFormatting sqref="AD9:AE10">
    <cfRule type="cellIs" dxfId="1830" priority="110" stopIfTrue="1" operator="equal">
      <formula>"No aceptable"</formula>
    </cfRule>
  </conditionalFormatting>
  <conditionalFormatting sqref="AD11:AE11">
    <cfRule type="cellIs" dxfId="1829" priority="96" stopIfTrue="1" operator="equal">
      <formula>"No aceptable"</formula>
    </cfRule>
  </conditionalFormatting>
  <conditionalFormatting sqref="AD15:AE15">
    <cfRule type="cellIs" dxfId="1828" priority="62" stopIfTrue="1" operator="equal">
      <formula>"Aceptable"</formula>
    </cfRule>
    <cfRule type="cellIs" dxfId="1827" priority="63" stopIfTrue="1" operator="equal">
      <formula>"No aceptable"</formula>
    </cfRule>
  </conditionalFormatting>
  <conditionalFormatting sqref="AD20:AE20">
    <cfRule type="cellIs" dxfId="1826" priority="46" stopIfTrue="1" operator="equal">
      <formula>"Aceptable"</formula>
    </cfRule>
    <cfRule type="cellIs" dxfId="1825" priority="47" stopIfTrue="1" operator="equal">
      <formula>"No aceptable"</formula>
    </cfRule>
  </conditionalFormatting>
  <conditionalFormatting sqref="AD24:AE24">
    <cfRule type="cellIs" dxfId="1824" priority="29" stopIfTrue="1" operator="equal">
      <formula>"Aceptable"</formula>
    </cfRule>
    <cfRule type="cellIs" dxfId="1823" priority="30" stopIfTrue="1" operator="equal">
      <formula>"No aceptable"</formula>
    </cfRule>
  </conditionalFormatting>
  <conditionalFormatting sqref="AD26:AE30 AD31:AF34 AD35:AE36 AD37:AF37 AD38:AE45 AD46:AF49 AD50:AE51 AD52:AF52 AD53:AE63 AD64:AF65 AD66:AE66 AD67:AF67 AD68:AE76 AD77:AF78 AD79:AE79 AD80:AF80 AD81:AE91 AD92:AF93 AD94:AE94 AD95:AF95 AD96:AE105 AD106:AD160 AD161:AF233 AD234:AE235 AD236:AF236 AD237:AE248 AD249:AD261 AD262:AF262 AD263:AD516 AD517:AF602 AD603:AE604 AD605:AF605 AD606:AE613 AD614:AF615 AD616:AE616 AD617:AF676 AD677:AE678 AD679:AF679 AD680:AE683 AD684:AF684 AD685:AE687 AD688:AF689 AD690:AE690 AD691:AF751 AF91 AF105:AF106 AE106:AE107 AE108:AF108 AE109:AE118 AF118 AE119:AF120 AE121 AE122:AF122 AE123:AE132 AF132 AE133:AF134 AE135 AE136:AF136 AE137:AE146 AF146 AE147:AF148 AE149 AE150:AF150 AE151:AE160 AF160 AF248:AF249 AE249:AE250 AE251:AF251 AE252:AE261 AF261 AE263:AF501 AE502:AE503 AE504:AF504 AE505:AE515 AE516:AF516">
    <cfRule type="cellIs" dxfId="1822" priority="346" stopIfTrue="1" operator="equal">
      <formula>"Aceptable"</formula>
    </cfRule>
  </conditionalFormatting>
  <conditionalFormatting sqref="AD26:AE30 AD31:AF34 AD35:AE36 AD37:AF37 AD38:AE45 AD46:AF49 AD50:AE51 AD52:AF52 AD53:AE63 AD64:AF65 AD66:AE66 AD67:AF67 AD68:AE76 AD77:AF78 AD79:AE79 AD80:AF80 AD81:AE91 AF91 AD92:AF93 AD94:AE94 AD95:AF95 AD96:AE105 AF105:AF106 AE106:AE107 AD106:AD160 AE108:AF108 AE109:AE118 AF118 AE119:AF120 AE121 AE122:AF122 AE123:AE132 AF132 AE133:AF134 AE135 AE136:AF136 AE137:AE146 AF146 AE147:AF148 AE149 AE150:AF150 AE151:AE160 AF160 AD161:AF233 AD234:AE235 AD236:AF236 AD237:AE248 AF248:AF249 AE249:AE250 AD249:AD261 AE251:AF251 AE252:AE261 AF261 AD262:AF262 AE263:AF501 AD263:AD516 AE502:AE503 AE504:AF504 AE505:AE515 AE516:AF516 AD517:AF602 AD603:AE604 AD605:AF605 AD606:AE613 AD614:AF615 AD616:AE616 AD617:AF676 AD677:AE678 AD679:AF679 AD680:AE683 AD684:AF684 AD685:AE687 AD688:AF689 AD690:AE690 AD691:AF751">
    <cfRule type="cellIs" dxfId="1821" priority="347" stopIfTrue="1" operator="equal">
      <formula>"No aceptable"</formula>
    </cfRule>
  </conditionalFormatting>
  <conditionalFormatting sqref="AE9:AE10">
    <cfRule type="cellIs" dxfId="1820" priority="111" stopIfTrue="1" operator="equal">
      <formula>"I"</formula>
    </cfRule>
    <cfRule type="cellIs" dxfId="1819" priority="112" stopIfTrue="1" operator="equal">
      <formula>"II"</formula>
    </cfRule>
    <cfRule type="cellIs" dxfId="1818" priority="113" stopIfTrue="1" operator="between">
      <formula>"III"</formula>
      <formula>"IV"</formula>
    </cfRule>
  </conditionalFormatting>
  <conditionalFormatting sqref="AE9:AE11">
    <cfRule type="cellIs" dxfId="1817" priority="100" stopIfTrue="1" operator="equal">
      <formula>"Aceptable"</formula>
    </cfRule>
  </conditionalFormatting>
  <conditionalFormatting sqref="AE18:AE19">
    <cfRule type="cellIs" dxfId="1816" priority="1" stopIfTrue="1" operator="equal">
      <formula>"I"</formula>
    </cfRule>
    <cfRule type="cellIs" dxfId="1815" priority="2" stopIfTrue="1" operator="equal">
      <formula>"II"</formula>
    </cfRule>
    <cfRule type="cellIs" dxfId="1814" priority="3" stopIfTrue="1" operator="between">
      <formula>"III"</formula>
      <formula>"IV"</formula>
    </cfRule>
    <cfRule type="cellIs" dxfId="1813" priority="4" stopIfTrue="1" operator="equal">
      <formula>"Aceptable"</formula>
    </cfRule>
    <cfRule type="cellIs" dxfId="1812" priority="5" stopIfTrue="1" operator="equal">
      <formula>"No aceptable"</formula>
    </cfRule>
  </conditionalFormatting>
  <conditionalFormatting sqref="AE21:AE22">
    <cfRule type="cellIs" dxfId="1811" priority="34" stopIfTrue="1" operator="equal">
      <formula>"Aceptable"</formula>
    </cfRule>
    <cfRule type="cellIs" dxfId="1810" priority="35" stopIfTrue="1" operator="equal">
      <formula>"No aceptable"</formula>
    </cfRule>
  </conditionalFormatting>
  <conditionalFormatting sqref="AE23">
    <cfRule type="cellIs" dxfId="1809" priority="16" stopIfTrue="1" operator="equal">
      <formula>"Aceptable"</formula>
    </cfRule>
    <cfRule type="cellIs" dxfId="1808" priority="17" stopIfTrue="1" operator="equal">
      <formula>"No aceptable"</formula>
    </cfRule>
  </conditionalFormatting>
  <conditionalFormatting sqref="AE24:AE25">
    <cfRule type="cellIs" dxfId="1807" priority="8" stopIfTrue="1" operator="equal">
      <formula>"I"</formula>
    </cfRule>
    <cfRule type="cellIs" dxfId="1806" priority="9" stopIfTrue="1" operator="equal">
      <formula>"II"</formula>
    </cfRule>
    <cfRule type="cellIs" dxfId="1805" priority="10" stopIfTrue="1" operator="between">
      <formula>"III"</formula>
      <formula>"IV"</formula>
    </cfRule>
  </conditionalFormatting>
  <conditionalFormatting sqref="AE25">
    <cfRule type="cellIs" dxfId="1804" priority="6" stopIfTrue="1" operator="equal">
      <formula>"Aceptable"</formula>
    </cfRule>
    <cfRule type="cellIs" dxfId="1803" priority="7"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5" xr:uid="{00000000-0002-0000-1100-000000000000}">
      <formula1>"100,60,25,10"</formula1>
    </dataValidation>
    <dataValidation type="list" allowBlank="1" showInputMessage="1" prompt="4 = Continua_x000a_3 = Frecuente_x000a_2 = Ocasional_x000a_1 = Esporádica" sqref="V9:V25" xr:uid="{00000000-0002-0000-1100-000001000000}">
      <formula1>"4, 3, 2, 1"</formula1>
    </dataValidation>
    <dataValidation type="list" allowBlank="1" showInputMessage="1" showErrorMessage="1" prompt="10 = Muy Alto_x000a_6 = Alto_x000a_2 = Medio_x000a_0 = Bajo" sqref="U9:U25" xr:uid="{00000000-0002-0000-1100-000002000000}">
      <formula1>"10, 6, 2, 0, "</formula1>
    </dataValidation>
    <dataValidation allowBlank="1" sqref="AA9:AA25" xr:uid="{00000000-0002-0000-1100-000003000000}"/>
  </dataValidations>
  <pageMargins left="0.7" right="0.7" top="0.75" bottom="0.75" header="0.3" footer="0.3"/>
  <pageSetup paperSize="9" scale="2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pageSetUpPr fitToPage="1"/>
  </sheetPr>
  <dimension ref="A1:AR62"/>
  <sheetViews>
    <sheetView view="pageBreakPreview" topLeftCell="B1" zoomScale="45" zoomScaleNormal="70" zoomScaleSheetLayoutView="45" workbookViewId="0">
      <selection activeCell="AK3" sqref="AK3"/>
    </sheetView>
  </sheetViews>
  <sheetFormatPr baseColWidth="10" defaultColWidth="7.42578125" defaultRowHeight="49.5" customHeight="1"/>
  <cols>
    <col min="8" max="8" width="11.42578125" customWidth="1"/>
    <col min="9" max="10" width="10.85546875" customWidth="1"/>
    <col min="11" max="11" width="13.5703125" customWidth="1"/>
    <col min="16" max="16" width="10.5703125" customWidth="1"/>
    <col min="18" max="20" width="10.5703125" customWidth="1"/>
    <col min="31" max="31" width="11.140625" customWidth="1"/>
    <col min="34" max="34" width="9" customWidth="1"/>
    <col min="35" max="35" width="32" customWidth="1"/>
    <col min="36" max="36" width="9.28515625" customWidth="1"/>
    <col min="37" max="37" width="18.85546875" bestFit="1" customWidth="1"/>
  </cols>
  <sheetData>
    <row r="1" spans="1:44" s="2" customFormat="1" ht="27"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9" t="s">
        <v>102</v>
      </c>
    </row>
    <row r="2" spans="1:44" s="2" customFormat="1" ht="27" customHeight="1">
      <c r="B2" s="9"/>
      <c r="H2" s="3"/>
      <c r="AI2" s="10"/>
      <c r="AJ2" s="160" t="s">
        <v>68</v>
      </c>
      <c r="AK2" s="169">
        <v>3</v>
      </c>
    </row>
    <row r="3" spans="1:44" s="2" customFormat="1" ht="27"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44" s="2" customFormat="1" ht="27" customHeight="1">
      <c r="H4" s="3"/>
      <c r="AJ4" s="3"/>
    </row>
    <row r="5" spans="1:44" s="2" customFormat="1" ht="62.25" customHeight="1">
      <c r="B5" s="416" t="s">
        <v>201</v>
      </c>
      <c r="C5" s="417"/>
      <c r="D5" s="417"/>
      <c r="E5" s="417"/>
      <c r="F5" s="417"/>
      <c r="G5" s="417"/>
      <c r="H5" s="417"/>
      <c r="I5" s="417"/>
      <c r="J5" s="417"/>
      <c r="K5" s="417"/>
      <c r="L5" s="417"/>
      <c r="M5" s="417"/>
      <c r="N5" s="417"/>
      <c r="O5" s="417"/>
      <c r="P5" s="417"/>
      <c r="Q5" s="417"/>
      <c r="R5" s="417"/>
      <c r="S5" s="417"/>
      <c r="T5" s="418"/>
      <c r="U5" s="416" t="s">
        <v>620</v>
      </c>
      <c r="V5" s="417"/>
      <c r="W5" s="417"/>
      <c r="X5" s="417"/>
      <c r="Y5" s="417"/>
      <c r="Z5" s="417"/>
      <c r="AA5" s="417"/>
      <c r="AB5" s="417"/>
      <c r="AC5" s="417"/>
      <c r="AD5" s="417"/>
      <c r="AE5" s="417"/>
      <c r="AF5" s="417"/>
      <c r="AG5" s="417"/>
      <c r="AH5" s="417"/>
      <c r="AI5" s="417"/>
      <c r="AJ5" s="417"/>
      <c r="AK5" s="418"/>
    </row>
    <row r="6" spans="1:44" s="2" customFormat="1" ht="18.75" customHeight="1">
      <c r="B6" s="170"/>
      <c r="C6" s="170"/>
      <c r="D6" s="170"/>
      <c r="E6" s="170"/>
      <c r="F6" s="170"/>
      <c r="G6" s="170"/>
      <c r="H6" s="17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1"/>
      <c r="AK6" s="170"/>
    </row>
    <row r="7" spans="1:44" s="1" customFormat="1" ht="41.25" customHeight="1">
      <c r="B7" s="419" t="s">
        <v>16</v>
      </c>
      <c r="C7" s="419"/>
      <c r="D7" s="419"/>
      <c r="E7" s="419"/>
      <c r="F7" s="419"/>
      <c r="G7" s="419"/>
      <c r="H7" s="419"/>
      <c r="I7" s="419"/>
      <c r="J7" s="419"/>
      <c r="K7" s="419"/>
      <c r="L7" s="419"/>
      <c r="M7" s="419"/>
      <c r="N7" s="419"/>
      <c r="O7" s="419"/>
      <c r="P7" s="419"/>
      <c r="Q7" s="419"/>
      <c r="R7" s="419"/>
      <c r="S7" s="419"/>
      <c r="T7" s="419"/>
      <c r="U7" s="420" t="s">
        <v>7</v>
      </c>
      <c r="V7" s="420"/>
      <c r="W7" s="420"/>
      <c r="X7" s="420"/>
      <c r="Y7" s="420"/>
      <c r="Z7" s="420"/>
      <c r="AA7" s="420"/>
      <c r="AB7" s="420"/>
      <c r="AC7" s="420"/>
      <c r="AD7" s="421" t="s">
        <v>19</v>
      </c>
      <c r="AE7" s="420" t="s">
        <v>17</v>
      </c>
      <c r="AF7" s="420"/>
      <c r="AG7" s="420"/>
      <c r="AH7" s="420"/>
      <c r="AI7" s="420"/>
      <c r="AJ7" s="420"/>
      <c r="AK7" s="420"/>
    </row>
    <row r="8" spans="1:44" s="1" customFormat="1" ht="29.25" customHeight="1" thickBot="1">
      <c r="B8" s="554"/>
      <c r="C8" s="554"/>
      <c r="D8" s="554"/>
      <c r="E8" s="554"/>
      <c r="F8" s="554"/>
      <c r="G8" s="554"/>
      <c r="H8" s="554"/>
      <c r="I8" s="554"/>
      <c r="J8" s="554"/>
      <c r="K8" s="554"/>
      <c r="L8" s="554"/>
      <c r="M8" s="554"/>
      <c r="N8" s="554"/>
      <c r="O8" s="554"/>
      <c r="P8" s="554"/>
      <c r="Q8" s="554"/>
      <c r="R8" s="554"/>
      <c r="S8" s="554"/>
      <c r="T8" s="554"/>
      <c r="U8" s="555"/>
      <c r="V8" s="555"/>
      <c r="W8" s="555"/>
      <c r="X8" s="555"/>
      <c r="Y8" s="555"/>
      <c r="Z8" s="555"/>
      <c r="AA8" s="555"/>
      <c r="AB8" s="555"/>
      <c r="AC8" s="555"/>
      <c r="AD8" s="556"/>
      <c r="AE8" s="557" t="s">
        <v>10</v>
      </c>
      <c r="AF8" s="557"/>
      <c r="AG8" s="557"/>
      <c r="AH8" s="557"/>
      <c r="AI8" s="557"/>
      <c r="AJ8" s="557"/>
      <c r="AK8" s="557"/>
    </row>
    <row r="9" spans="1:44" s="1" customFormat="1" ht="62.25" customHeight="1">
      <c r="A9" s="22"/>
      <c r="B9" s="558" t="s">
        <v>22</v>
      </c>
      <c r="C9" s="558" t="s">
        <v>23</v>
      </c>
      <c r="D9" s="558" t="s">
        <v>38</v>
      </c>
      <c r="E9" s="558" t="s">
        <v>20</v>
      </c>
      <c r="F9" s="558" t="s">
        <v>21</v>
      </c>
      <c r="G9" s="558" t="s">
        <v>66</v>
      </c>
      <c r="H9" s="560" t="s">
        <v>2</v>
      </c>
      <c r="I9" s="560"/>
      <c r="J9" s="560"/>
      <c r="K9" s="560" t="s">
        <v>5</v>
      </c>
      <c r="L9" s="562" t="s">
        <v>70</v>
      </c>
      <c r="M9" s="563"/>
      <c r="N9" s="563"/>
      <c r="O9" s="564"/>
      <c r="P9" s="560" t="s">
        <v>208</v>
      </c>
      <c r="Q9" s="558" t="s">
        <v>71</v>
      </c>
      <c r="R9" s="560" t="s">
        <v>0</v>
      </c>
      <c r="S9" s="560"/>
      <c r="T9" s="560"/>
      <c r="U9" s="558" t="s">
        <v>30</v>
      </c>
      <c r="V9" s="558" t="s">
        <v>31</v>
      </c>
      <c r="W9" s="558" t="s">
        <v>8</v>
      </c>
      <c r="X9" s="570" t="s">
        <v>29</v>
      </c>
      <c r="Y9" s="560" t="s">
        <v>25</v>
      </c>
      <c r="Z9" s="558" t="s">
        <v>32</v>
      </c>
      <c r="AA9" s="558" t="s">
        <v>28</v>
      </c>
      <c r="AB9" s="558" t="s">
        <v>27</v>
      </c>
      <c r="AC9" s="560" t="s">
        <v>26</v>
      </c>
      <c r="AD9" s="558" t="s">
        <v>9</v>
      </c>
      <c r="AE9" s="560" t="s">
        <v>24</v>
      </c>
      <c r="AF9" s="560" t="s">
        <v>11</v>
      </c>
      <c r="AG9" s="560" t="s">
        <v>12</v>
      </c>
      <c r="AH9" s="560" t="s">
        <v>13</v>
      </c>
      <c r="AI9" s="560" t="s">
        <v>14</v>
      </c>
      <c r="AJ9" s="560" t="s">
        <v>15</v>
      </c>
      <c r="AK9" s="565" t="s">
        <v>18</v>
      </c>
    </row>
    <row r="10" spans="1:44" s="1" customFormat="1" ht="62.25" customHeight="1" thickBot="1">
      <c r="A10" s="314"/>
      <c r="B10" s="559"/>
      <c r="C10" s="559"/>
      <c r="D10" s="559"/>
      <c r="E10" s="559"/>
      <c r="F10" s="559"/>
      <c r="G10" s="559"/>
      <c r="H10" s="315" t="s">
        <v>3</v>
      </c>
      <c r="I10" s="315" t="s">
        <v>4</v>
      </c>
      <c r="J10" s="315" t="s">
        <v>6</v>
      </c>
      <c r="K10" s="561"/>
      <c r="L10" s="316" t="s">
        <v>39</v>
      </c>
      <c r="M10" s="316" t="s">
        <v>40</v>
      </c>
      <c r="N10" s="317" t="s">
        <v>41</v>
      </c>
      <c r="O10" s="317" t="s">
        <v>43</v>
      </c>
      <c r="P10" s="561"/>
      <c r="Q10" s="559"/>
      <c r="R10" s="315" t="s">
        <v>6</v>
      </c>
      <c r="S10" s="315" t="s">
        <v>1</v>
      </c>
      <c r="T10" s="315" t="s">
        <v>72</v>
      </c>
      <c r="U10" s="559"/>
      <c r="V10" s="559"/>
      <c r="W10" s="559"/>
      <c r="X10" s="571"/>
      <c r="Y10" s="561"/>
      <c r="Z10" s="559"/>
      <c r="AA10" s="559"/>
      <c r="AB10" s="559"/>
      <c r="AC10" s="561"/>
      <c r="AD10" s="559"/>
      <c r="AE10" s="561"/>
      <c r="AF10" s="561"/>
      <c r="AG10" s="561"/>
      <c r="AH10" s="561"/>
      <c r="AI10" s="561"/>
      <c r="AJ10" s="561"/>
      <c r="AK10" s="566"/>
    </row>
    <row r="11" spans="1:44" s="1" customFormat="1" ht="84.75" customHeight="1">
      <c r="A11" s="22"/>
      <c r="B11" s="467" t="s">
        <v>149</v>
      </c>
      <c r="C11" s="467" t="s">
        <v>156</v>
      </c>
      <c r="D11" s="467" t="s">
        <v>582</v>
      </c>
      <c r="E11" s="485" t="s">
        <v>169</v>
      </c>
      <c r="F11" s="485" t="s">
        <v>128</v>
      </c>
      <c r="G11" s="234" t="s">
        <v>42</v>
      </c>
      <c r="H11" s="452" t="s">
        <v>36</v>
      </c>
      <c r="I11" s="95" t="s">
        <v>46</v>
      </c>
      <c r="J11" s="108" t="s">
        <v>230</v>
      </c>
      <c r="K11" s="108" t="s">
        <v>231</v>
      </c>
      <c r="L11" s="123">
        <v>32</v>
      </c>
      <c r="M11" s="124">
        <v>100</v>
      </c>
      <c r="N11" s="123">
        <v>0</v>
      </c>
      <c r="O11" s="123">
        <f>SUM(L11:N11)</f>
        <v>132</v>
      </c>
      <c r="P11" s="108" t="s">
        <v>232</v>
      </c>
      <c r="Q11" s="266">
        <v>8</v>
      </c>
      <c r="R11" s="108" t="s">
        <v>424</v>
      </c>
      <c r="S11" s="108" t="s">
        <v>234</v>
      </c>
      <c r="T11" s="108" t="s">
        <v>233</v>
      </c>
      <c r="U11" s="109">
        <v>2</v>
      </c>
      <c r="V11" s="109">
        <v>4</v>
      </c>
      <c r="W11" s="109">
        <f>V11*U11</f>
        <v>8</v>
      </c>
      <c r="X11" s="110" t="str">
        <f>+IF(AND(U11*V11&gt;=24,U11*V11&lt;=40),"MA",IF(AND(U11*V11&gt;=10,U11*V11&lt;=20),"A",IF(AND(U11*V11&gt;=6,U11*V11&lt;=8),"M",IF(AND(U11*V11&gt;=0,U11*V11&lt;=4),"B",""))))</f>
        <v>M</v>
      </c>
      <c r="Y11" s="95"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09">
        <v>10</v>
      </c>
      <c r="AA11" s="109">
        <f>W11*Z11</f>
        <v>80</v>
      </c>
      <c r="AB11" s="112" t="str">
        <f>+IF(AND(U11*V11*Z11&gt;=600,U11*V11*Z11&lt;=4000),"I",IF(AND(U11*V11*Z11&gt;=150,U11*V11*Z11&lt;=500),"II",IF(AND(U11*V11*Z11&gt;=40,U11*V11*Z11&lt;=120),"III",IF(AND(U11*V11*Z11&gt;=0,U11*V11*Z11&lt;=20),"IV",""))))</f>
        <v>III</v>
      </c>
      <c r="AC11" s="95"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5" t="str">
        <f>+IF(AB11="I","No aceptable",IF(AB11="II","No aceptable o aceptable con control específico",IF(AB11="III","Aceptable",IF(AB11="IV","Aceptable",""))))</f>
        <v>Aceptable</v>
      </c>
      <c r="AE11" s="95" t="s">
        <v>720</v>
      </c>
      <c r="AF11" s="266" t="s">
        <v>34</v>
      </c>
      <c r="AG11" s="266" t="s">
        <v>34</v>
      </c>
      <c r="AH11" s="266" t="s">
        <v>239</v>
      </c>
      <c r="AI11" s="95" t="s">
        <v>235</v>
      </c>
      <c r="AJ11" s="266" t="s">
        <v>34</v>
      </c>
      <c r="AK11" s="318" t="s">
        <v>478</v>
      </c>
    </row>
    <row r="12" spans="1:44" s="1" customFormat="1" ht="84.75" customHeight="1">
      <c r="A12" s="23"/>
      <c r="B12" s="435"/>
      <c r="C12" s="435"/>
      <c r="D12" s="435"/>
      <c r="E12" s="486"/>
      <c r="F12" s="486"/>
      <c r="G12" s="229" t="s">
        <v>42</v>
      </c>
      <c r="H12" s="405"/>
      <c r="I12" s="260" t="s">
        <v>245</v>
      </c>
      <c r="J12" s="260" t="s">
        <v>246</v>
      </c>
      <c r="K12" s="85" t="s">
        <v>247</v>
      </c>
      <c r="L12" s="76">
        <v>32</v>
      </c>
      <c r="M12" s="265">
        <v>100</v>
      </c>
      <c r="N12" s="76">
        <v>0</v>
      </c>
      <c r="O12" s="76">
        <f t="shared" ref="O12:O29" si="0">SUM(L12:N12)</f>
        <v>132</v>
      </c>
      <c r="P12" s="85" t="s">
        <v>248</v>
      </c>
      <c r="Q12" s="260">
        <v>4</v>
      </c>
      <c r="R12" s="85" t="s">
        <v>425</v>
      </c>
      <c r="S12" s="85" t="s">
        <v>249</v>
      </c>
      <c r="T12" s="85" t="s">
        <v>250</v>
      </c>
      <c r="U12" s="79">
        <v>2</v>
      </c>
      <c r="V12" s="79">
        <v>4</v>
      </c>
      <c r="W12" s="79">
        <f>V12*U12</f>
        <v>8</v>
      </c>
      <c r="X12" s="80" t="str">
        <f>+IF(AND(U12*V12&gt;=24,U12*V12&lt;=40),"MA",IF(AND(U12*V12&gt;=10,U12*V12&lt;=20),"A",IF(AND(U12*V12&gt;=6,U12*V12&lt;=8),"M",IF(AND(U12*V12&gt;=0,U12*V12&lt;=4),"B",""))))</f>
        <v>M</v>
      </c>
      <c r="Y12" s="267"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79">
        <v>10</v>
      </c>
      <c r="AA12" s="79">
        <f>W12*Z12</f>
        <v>80</v>
      </c>
      <c r="AB12" s="82" t="str">
        <f t="shared" ref="AB12:AB29" si="1">+IF(AND(U12*V12*Z12&gt;=600,U12*V12*Z12&lt;=4000),"I",IF(AND(U12*V12*Z12&gt;=150,U12*V12*Z12&lt;=500),"II",IF(AND(U12*V12*Z12&gt;=40,U12*V12*Z12&lt;=120),"III",IF(AND(U12*V12*Z12&gt;=0,U12*V12*Z12&lt;=20),"IV",""))))</f>
        <v>III</v>
      </c>
      <c r="AC12" s="267"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267" t="str">
        <f>+IF(AB12="I","No aceptable",IF(AB12="II","No aceptable o aceptable con control específico",IF(AB12="III","Aceptable",IF(AB12="IV","Aceptable",""))))</f>
        <v>Aceptable</v>
      </c>
      <c r="AE12" s="267" t="s">
        <v>690</v>
      </c>
      <c r="AF12" s="260" t="s">
        <v>34</v>
      </c>
      <c r="AG12" s="260" t="s">
        <v>34</v>
      </c>
      <c r="AH12" s="260" t="s">
        <v>240</v>
      </c>
      <c r="AI12" s="267" t="s">
        <v>235</v>
      </c>
      <c r="AJ12" s="260" t="s">
        <v>34</v>
      </c>
      <c r="AK12" s="319" t="s">
        <v>468</v>
      </c>
    </row>
    <row r="13" spans="1:44" s="1" customFormat="1" ht="84.75" customHeight="1">
      <c r="A13" s="23"/>
      <c r="B13" s="435"/>
      <c r="C13" s="435"/>
      <c r="D13" s="435"/>
      <c r="E13" s="486"/>
      <c r="F13" s="486"/>
      <c r="G13" s="229" t="s">
        <v>42</v>
      </c>
      <c r="H13" s="415"/>
      <c r="I13" s="267" t="s">
        <v>96</v>
      </c>
      <c r="J13" s="75" t="s">
        <v>236</v>
      </c>
      <c r="K13" s="85" t="s">
        <v>237</v>
      </c>
      <c r="L13" s="76">
        <v>32</v>
      </c>
      <c r="M13" s="265">
        <v>100</v>
      </c>
      <c r="N13" s="76">
        <v>0</v>
      </c>
      <c r="O13" s="76">
        <f t="shared" si="0"/>
        <v>132</v>
      </c>
      <c r="P13" s="75" t="s">
        <v>232</v>
      </c>
      <c r="Q13" s="260">
        <v>8</v>
      </c>
      <c r="R13" s="85" t="s">
        <v>238</v>
      </c>
      <c r="S13" s="85" t="s">
        <v>234</v>
      </c>
      <c r="T13" s="85" t="s">
        <v>233</v>
      </c>
      <c r="U13" s="79">
        <v>2</v>
      </c>
      <c r="V13" s="79">
        <v>4</v>
      </c>
      <c r="W13" s="79">
        <f t="shared" ref="W13:W29" si="2">V13*U13</f>
        <v>8</v>
      </c>
      <c r="X13" s="80" t="str">
        <f t="shared" ref="X13:X29" si="3">+IF(AND(U13*V13&gt;=24,U13*V13&lt;=40),"MA",IF(AND(U13*V13&gt;=10,U13*V13&lt;=20),"A",IF(AND(U13*V13&gt;=6,U13*V13&lt;=8),"M",IF(AND(U13*V13&gt;=0,U13*V13&lt;=4),"B",""))))</f>
        <v>M</v>
      </c>
      <c r="Y13" s="267" t="str">
        <f t="shared" ref="Y13:Y29"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79">
        <v>10</v>
      </c>
      <c r="AA13" s="79">
        <f t="shared" ref="AA13:AA29" si="5">W13*Z13</f>
        <v>80</v>
      </c>
      <c r="AB13" s="82" t="str">
        <f t="shared" si="1"/>
        <v>III</v>
      </c>
      <c r="AC13" s="267" t="str">
        <f t="shared" ref="AC13:AC29"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267" t="str">
        <f t="shared" ref="AD13:AD29" si="7">+IF(AB13="I","No aceptable",IF(AB13="II","No aceptable o aceptable con control específico",IF(AB13="III","Aceptable",IF(AB13="IV","Aceptable",""))))</f>
        <v>Aceptable</v>
      </c>
      <c r="AE13" s="267" t="s">
        <v>97</v>
      </c>
      <c r="AF13" s="260" t="s">
        <v>34</v>
      </c>
      <c r="AG13" s="260" t="s">
        <v>34</v>
      </c>
      <c r="AH13" s="260" t="s">
        <v>240</v>
      </c>
      <c r="AI13" s="267" t="s">
        <v>235</v>
      </c>
      <c r="AJ13" s="260" t="s">
        <v>34</v>
      </c>
      <c r="AK13" s="319" t="s">
        <v>468</v>
      </c>
    </row>
    <row r="14" spans="1:44" s="273" customFormat="1" ht="76.5" customHeight="1">
      <c r="A14" s="23"/>
      <c r="B14" s="435"/>
      <c r="C14" s="435"/>
      <c r="D14" s="435"/>
      <c r="E14" s="486"/>
      <c r="F14" s="486"/>
      <c r="G14" s="328" t="s">
        <v>42</v>
      </c>
      <c r="H14" s="515" t="s">
        <v>632</v>
      </c>
      <c r="I14" s="516" t="s">
        <v>637</v>
      </c>
      <c r="J14" s="329" t="s">
        <v>687</v>
      </c>
      <c r="K14" s="330" t="s">
        <v>688</v>
      </c>
      <c r="L14" s="331">
        <v>0</v>
      </c>
      <c r="M14" s="332">
        <v>49</v>
      </c>
      <c r="N14" s="331">
        <v>0</v>
      </c>
      <c r="O14" s="331">
        <f t="shared" ref="O14:O15" si="8">SUM(L14:N14)</f>
        <v>49</v>
      </c>
      <c r="P14" s="330" t="s">
        <v>354</v>
      </c>
      <c r="Q14" s="332">
        <v>2</v>
      </c>
      <c r="R14" s="330" t="s">
        <v>79</v>
      </c>
      <c r="S14" s="330" t="s">
        <v>357</v>
      </c>
      <c r="T14" s="330" t="s">
        <v>356</v>
      </c>
      <c r="U14" s="332">
        <v>2</v>
      </c>
      <c r="V14" s="332">
        <v>2</v>
      </c>
      <c r="W14" s="332">
        <f t="shared" si="2"/>
        <v>4</v>
      </c>
      <c r="X14" s="333" t="str">
        <f t="shared" si="3"/>
        <v>B</v>
      </c>
      <c r="Y14" s="329" t="str">
        <f t="shared" si="4"/>
        <v>Situación mejorable con exposición ocasional o esporádica, o situación sin anomalía destacable con cualquier nivel de exposición. No es esperable que se materialice el riesgo, aunque puede ser concebible.</v>
      </c>
      <c r="Z14" s="334">
        <v>10</v>
      </c>
      <c r="AA14" s="334">
        <f t="shared" si="5"/>
        <v>40</v>
      </c>
      <c r="AB14" s="335" t="str">
        <f t="shared" si="1"/>
        <v>III</v>
      </c>
      <c r="AC14" s="329" t="str">
        <f t="shared" si="6"/>
        <v>Mejorar si es posible. Sería conveniente justificar la intervención y su rentabilidad.</v>
      </c>
      <c r="AD14" s="329" t="str">
        <f t="shared" si="7"/>
        <v>Aceptable</v>
      </c>
      <c r="AE14" s="336" t="s">
        <v>696</v>
      </c>
      <c r="AF14" s="329" t="s">
        <v>34</v>
      </c>
      <c r="AG14" s="329" t="s">
        <v>34</v>
      </c>
      <c r="AH14" s="329" t="s">
        <v>34</v>
      </c>
      <c r="AI14" s="334" t="s">
        <v>349</v>
      </c>
      <c r="AJ14" s="332" t="s">
        <v>668</v>
      </c>
      <c r="AK14" s="337" t="s">
        <v>468</v>
      </c>
      <c r="AL14" s="339"/>
      <c r="AM14" s="339"/>
      <c r="AN14" s="339"/>
      <c r="AO14" s="339"/>
      <c r="AP14" s="339"/>
      <c r="AQ14" s="339"/>
      <c r="AR14" s="339"/>
    </row>
    <row r="15" spans="1:44" s="273" customFormat="1" ht="134.25" customHeight="1">
      <c r="A15" s="23"/>
      <c r="B15" s="435"/>
      <c r="C15" s="435"/>
      <c r="D15" s="435"/>
      <c r="E15" s="486"/>
      <c r="F15" s="486"/>
      <c r="G15" s="328"/>
      <c r="H15" s="515"/>
      <c r="I15" s="517"/>
      <c r="J15" s="329" t="s">
        <v>779</v>
      </c>
      <c r="K15" s="330" t="s">
        <v>780</v>
      </c>
      <c r="L15" s="331">
        <v>0</v>
      </c>
      <c r="M15" s="332">
        <v>49</v>
      </c>
      <c r="N15" s="331">
        <v>0</v>
      </c>
      <c r="O15" s="331">
        <f t="shared" si="8"/>
        <v>49</v>
      </c>
      <c r="P15" s="330" t="s">
        <v>781</v>
      </c>
      <c r="Q15" s="332">
        <v>9</v>
      </c>
      <c r="R15" s="330" t="s">
        <v>782</v>
      </c>
      <c r="S15" s="330" t="s">
        <v>783</v>
      </c>
      <c r="T15" s="330" t="s">
        <v>784</v>
      </c>
      <c r="U15" s="332">
        <v>6</v>
      </c>
      <c r="V15" s="332">
        <v>3</v>
      </c>
      <c r="W15" s="332">
        <f t="shared" si="2"/>
        <v>18</v>
      </c>
      <c r="X15" s="333" t="str">
        <f t="shared" si="3"/>
        <v>A</v>
      </c>
      <c r="Y15" s="329" t="str">
        <f t="shared" si="4"/>
        <v>Situación deficiente con exposición frecuente u ocasional, o bien situación muy deficiente con exposición ocasional o esporádica. La materialización de Riesgo es posible que suceda varias veces en la vida laboral</v>
      </c>
      <c r="Z15" s="334">
        <v>100</v>
      </c>
      <c r="AA15" s="334">
        <f t="shared" si="5"/>
        <v>1800</v>
      </c>
      <c r="AB15" s="335" t="str">
        <f t="shared" si="1"/>
        <v>I</v>
      </c>
      <c r="AC15" s="329" t="str">
        <f t="shared" si="6"/>
        <v>Situación crìtica. Suspender actividades hasta que el riesgo esté bajo control. Intervención urgente.</v>
      </c>
      <c r="AD15" s="329" t="str">
        <f t="shared" si="7"/>
        <v>No aceptable</v>
      </c>
      <c r="AE15" s="336" t="s">
        <v>785</v>
      </c>
      <c r="AF15" s="329" t="s">
        <v>34</v>
      </c>
      <c r="AG15" s="329" t="s">
        <v>34</v>
      </c>
      <c r="AH15" s="329" t="s">
        <v>34</v>
      </c>
      <c r="AI15" s="334" t="s">
        <v>786</v>
      </c>
      <c r="AJ15" s="332" t="s">
        <v>34</v>
      </c>
      <c r="AK15" s="337" t="s">
        <v>468</v>
      </c>
      <c r="AL15" s="339"/>
      <c r="AM15" s="339"/>
      <c r="AN15" s="339"/>
      <c r="AO15" s="339"/>
      <c r="AP15" s="339"/>
      <c r="AQ15" s="339"/>
      <c r="AR15" s="339"/>
    </row>
    <row r="16" spans="1:44" s="273" customFormat="1" ht="67.5" customHeight="1">
      <c r="A16" s="23"/>
      <c r="B16" s="435"/>
      <c r="C16" s="435"/>
      <c r="D16" s="435"/>
      <c r="E16" s="486"/>
      <c r="F16" s="486"/>
      <c r="G16" s="328" t="s">
        <v>42</v>
      </c>
      <c r="H16" s="515"/>
      <c r="I16" s="549"/>
      <c r="J16" s="330" t="s">
        <v>638</v>
      </c>
      <c r="K16" s="330" t="s">
        <v>670</v>
      </c>
      <c r="L16" s="331">
        <v>0</v>
      </c>
      <c r="M16" s="332">
        <v>49</v>
      </c>
      <c r="N16" s="331">
        <v>0</v>
      </c>
      <c r="O16" s="331">
        <f t="shared" ref="O16" si="9">SUM(L16:N16)</f>
        <v>49</v>
      </c>
      <c r="P16" s="330" t="s">
        <v>669</v>
      </c>
      <c r="Q16" s="332">
        <v>4</v>
      </c>
      <c r="R16" s="330" t="s">
        <v>79</v>
      </c>
      <c r="S16" s="329" t="s">
        <v>671</v>
      </c>
      <c r="T16" s="330" t="s">
        <v>672</v>
      </c>
      <c r="U16" s="334">
        <v>2</v>
      </c>
      <c r="V16" s="334">
        <v>2</v>
      </c>
      <c r="W16" s="334">
        <f t="shared" si="2"/>
        <v>4</v>
      </c>
      <c r="X16" s="333" t="str">
        <f t="shared" si="3"/>
        <v>B</v>
      </c>
      <c r="Y16" s="329" t="str">
        <f t="shared" si="4"/>
        <v>Situación mejorable con exposición ocasional o esporádica, o situación sin anomalía destacable con cualquier nivel de exposición. No es esperable que se materialice el riesgo, aunque puede ser concebible.</v>
      </c>
      <c r="Z16" s="334">
        <v>10</v>
      </c>
      <c r="AA16" s="334">
        <f t="shared" si="5"/>
        <v>40</v>
      </c>
      <c r="AB16" s="335" t="str">
        <f t="shared" si="1"/>
        <v>III</v>
      </c>
      <c r="AC16" s="329" t="str">
        <f t="shared" si="6"/>
        <v>Mejorar si es posible. Sería conveniente justificar la intervención y su rentabilidad.</v>
      </c>
      <c r="AD16" s="329" t="str">
        <f t="shared" si="7"/>
        <v>Aceptable</v>
      </c>
      <c r="AE16" s="338" t="s">
        <v>693</v>
      </c>
      <c r="AF16" s="329" t="s">
        <v>348</v>
      </c>
      <c r="AG16" s="329" t="s">
        <v>34</v>
      </c>
      <c r="AH16" s="329" t="s">
        <v>34</v>
      </c>
      <c r="AI16" s="334" t="s">
        <v>349</v>
      </c>
      <c r="AJ16" s="332" t="s">
        <v>673</v>
      </c>
      <c r="AK16" s="337" t="s">
        <v>468</v>
      </c>
      <c r="AL16" s="339"/>
      <c r="AM16" s="339"/>
      <c r="AN16" s="339"/>
      <c r="AO16" s="339"/>
      <c r="AP16" s="339"/>
      <c r="AQ16" s="339"/>
      <c r="AR16" s="339"/>
    </row>
    <row r="17" spans="1:44" s="1" customFormat="1" ht="84.75" customHeight="1">
      <c r="A17" s="23"/>
      <c r="B17" s="435"/>
      <c r="C17" s="435"/>
      <c r="D17" s="435"/>
      <c r="E17" s="486"/>
      <c r="F17" s="486"/>
      <c r="G17" s="229" t="s">
        <v>42</v>
      </c>
      <c r="H17" s="408" t="s">
        <v>44</v>
      </c>
      <c r="I17" s="267" t="s">
        <v>54</v>
      </c>
      <c r="J17" s="267" t="s">
        <v>224</v>
      </c>
      <c r="K17" s="267" t="s">
        <v>219</v>
      </c>
      <c r="L17" s="76">
        <v>32</v>
      </c>
      <c r="M17" s="265">
        <v>100</v>
      </c>
      <c r="N17" s="76">
        <v>0</v>
      </c>
      <c r="O17" s="76">
        <f t="shared" si="0"/>
        <v>132</v>
      </c>
      <c r="P17" s="267" t="s">
        <v>708</v>
      </c>
      <c r="Q17" s="260">
        <v>8</v>
      </c>
      <c r="R17" s="267" t="s">
        <v>221</v>
      </c>
      <c r="S17" s="267" t="s">
        <v>220</v>
      </c>
      <c r="T17" s="267" t="s">
        <v>300</v>
      </c>
      <c r="U17" s="88">
        <v>2</v>
      </c>
      <c r="V17" s="88">
        <v>3</v>
      </c>
      <c r="W17" s="88">
        <f t="shared" si="2"/>
        <v>6</v>
      </c>
      <c r="X17" s="80" t="str">
        <f t="shared" si="3"/>
        <v>M</v>
      </c>
      <c r="Y17" s="81" t="str">
        <f t="shared" si="4"/>
        <v>Situación deficiente con exposición esporádica, o bien situación mejorable con exposición continuada o frecuente. Es posible que suceda el daño alguna vez.</v>
      </c>
      <c r="Z17" s="79">
        <v>10</v>
      </c>
      <c r="AA17" s="79">
        <f t="shared" si="5"/>
        <v>60</v>
      </c>
      <c r="AB17" s="82" t="str">
        <f t="shared" si="1"/>
        <v>III</v>
      </c>
      <c r="AC17" s="81" t="str">
        <f t="shared" si="6"/>
        <v>Mejorar si es posible. Sería conveniente justificar la intervención y su rentabilidad.</v>
      </c>
      <c r="AD17" s="267" t="str">
        <f t="shared" si="7"/>
        <v>Aceptable</v>
      </c>
      <c r="AE17" s="407" t="s">
        <v>724</v>
      </c>
      <c r="AF17" s="267" t="s">
        <v>34</v>
      </c>
      <c r="AG17" s="267" t="s">
        <v>34</v>
      </c>
      <c r="AH17" s="267" t="s">
        <v>34</v>
      </c>
      <c r="AI17" s="267" t="s">
        <v>226</v>
      </c>
      <c r="AJ17" s="267" t="s">
        <v>34</v>
      </c>
      <c r="AK17" s="319" t="s">
        <v>468</v>
      </c>
    </row>
    <row r="18" spans="1:44" s="1" customFormat="1" ht="84.75" customHeight="1">
      <c r="A18" s="23"/>
      <c r="B18" s="435"/>
      <c r="C18" s="435"/>
      <c r="D18" s="435"/>
      <c r="E18" s="486"/>
      <c r="F18" s="486"/>
      <c r="G18" s="229" t="s">
        <v>42</v>
      </c>
      <c r="H18" s="408"/>
      <c r="I18" s="267" t="s">
        <v>460</v>
      </c>
      <c r="J18" s="267" t="s">
        <v>439</v>
      </c>
      <c r="K18" s="267" t="s">
        <v>709</v>
      </c>
      <c r="L18" s="76">
        <v>32</v>
      </c>
      <c r="M18" s="265">
        <v>100</v>
      </c>
      <c r="N18" s="76">
        <v>0</v>
      </c>
      <c r="O18" s="76">
        <f t="shared" si="0"/>
        <v>132</v>
      </c>
      <c r="P18" s="267" t="s">
        <v>708</v>
      </c>
      <c r="Q18" s="260">
        <v>8</v>
      </c>
      <c r="R18" s="267" t="s">
        <v>707</v>
      </c>
      <c r="S18" s="267" t="s">
        <v>461</v>
      </c>
      <c r="T18" s="267" t="s">
        <v>441</v>
      </c>
      <c r="U18" s="79">
        <v>2</v>
      </c>
      <c r="V18" s="79">
        <v>3</v>
      </c>
      <c r="W18" s="88">
        <f t="shared" si="2"/>
        <v>6</v>
      </c>
      <c r="X18" s="80" t="str">
        <f t="shared" si="3"/>
        <v>M</v>
      </c>
      <c r="Y18" s="81" t="str">
        <f t="shared" si="4"/>
        <v>Situación deficiente con exposición esporádica, o bien situación mejorable con exposición continuada o frecuente. Es posible que suceda el daño alguna vez.</v>
      </c>
      <c r="Z18" s="79">
        <v>10</v>
      </c>
      <c r="AA18" s="79">
        <f t="shared" si="5"/>
        <v>60</v>
      </c>
      <c r="AB18" s="82" t="str">
        <f t="shared" si="1"/>
        <v>III</v>
      </c>
      <c r="AC18" s="81" t="str">
        <f t="shared" si="6"/>
        <v>Mejorar si es posible. Sería conveniente justificar la intervención y su rentabilidad.</v>
      </c>
      <c r="AD18" s="267" t="str">
        <f t="shared" si="7"/>
        <v>Aceptable</v>
      </c>
      <c r="AE18" s="408"/>
      <c r="AF18" s="267" t="s">
        <v>34</v>
      </c>
      <c r="AG18" s="267" t="s">
        <v>34</v>
      </c>
      <c r="AH18" s="267" t="s">
        <v>34</v>
      </c>
      <c r="AI18" s="267" t="s">
        <v>462</v>
      </c>
      <c r="AJ18" s="267" t="s">
        <v>34</v>
      </c>
      <c r="AK18" s="320" t="s">
        <v>433</v>
      </c>
    </row>
    <row r="19" spans="1:44" s="1" customFormat="1" ht="84.75" customHeight="1">
      <c r="A19" s="23"/>
      <c r="B19" s="435"/>
      <c r="C19" s="435"/>
      <c r="D19" s="435"/>
      <c r="E19" s="486"/>
      <c r="F19" s="486"/>
      <c r="G19" s="229" t="s">
        <v>42</v>
      </c>
      <c r="H19" s="408"/>
      <c r="I19" s="267" t="s">
        <v>427</v>
      </c>
      <c r="J19" s="267" t="s">
        <v>428</v>
      </c>
      <c r="K19" s="267" t="s">
        <v>711</v>
      </c>
      <c r="L19" s="76">
        <v>32</v>
      </c>
      <c r="M19" s="265">
        <v>100</v>
      </c>
      <c r="N19" s="76">
        <v>0</v>
      </c>
      <c r="O19" s="76">
        <f t="shared" si="0"/>
        <v>132</v>
      </c>
      <c r="P19" s="267" t="s">
        <v>708</v>
      </c>
      <c r="Q19" s="260">
        <v>8</v>
      </c>
      <c r="R19" s="267" t="s">
        <v>221</v>
      </c>
      <c r="S19" s="267" t="s">
        <v>431</v>
      </c>
      <c r="T19" s="267" t="s">
        <v>432</v>
      </c>
      <c r="U19" s="79">
        <v>2</v>
      </c>
      <c r="V19" s="79">
        <v>1</v>
      </c>
      <c r="W19" s="79">
        <f t="shared" si="2"/>
        <v>2</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20</v>
      </c>
      <c r="AB19" s="82" t="str">
        <f t="shared" si="1"/>
        <v>IV</v>
      </c>
      <c r="AC19" s="81" t="str">
        <f t="shared" si="6"/>
        <v>Mantener las medidas de control existentes, pero se deberían considerar soluciones o mejoras y se deben hacer comprobaciones periódicas para asegurar que el riesgo aún es tolerable.</v>
      </c>
      <c r="AD19" s="267" t="str">
        <f t="shared" si="7"/>
        <v>Aceptable</v>
      </c>
      <c r="AE19" s="408"/>
      <c r="AF19" s="267" t="s">
        <v>34</v>
      </c>
      <c r="AG19" s="267" t="s">
        <v>34</v>
      </c>
      <c r="AH19" s="267" t="s">
        <v>34</v>
      </c>
      <c r="AI19" s="267" t="s">
        <v>223</v>
      </c>
      <c r="AJ19" s="267" t="s">
        <v>34</v>
      </c>
      <c r="AK19" s="320" t="s">
        <v>433</v>
      </c>
    </row>
    <row r="20" spans="1:44" s="1" customFormat="1" ht="84.75" customHeight="1">
      <c r="A20" s="23"/>
      <c r="B20" s="435"/>
      <c r="C20" s="435"/>
      <c r="D20" s="435"/>
      <c r="E20" s="486"/>
      <c r="F20" s="486"/>
      <c r="G20" s="229" t="s">
        <v>42</v>
      </c>
      <c r="H20" s="409"/>
      <c r="I20" s="267" t="s">
        <v>463</v>
      </c>
      <c r="J20" s="267" t="s">
        <v>222</v>
      </c>
      <c r="K20" s="267" t="s">
        <v>711</v>
      </c>
      <c r="L20" s="76">
        <v>32</v>
      </c>
      <c r="M20" s="265">
        <v>100</v>
      </c>
      <c r="N20" s="76">
        <v>0</v>
      </c>
      <c r="O20" s="76">
        <f t="shared" si="0"/>
        <v>132</v>
      </c>
      <c r="P20" s="267" t="s">
        <v>708</v>
      </c>
      <c r="Q20" s="267">
        <v>8</v>
      </c>
      <c r="R20" s="267" t="s">
        <v>459</v>
      </c>
      <c r="S20" s="267" t="s">
        <v>220</v>
      </c>
      <c r="T20" s="267" t="s">
        <v>300</v>
      </c>
      <c r="U20" s="79">
        <v>2</v>
      </c>
      <c r="V20" s="79">
        <v>3</v>
      </c>
      <c r="W20" s="79">
        <f t="shared" si="2"/>
        <v>6</v>
      </c>
      <c r="X20" s="80" t="str">
        <f t="shared" si="3"/>
        <v>M</v>
      </c>
      <c r="Y20" s="81" t="str">
        <f t="shared" si="4"/>
        <v>Situación deficiente con exposición esporádica, o bien situación mejorable con exposición continuada o frecuente. Es posible que suceda el daño alguna vez.</v>
      </c>
      <c r="Z20" s="79">
        <v>10</v>
      </c>
      <c r="AA20" s="79">
        <f t="shared" si="5"/>
        <v>60</v>
      </c>
      <c r="AB20" s="82" t="str">
        <f t="shared" si="1"/>
        <v>III</v>
      </c>
      <c r="AC20" s="81" t="str">
        <f t="shared" si="6"/>
        <v>Mejorar si es posible. Sería conveniente justificar la intervención y su rentabilidad.</v>
      </c>
      <c r="AD20" s="267" t="str">
        <f t="shared" si="7"/>
        <v>Aceptable</v>
      </c>
      <c r="AE20" s="409"/>
      <c r="AF20" s="267" t="s">
        <v>34</v>
      </c>
      <c r="AG20" s="267" t="s">
        <v>34</v>
      </c>
      <c r="AH20" s="267" t="s">
        <v>34</v>
      </c>
      <c r="AI20" s="267" t="s">
        <v>462</v>
      </c>
      <c r="AJ20" s="267" t="s">
        <v>34</v>
      </c>
      <c r="AK20" s="320" t="s">
        <v>464</v>
      </c>
    </row>
    <row r="21" spans="1:44" s="1" customFormat="1" ht="84.75" customHeight="1">
      <c r="A21" s="23"/>
      <c r="B21" s="435"/>
      <c r="C21" s="435"/>
      <c r="D21" s="435"/>
      <c r="E21" s="486"/>
      <c r="F21" s="486"/>
      <c r="G21" s="229" t="s">
        <v>42</v>
      </c>
      <c r="H21" s="410" t="s">
        <v>48</v>
      </c>
      <c r="I21" s="85" t="s">
        <v>202</v>
      </c>
      <c r="J21" s="85" t="s">
        <v>203</v>
      </c>
      <c r="K21" s="85" t="s">
        <v>206</v>
      </c>
      <c r="L21" s="76">
        <v>32</v>
      </c>
      <c r="M21" s="265">
        <v>100</v>
      </c>
      <c r="N21" s="76">
        <v>0</v>
      </c>
      <c r="O21" s="76">
        <f t="shared" si="0"/>
        <v>132</v>
      </c>
      <c r="P21" s="89" t="s">
        <v>209</v>
      </c>
      <c r="Q21" s="260">
        <v>8</v>
      </c>
      <c r="R21" s="89" t="s">
        <v>211</v>
      </c>
      <c r="S21" s="89" t="s">
        <v>296</v>
      </c>
      <c r="T21" s="89" t="s">
        <v>213</v>
      </c>
      <c r="U21" s="79">
        <v>2</v>
      </c>
      <c r="V21" s="79">
        <v>4</v>
      </c>
      <c r="W21" s="79">
        <f t="shared" si="2"/>
        <v>8</v>
      </c>
      <c r="X21" s="80" t="str">
        <f t="shared" si="3"/>
        <v>M</v>
      </c>
      <c r="Y21" s="81" t="str">
        <f t="shared" si="4"/>
        <v>Situación deficiente con exposición esporádica, o bien situación mejorable con exposición continuada o frecuente. Es posible que suceda el daño alguna vez.</v>
      </c>
      <c r="Z21" s="79">
        <v>10</v>
      </c>
      <c r="AA21" s="79">
        <f t="shared" si="5"/>
        <v>80</v>
      </c>
      <c r="AB21" s="82" t="str">
        <f t="shared" si="1"/>
        <v>III</v>
      </c>
      <c r="AC21" s="81" t="str">
        <f t="shared" si="6"/>
        <v>Mejorar si es posible. Sería conveniente justificar la intervención y su rentabilidad.</v>
      </c>
      <c r="AD21" s="267" t="str">
        <f t="shared" si="7"/>
        <v>Aceptable</v>
      </c>
      <c r="AE21" s="407" t="s">
        <v>713</v>
      </c>
      <c r="AF21" s="267" t="s">
        <v>34</v>
      </c>
      <c r="AG21" s="267" t="s">
        <v>34</v>
      </c>
      <c r="AH21" s="85" t="s">
        <v>217</v>
      </c>
      <c r="AI21" s="85" t="s">
        <v>218</v>
      </c>
      <c r="AJ21" s="260" t="s">
        <v>34</v>
      </c>
      <c r="AK21" s="319" t="s">
        <v>468</v>
      </c>
    </row>
    <row r="22" spans="1:44" s="1" customFormat="1" ht="84.75" customHeight="1">
      <c r="A22" s="23"/>
      <c r="B22" s="435"/>
      <c r="C22" s="435"/>
      <c r="D22" s="435"/>
      <c r="E22" s="486"/>
      <c r="F22" s="486"/>
      <c r="G22" s="229" t="s">
        <v>42</v>
      </c>
      <c r="H22" s="410"/>
      <c r="I22" s="85" t="s">
        <v>205</v>
      </c>
      <c r="J22" s="85" t="s">
        <v>204</v>
      </c>
      <c r="K22" s="85" t="s">
        <v>207</v>
      </c>
      <c r="L22" s="76">
        <v>32</v>
      </c>
      <c r="M22" s="265">
        <v>100</v>
      </c>
      <c r="N22" s="76">
        <v>0</v>
      </c>
      <c r="O22" s="76">
        <f t="shared" si="0"/>
        <v>132</v>
      </c>
      <c r="P22" s="89" t="s">
        <v>210</v>
      </c>
      <c r="Q22" s="260">
        <v>8</v>
      </c>
      <c r="R22" s="89" t="s">
        <v>214</v>
      </c>
      <c r="S22" s="89" t="s">
        <v>215</v>
      </c>
      <c r="T22" s="89" t="s">
        <v>216</v>
      </c>
      <c r="U22" s="79">
        <v>2</v>
      </c>
      <c r="V22" s="79">
        <v>4</v>
      </c>
      <c r="W22" s="79">
        <f t="shared" si="2"/>
        <v>8</v>
      </c>
      <c r="X22" s="80" t="str">
        <f t="shared" si="3"/>
        <v>M</v>
      </c>
      <c r="Y22" s="81" t="str">
        <f t="shared" si="4"/>
        <v>Situación deficiente con exposición esporádica, o bien situación mejorable con exposición continuada o frecuente. Es posible que suceda el daño alguna vez.</v>
      </c>
      <c r="Z22" s="79">
        <v>10</v>
      </c>
      <c r="AA22" s="79">
        <f t="shared" si="5"/>
        <v>80</v>
      </c>
      <c r="AB22" s="82" t="str">
        <f t="shared" si="1"/>
        <v>III</v>
      </c>
      <c r="AC22" s="81" t="str">
        <f t="shared" si="6"/>
        <v>Mejorar si es posible. Sería conveniente justificar la intervención y su rentabilidad.</v>
      </c>
      <c r="AD22" s="267" t="str">
        <f t="shared" si="7"/>
        <v>Aceptable</v>
      </c>
      <c r="AE22" s="408"/>
      <c r="AF22" s="267" t="s">
        <v>34</v>
      </c>
      <c r="AG22" s="267" t="s">
        <v>34</v>
      </c>
      <c r="AH22" s="85" t="s">
        <v>217</v>
      </c>
      <c r="AI22" s="85" t="s">
        <v>218</v>
      </c>
      <c r="AJ22" s="260" t="s">
        <v>34</v>
      </c>
      <c r="AK22" s="319" t="s">
        <v>468</v>
      </c>
    </row>
    <row r="23" spans="1:44" s="1" customFormat="1" ht="84.75" customHeight="1">
      <c r="A23" s="23"/>
      <c r="B23" s="435"/>
      <c r="C23" s="435"/>
      <c r="D23" s="435"/>
      <c r="E23" s="486"/>
      <c r="F23" s="486"/>
      <c r="G23" s="229" t="s">
        <v>33</v>
      </c>
      <c r="H23" s="567" t="s">
        <v>45</v>
      </c>
      <c r="I23" s="100" t="s">
        <v>715</v>
      </c>
      <c r="J23" s="85" t="s">
        <v>290</v>
      </c>
      <c r="K23" s="85" t="s">
        <v>270</v>
      </c>
      <c r="L23" s="76">
        <v>32</v>
      </c>
      <c r="M23" s="265">
        <v>100</v>
      </c>
      <c r="N23" s="76">
        <v>0</v>
      </c>
      <c r="O23" s="76">
        <f t="shared" si="0"/>
        <v>132</v>
      </c>
      <c r="P23" s="85" t="s">
        <v>291</v>
      </c>
      <c r="Q23" s="260">
        <v>4</v>
      </c>
      <c r="R23" s="85" t="s">
        <v>147</v>
      </c>
      <c r="S23" s="267" t="s">
        <v>297</v>
      </c>
      <c r="T23" s="267" t="s">
        <v>717</v>
      </c>
      <c r="U23" s="90">
        <v>2</v>
      </c>
      <c r="V23" s="79">
        <v>2</v>
      </c>
      <c r="W23" s="79">
        <f t="shared" si="2"/>
        <v>4</v>
      </c>
      <c r="X23" s="80" t="str">
        <f t="shared" si="3"/>
        <v>B</v>
      </c>
      <c r="Y23" s="81" t="str">
        <f t="shared" si="4"/>
        <v>Situación mejorable con exposición ocasional o esporádica, o situación sin anomalía destacable con cualquier nivel de exposición. No es esperable que se materialice el riesgo, aunque puede ser concebible.</v>
      </c>
      <c r="Z23" s="79">
        <v>10</v>
      </c>
      <c r="AA23" s="79">
        <f t="shared" si="5"/>
        <v>40</v>
      </c>
      <c r="AB23" s="82" t="str">
        <f t="shared" si="1"/>
        <v>III</v>
      </c>
      <c r="AC23" s="81" t="str">
        <f t="shared" si="6"/>
        <v>Mejorar si es posible. Sería conveniente justificar la intervención y su rentabilidad.</v>
      </c>
      <c r="AD23" s="267" t="str">
        <f t="shared" si="7"/>
        <v>Aceptable</v>
      </c>
      <c r="AE23" s="267" t="s">
        <v>718</v>
      </c>
      <c r="AF23" s="260" t="s">
        <v>34</v>
      </c>
      <c r="AG23" s="260" t="s">
        <v>34</v>
      </c>
      <c r="AH23" s="85" t="s">
        <v>719</v>
      </c>
      <c r="AI23" s="85" t="s">
        <v>303</v>
      </c>
      <c r="AJ23" s="260" t="s">
        <v>34</v>
      </c>
      <c r="AK23" s="320" t="s">
        <v>35</v>
      </c>
    </row>
    <row r="24" spans="1:44" s="1" customFormat="1" ht="84.75" customHeight="1">
      <c r="A24" s="23"/>
      <c r="B24" s="435"/>
      <c r="C24" s="435"/>
      <c r="D24" s="435"/>
      <c r="E24" s="486"/>
      <c r="F24" s="486"/>
      <c r="G24" s="229" t="s">
        <v>42</v>
      </c>
      <c r="H24" s="568"/>
      <c r="I24" s="85" t="s">
        <v>56</v>
      </c>
      <c r="J24" s="85" t="s">
        <v>284</v>
      </c>
      <c r="K24" s="85" t="s">
        <v>270</v>
      </c>
      <c r="L24" s="76">
        <v>32</v>
      </c>
      <c r="M24" s="265">
        <v>100</v>
      </c>
      <c r="N24" s="76">
        <v>0</v>
      </c>
      <c r="O24" s="76">
        <f t="shared" si="0"/>
        <v>132</v>
      </c>
      <c r="P24" s="85" t="s">
        <v>285</v>
      </c>
      <c r="Q24" s="260">
        <v>1</v>
      </c>
      <c r="R24" s="85" t="s">
        <v>287</v>
      </c>
      <c r="S24" s="85" t="s">
        <v>446</v>
      </c>
      <c r="T24" s="267" t="s">
        <v>301</v>
      </c>
      <c r="U24" s="79">
        <v>2</v>
      </c>
      <c r="V24" s="79">
        <v>2</v>
      </c>
      <c r="W24" s="79">
        <f t="shared" si="2"/>
        <v>4</v>
      </c>
      <c r="X24" s="80" t="str">
        <f t="shared" si="3"/>
        <v>B</v>
      </c>
      <c r="Y24" s="81" t="str">
        <f t="shared" si="4"/>
        <v>Situación mejorable con exposición ocasional o esporádica, o situación sin anomalía destacable con cualquier nivel de exposición. No es esperable que se materialice el riesgo, aunque puede ser concebible.</v>
      </c>
      <c r="Z24" s="79">
        <v>10</v>
      </c>
      <c r="AA24" s="79">
        <f t="shared" si="5"/>
        <v>40</v>
      </c>
      <c r="AB24" s="82" t="str">
        <f t="shared" si="1"/>
        <v>III</v>
      </c>
      <c r="AC24" s="81" t="str">
        <f t="shared" si="6"/>
        <v>Mejorar si es posible. Sería conveniente justificar la intervención y su rentabilidad.</v>
      </c>
      <c r="AD24" s="267" t="str">
        <f t="shared" si="7"/>
        <v>Aceptable</v>
      </c>
      <c r="AE24" s="267" t="s">
        <v>716</v>
      </c>
      <c r="AF24" s="260" t="s">
        <v>34</v>
      </c>
      <c r="AG24" s="267" t="s">
        <v>147</v>
      </c>
      <c r="AH24" s="85" t="s">
        <v>288</v>
      </c>
      <c r="AI24" s="85" t="s">
        <v>289</v>
      </c>
      <c r="AJ24" s="260" t="s">
        <v>34</v>
      </c>
      <c r="AK24" s="319" t="s">
        <v>468</v>
      </c>
    </row>
    <row r="25" spans="1:44" s="1" customFormat="1" ht="84.75" customHeight="1">
      <c r="A25" s="23"/>
      <c r="B25" s="435"/>
      <c r="C25" s="435"/>
      <c r="D25" s="435"/>
      <c r="E25" s="486"/>
      <c r="F25" s="486"/>
      <c r="G25" s="229" t="s">
        <v>42</v>
      </c>
      <c r="H25" s="568"/>
      <c r="I25" s="85" t="s">
        <v>56</v>
      </c>
      <c r="J25" s="85" t="s">
        <v>286</v>
      </c>
      <c r="K25" s="85" t="s">
        <v>57</v>
      </c>
      <c r="L25" s="76">
        <v>32</v>
      </c>
      <c r="M25" s="265">
        <v>100</v>
      </c>
      <c r="N25" s="76">
        <v>0</v>
      </c>
      <c r="O25" s="76">
        <f t="shared" si="0"/>
        <v>132</v>
      </c>
      <c r="P25" s="85" t="s">
        <v>280</v>
      </c>
      <c r="Q25" s="260">
        <v>4</v>
      </c>
      <c r="R25" s="267" t="s">
        <v>147</v>
      </c>
      <c r="S25" s="85" t="s">
        <v>281</v>
      </c>
      <c r="T25" s="267" t="s">
        <v>304</v>
      </c>
      <c r="U25" s="79">
        <v>2</v>
      </c>
      <c r="V25" s="79">
        <v>3</v>
      </c>
      <c r="W25" s="79">
        <f t="shared" si="2"/>
        <v>6</v>
      </c>
      <c r="X25" s="80" t="str">
        <f t="shared" si="3"/>
        <v>M</v>
      </c>
      <c r="Y25" s="81" t="str">
        <f t="shared" si="4"/>
        <v>Situación deficiente con exposición esporádica, o bien situación mejorable con exposición continuada o frecuente. Es posible que suceda el daño alguna vez.</v>
      </c>
      <c r="Z25" s="79">
        <v>10</v>
      </c>
      <c r="AA25" s="79">
        <f t="shared" si="5"/>
        <v>60</v>
      </c>
      <c r="AB25" s="82" t="str">
        <f t="shared" si="1"/>
        <v>III</v>
      </c>
      <c r="AC25" s="81" t="str">
        <f t="shared" si="6"/>
        <v>Mejorar si es posible. Sería conveniente justificar la intervención y su rentabilidad.</v>
      </c>
      <c r="AD25" s="267" t="str">
        <f t="shared" si="7"/>
        <v>Aceptable</v>
      </c>
      <c r="AE25" s="64" t="s">
        <v>697</v>
      </c>
      <c r="AF25" s="260" t="s">
        <v>34</v>
      </c>
      <c r="AG25" s="260" t="s">
        <v>34</v>
      </c>
      <c r="AH25" s="85" t="s">
        <v>282</v>
      </c>
      <c r="AI25" s="85" t="s">
        <v>283</v>
      </c>
      <c r="AJ25" s="260" t="s">
        <v>34</v>
      </c>
      <c r="AK25" s="319" t="s">
        <v>468</v>
      </c>
    </row>
    <row r="26" spans="1:44" s="1" customFormat="1" ht="84.75" customHeight="1">
      <c r="A26" s="23"/>
      <c r="B26" s="435"/>
      <c r="C26" s="435"/>
      <c r="D26" s="435"/>
      <c r="E26" s="486"/>
      <c r="F26" s="486"/>
      <c r="G26" s="229"/>
      <c r="H26" s="568"/>
      <c r="I26" s="85" t="s">
        <v>467</v>
      </c>
      <c r="J26" s="85" t="s">
        <v>279</v>
      </c>
      <c r="K26" s="85" t="s">
        <v>270</v>
      </c>
      <c r="L26" s="76">
        <v>32</v>
      </c>
      <c r="M26" s="265">
        <v>100</v>
      </c>
      <c r="N26" s="76">
        <v>0</v>
      </c>
      <c r="O26" s="76">
        <f t="shared" si="0"/>
        <v>132</v>
      </c>
      <c r="P26" s="85" t="s">
        <v>285</v>
      </c>
      <c r="Q26" s="260">
        <v>1</v>
      </c>
      <c r="R26" s="85" t="s">
        <v>147</v>
      </c>
      <c r="S26" s="267" t="s">
        <v>298</v>
      </c>
      <c r="T26" s="85" t="s">
        <v>305</v>
      </c>
      <c r="U26" s="79">
        <v>2</v>
      </c>
      <c r="V26" s="79">
        <v>2</v>
      </c>
      <c r="W26" s="79">
        <f t="shared" si="2"/>
        <v>4</v>
      </c>
      <c r="X26" s="80" t="str">
        <f t="shared" si="3"/>
        <v>B</v>
      </c>
      <c r="Y26" s="81" t="str">
        <f t="shared" si="4"/>
        <v>Situación mejorable con exposición ocasional o esporádica, o situación sin anomalía destacable con cualquier nivel de exposición. No es esperable que se materialice el riesgo, aunque puede ser concebible.</v>
      </c>
      <c r="Z26" s="79">
        <v>25</v>
      </c>
      <c r="AA26" s="79">
        <f t="shared" si="5"/>
        <v>100</v>
      </c>
      <c r="AB26" s="82" t="str">
        <f t="shared" si="1"/>
        <v>III</v>
      </c>
      <c r="AC26" s="81" t="str">
        <f t="shared" si="6"/>
        <v>Mejorar si es posible. Sería conveniente justificar la intervención y su rentabilidad.</v>
      </c>
      <c r="AD26" s="267" t="str">
        <f t="shared" si="7"/>
        <v>Aceptable</v>
      </c>
      <c r="AE26" s="267" t="s">
        <v>699</v>
      </c>
      <c r="AF26" s="267" t="s">
        <v>34</v>
      </c>
      <c r="AG26" s="267" t="s">
        <v>34</v>
      </c>
      <c r="AH26" s="85" t="s">
        <v>59</v>
      </c>
      <c r="AI26" s="85" t="s">
        <v>466</v>
      </c>
      <c r="AJ26" s="267" t="s">
        <v>34</v>
      </c>
      <c r="AK26" s="320" t="s">
        <v>468</v>
      </c>
    </row>
    <row r="27" spans="1:44" s="1" customFormat="1" ht="84.75" customHeight="1">
      <c r="A27" s="23"/>
      <c r="B27" s="435"/>
      <c r="C27" s="435"/>
      <c r="D27" s="435"/>
      <c r="E27" s="486"/>
      <c r="F27" s="486"/>
      <c r="G27" s="229" t="s">
        <v>33</v>
      </c>
      <c r="H27" s="568"/>
      <c r="I27" s="85" t="s">
        <v>679</v>
      </c>
      <c r="J27" s="85" t="s">
        <v>680</v>
      </c>
      <c r="K27" s="85" t="s">
        <v>721</v>
      </c>
      <c r="L27" s="76">
        <v>32</v>
      </c>
      <c r="M27" s="265">
        <v>100</v>
      </c>
      <c r="N27" s="76">
        <v>0</v>
      </c>
      <c r="O27" s="76">
        <f t="shared" si="0"/>
        <v>132</v>
      </c>
      <c r="P27" s="85" t="s">
        <v>331</v>
      </c>
      <c r="Q27" s="260">
        <v>8</v>
      </c>
      <c r="R27" s="85" t="s">
        <v>683</v>
      </c>
      <c r="S27" s="85" t="s">
        <v>681</v>
      </c>
      <c r="T27" s="267" t="s">
        <v>682</v>
      </c>
      <c r="U27" s="79">
        <v>2</v>
      </c>
      <c r="V27" s="79">
        <v>1</v>
      </c>
      <c r="W27" s="79">
        <f t="shared" si="2"/>
        <v>2</v>
      </c>
      <c r="X27" s="80" t="str">
        <f t="shared" si="3"/>
        <v>B</v>
      </c>
      <c r="Y27" s="267" t="str">
        <f t="shared" si="4"/>
        <v>Situación mejorable con exposición ocasional o esporádica, o situación sin anomalía destacable con cualquier nivel de exposición. No es esperable que se materialice el riesgo, aunque puede ser concebible.</v>
      </c>
      <c r="Z27" s="79">
        <v>10</v>
      </c>
      <c r="AA27" s="79">
        <f t="shared" si="5"/>
        <v>20</v>
      </c>
      <c r="AB27" s="82" t="str">
        <f t="shared" si="1"/>
        <v>IV</v>
      </c>
      <c r="AC27" s="267" t="str">
        <f t="shared" si="6"/>
        <v>Mantener las medidas de control existentes, pero se deberían considerar soluciones o mejoras y se deben hacer comprobaciones periódicas para asegurar que el riesgo aún es tolerable.</v>
      </c>
      <c r="AD27" s="267" t="str">
        <f t="shared" si="7"/>
        <v>Aceptable</v>
      </c>
      <c r="AE27" s="64" t="s">
        <v>722</v>
      </c>
      <c r="AF27" s="64" t="s">
        <v>34</v>
      </c>
      <c r="AG27" s="64" t="s">
        <v>147</v>
      </c>
      <c r="AH27" s="72" t="s">
        <v>684</v>
      </c>
      <c r="AI27" s="72" t="s">
        <v>685</v>
      </c>
      <c r="AJ27" s="66" t="s">
        <v>34</v>
      </c>
      <c r="AK27" s="321" t="s">
        <v>478</v>
      </c>
    </row>
    <row r="28" spans="1:44" s="1" customFormat="1" ht="84.75" customHeight="1">
      <c r="A28" s="23"/>
      <c r="B28" s="435"/>
      <c r="C28" s="435"/>
      <c r="D28" s="435"/>
      <c r="E28" s="486"/>
      <c r="F28" s="486"/>
      <c r="G28" s="229" t="s">
        <v>33</v>
      </c>
      <c r="H28" s="569"/>
      <c r="I28" s="85" t="s">
        <v>182</v>
      </c>
      <c r="J28" s="85" t="s">
        <v>299</v>
      </c>
      <c r="K28" s="85" t="s">
        <v>275</v>
      </c>
      <c r="L28" s="76">
        <v>32</v>
      </c>
      <c r="M28" s="265">
        <v>100</v>
      </c>
      <c r="N28" s="76">
        <v>0</v>
      </c>
      <c r="O28" s="76">
        <f t="shared" si="0"/>
        <v>132</v>
      </c>
      <c r="P28" s="85" t="s">
        <v>276</v>
      </c>
      <c r="Q28" s="260">
        <v>2</v>
      </c>
      <c r="R28" s="267" t="s">
        <v>306</v>
      </c>
      <c r="S28" s="85" t="s">
        <v>307</v>
      </c>
      <c r="T28" s="267" t="s">
        <v>308</v>
      </c>
      <c r="U28" s="79">
        <v>6</v>
      </c>
      <c r="V28" s="79">
        <v>2</v>
      </c>
      <c r="W28" s="79">
        <f t="shared" si="2"/>
        <v>12</v>
      </c>
      <c r="X28" s="80" t="str">
        <f t="shared" si="3"/>
        <v>A</v>
      </c>
      <c r="Y28" s="81" t="str">
        <f t="shared" si="4"/>
        <v>Situación deficiente con exposición frecuente u ocasional, o bien situación muy deficiente con exposición ocasional o esporádica. La materialización de Riesgo es posible que suceda varias veces en la vida laboral</v>
      </c>
      <c r="Z28" s="79">
        <v>25</v>
      </c>
      <c r="AA28" s="79">
        <f t="shared" si="5"/>
        <v>300</v>
      </c>
      <c r="AB28" s="82" t="str">
        <f t="shared" si="1"/>
        <v>II</v>
      </c>
      <c r="AC28" s="81" t="str">
        <f t="shared" si="6"/>
        <v>Corregir y adoptar medidas de control de inmediato. Sin embargo suspenda actividades si el nivel de riesgo está por encima o igual de 360.</v>
      </c>
      <c r="AD28" s="267" t="str">
        <f t="shared" si="7"/>
        <v>No aceptable o aceptable con control específico</v>
      </c>
      <c r="AE28" s="267" t="s">
        <v>701</v>
      </c>
      <c r="AF28" s="267" t="s">
        <v>34</v>
      </c>
      <c r="AG28" s="267" t="s">
        <v>34</v>
      </c>
      <c r="AH28" s="85" t="s">
        <v>278</v>
      </c>
      <c r="AI28" s="267" t="s">
        <v>148</v>
      </c>
      <c r="AJ28" s="267" t="s">
        <v>34</v>
      </c>
      <c r="AK28" s="319" t="s">
        <v>468</v>
      </c>
    </row>
    <row r="29" spans="1:44" ht="84.75" customHeight="1" thickBot="1">
      <c r="A29" s="27"/>
      <c r="B29" s="468"/>
      <c r="C29" s="468"/>
      <c r="D29" s="468"/>
      <c r="E29" s="487"/>
      <c r="F29" s="487"/>
      <c r="G29" s="235" t="s">
        <v>33</v>
      </c>
      <c r="H29" s="114" t="s">
        <v>60</v>
      </c>
      <c r="I29" s="114" t="s">
        <v>268</v>
      </c>
      <c r="J29" s="114" t="s">
        <v>269</v>
      </c>
      <c r="K29" s="114" t="s">
        <v>270</v>
      </c>
      <c r="L29" s="91">
        <v>32</v>
      </c>
      <c r="M29" s="313">
        <v>100</v>
      </c>
      <c r="N29" s="91">
        <v>0</v>
      </c>
      <c r="O29" s="91">
        <f t="shared" si="0"/>
        <v>132</v>
      </c>
      <c r="P29" s="114" t="s">
        <v>271</v>
      </c>
      <c r="Q29" s="92">
        <v>8</v>
      </c>
      <c r="R29" s="114" t="s">
        <v>272</v>
      </c>
      <c r="S29" s="114" t="s">
        <v>273</v>
      </c>
      <c r="T29" s="119" t="s">
        <v>316</v>
      </c>
      <c r="U29" s="115">
        <v>2</v>
      </c>
      <c r="V29" s="115">
        <v>1</v>
      </c>
      <c r="W29" s="115">
        <f t="shared" si="2"/>
        <v>2</v>
      </c>
      <c r="X29" s="116" t="str">
        <f t="shared" si="3"/>
        <v>B</v>
      </c>
      <c r="Y29" s="119" t="str">
        <f t="shared" si="4"/>
        <v>Situación mejorable con exposición ocasional o esporádica, o situación sin anomalía destacable con cualquier nivel de exposición. No es esperable que se materialice el riesgo, aunque puede ser concebible.</v>
      </c>
      <c r="Z29" s="115">
        <v>10</v>
      </c>
      <c r="AA29" s="115">
        <f t="shared" si="5"/>
        <v>20</v>
      </c>
      <c r="AB29" s="118" t="str">
        <f t="shared" si="1"/>
        <v>IV</v>
      </c>
      <c r="AC29" s="119" t="str">
        <f t="shared" si="6"/>
        <v>Mantener las medidas de control existentes, pero se deberían considerar soluciones o mejoras y se deben hacer comprobaciones periódicas para asegurar que el riesgo aún es tolerable.</v>
      </c>
      <c r="AD29" s="119" t="str">
        <f t="shared" si="7"/>
        <v>Aceptable</v>
      </c>
      <c r="AE29" s="322" t="s">
        <v>702</v>
      </c>
      <c r="AF29" s="92" t="s">
        <v>34</v>
      </c>
      <c r="AG29" s="92" t="s">
        <v>34</v>
      </c>
      <c r="AH29" s="114" t="s">
        <v>61</v>
      </c>
      <c r="AI29" s="114" t="s">
        <v>728</v>
      </c>
      <c r="AJ29" s="92" t="s">
        <v>34</v>
      </c>
      <c r="AK29" s="323" t="s">
        <v>705</v>
      </c>
    </row>
    <row r="30" spans="1:44" s="126" customFormat="1" ht="119.25" customHeight="1">
      <c r="A30" s="575"/>
      <c r="B30" s="578" t="s">
        <v>516</v>
      </c>
      <c r="C30" s="578" t="s">
        <v>518</v>
      </c>
      <c r="D30" s="572" t="s">
        <v>605</v>
      </c>
      <c r="E30" s="580" t="s">
        <v>603</v>
      </c>
      <c r="F30" s="580" t="s">
        <v>519</v>
      </c>
      <c r="G30" s="237" t="s">
        <v>42</v>
      </c>
      <c r="H30" s="440" t="s">
        <v>36</v>
      </c>
      <c r="I30" s="139" t="s">
        <v>46</v>
      </c>
      <c r="J30" s="140" t="s">
        <v>230</v>
      </c>
      <c r="K30" s="140" t="s">
        <v>231</v>
      </c>
      <c r="L30" s="123">
        <v>14</v>
      </c>
      <c r="M30" s="124">
        <v>0</v>
      </c>
      <c r="N30" s="123">
        <v>0</v>
      </c>
      <c r="O30" s="123">
        <f t="shared" ref="O30:O42" si="10">SUM(L30:N30)</f>
        <v>14</v>
      </c>
      <c r="P30" s="140" t="s">
        <v>232</v>
      </c>
      <c r="Q30" s="261">
        <v>8</v>
      </c>
      <c r="R30" s="140" t="s">
        <v>520</v>
      </c>
      <c r="S30" s="140" t="s">
        <v>234</v>
      </c>
      <c r="T30" s="140" t="s">
        <v>233</v>
      </c>
      <c r="U30" s="214">
        <v>2</v>
      </c>
      <c r="V30" s="214">
        <v>4</v>
      </c>
      <c r="W30" s="214">
        <f>V30*U30</f>
        <v>8</v>
      </c>
      <c r="X30" s="215" t="str">
        <f>+IF(AND(U30*V30&gt;=24,U30*V30&lt;=40),"MA",IF(AND(U30*V30&gt;=10,U30*V30&lt;=20),"A",IF(AND(U30*V30&gt;=6,U30*V30&lt;=8),"M",IF(AND(U30*V30&gt;=0,U30*V30&lt;=4),"B",""))))</f>
        <v>M</v>
      </c>
      <c r="Y30" s="216" t="str">
        <f>+IF(X30="MA","Situación deficiente con exposición continua, o muy deficiente con exposición frecuente. Normalmente la materialización del riesgo ocurre con frecuencia.",IF(X30="A","Situación deficiente con exposición frecuente u ocasional, o bien situación muy deficiente con exposición ocasional o esporádica. La materialización de Riesgo es posible que suceda varias veces en la vida laboral",IF(X30="M","Situación deficiente con exposición esporádica, o bien situación mejorable con exposición continuada o frecuente. Es posible que suceda el daño alguna vez.",IF(X30="B","Situación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30" s="214">
        <v>10</v>
      </c>
      <c r="AA30" s="214">
        <f>W30*Z30</f>
        <v>80</v>
      </c>
      <c r="AB30" s="217" t="str">
        <f>+IF(AND(U30*V30*Z30&gt;=600,U30*V30*Z30&lt;=4000),"I",IF(AND(U30*V30*Z30&gt;=150,U30*V30*Z30&lt;=500),"II",IF(AND(U30*V30*Z30&gt;=40,U30*V30*Z30&lt;=120),"III",IF(AND(U30*V30*Z30&gt;=0,U30*V30*Z30&lt;=20),"IV",""))))</f>
        <v>III</v>
      </c>
      <c r="AC30" s="216" t="str">
        <f>+IF(AB30="I","Situación crìtica. Suspender actividades hasta que el riesgo esté bajo control. Intervención urgente.",IF(AB30="II","Corregir y adoptar medidas de control de inmediato. Sin embargo suspenda actividades si el nivel de riesgo está por encima o igual de 360.",IF(AB30="III","Mejorar si es posible. Sería conveniente justificar la intervención y su rentabilidad.",IF(AB30="IV","Mantener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0" s="218" t="str">
        <f>+IF(AB30="I","No aceptable",IF(AB30="II","No aceptable o aceptable con control específico",IF(AB30="III","Aceptable",IF(AB30="IV","Aceptable",""))))</f>
        <v>Aceptable</v>
      </c>
      <c r="AE30" s="139" t="s">
        <v>732</v>
      </c>
      <c r="AF30" s="261" t="s">
        <v>34</v>
      </c>
      <c r="AG30" s="261" t="s">
        <v>34</v>
      </c>
      <c r="AH30" s="261" t="s">
        <v>34</v>
      </c>
      <c r="AI30" s="139" t="s">
        <v>235</v>
      </c>
      <c r="AJ30" s="261" t="s">
        <v>34</v>
      </c>
      <c r="AK30" s="141" t="s">
        <v>521</v>
      </c>
      <c r="AL30" s="128"/>
      <c r="AM30" s="128"/>
      <c r="AN30" s="128"/>
      <c r="AO30" s="128"/>
      <c r="AP30" s="128"/>
      <c r="AQ30" s="128"/>
      <c r="AR30" s="128"/>
    </row>
    <row r="31" spans="1:44" s="126" customFormat="1" ht="119.25" customHeight="1">
      <c r="A31" s="576"/>
      <c r="B31" s="429"/>
      <c r="C31" s="429"/>
      <c r="D31" s="573"/>
      <c r="E31" s="430"/>
      <c r="F31" s="430"/>
      <c r="G31" s="236" t="s">
        <v>42</v>
      </c>
      <c r="H31" s="441"/>
      <c r="I31" s="129" t="s">
        <v>96</v>
      </c>
      <c r="J31" s="130" t="s">
        <v>236</v>
      </c>
      <c r="K31" s="136" t="s">
        <v>237</v>
      </c>
      <c r="L31" s="76">
        <v>14</v>
      </c>
      <c r="M31" s="265">
        <v>0</v>
      </c>
      <c r="N31" s="76">
        <v>0</v>
      </c>
      <c r="O31" s="76">
        <f t="shared" si="10"/>
        <v>14</v>
      </c>
      <c r="P31" s="130" t="s">
        <v>232</v>
      </c>
      <c r="Q31" s="262">
        <v>8</v>
      </c>
      <c r="R31" s="136" t="s">
        <v>522</v>
      </c>
      <c r="S31" s="136" t="s">
        <v>234</v>
      </c>
      <c r="T31" s="136" t="s">
        <v>233</v>
      </c>
      <c r="U31" s="219">
        <v>2</v>
      </c>
      <c r="V31" s="219">
        <v>4</v>
      </c>
      <c r="W31" s="219">
        <f>V31*U31</f>
        <v>8</v>
      </c>
      <c r="X31" s="220" t="str">
        <f>+IF(AND(U31*V31&gt;=24,U31*V31&lt;=40),"MA",IF(AND(U31*V31&gt;=10,U31*V31&lt;=20),"A",IF(AND(U31*V31&gt;=6,U31*V31&lt;=8),"M",IF(AND(U31*V31&gt;=0,U31*V31&lt;=4),"B",""))))</f>
        <v>M</v>
      </c>
      <c r="Y31" s="221" t="str">
        <f>+IF(X31="MA","Situación deficiente con exposición continua, o muy deficiente con exposición frecuente. Normalmente la materialización del riesgo ocurre con frecuencia.",IF(X31="A","Situación deficiente con exposición frecuente u ocasional, o bien situación muy deficiente con exposición ocasional o esporádica. La materialización de Riesgo es posible que suceda varias veces en la vida laboral",IF(X31="M","Situación deficiente con exposición esporádica, o bien situación mejorable con exposición continuada o frecuente. Es posible que suceda el daño alguna vez.",IF(X31="B","Situación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31" s="219">
        <v>10</v>
      </c>
      <c r="AA31" s="219">
        <f>W31*Z31</f>
        <v>80</v>
      </c>
      <c r="AB31" s="222" t="str">
        <f>+IF(AND(U31*V31*Z31&gt;=600,U31*V31*Z31&lt;=4000),"I",IF(AND(U31*V31*Z31&gt;=150,U31*V31*Z31&lt;=500),"II",IF(AND(U31*V31*Z31&gt;=40,U31*V31*Z31&lt;=120),"III",IF(AND(U31*V31*Z31&gt;=0,U31*V31*Z31&lt;=20),"IV",""))))</f>
        <v>III</v>
      </c>
      <c r="AC31" s="221" t="str">
        <f>+IF(AB31="I","Situación crìtica. Suspender actividades hasta que el riesgo esté bajo control. Intervención urgente.",IF(AB31="II","Corregir y adoptar medidas de control de inmediato. Sin embargo suspenda actividades si el nivel de riesgo está por encima o igual de 360.",IF(AB31="III","Mejorar si es posible. Sería conveniente justificar la intervención y su rentabilidad.",IF(AB31="IV","Mantener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1" s="223" t="str">
        <f>+IF(AB31="I","No aceptable",IF(AB31="II","No aceptable o aceptable con control específico",IF(AB31="III","Aceptable",IF(AB31="IV","Aceptable",""))))</f>
        <v>Aceptable</v>
      </c>
      <c r="AE31" s="129" t="s">
        <v>733</v>
      </c>
      <c r="AF31" s="262" t="s">
        <v>34</v>
      </c>
      <c r="AG31" s="262" t="s">
        <v>34</v>
      </c>
      <c r="AH31" s="262" t="s">
        <v>523</v>
      </c>
      <c r="AI31" s="129" t="s">
        <v>235</v>
      </c>
      <c r="AJ31" s="262" t="s">
        <v>34</v>
      </c>
      <c r="AK31" s="144" t="s">
        <v>521</v>
      </c>
      <c r="AL31" s="128"/>
      <c r="AM31" s="128"/>
      <c r="AN31" s="128"/>
      <c r="AO31" s="128"/>
      <c r="AP31" s="128"/>
      <c r="AQ31" s="128"/>
      <c r="AR31" s="128"/>
    </row>
    <row r="32" spans="1:44" s="280" customFormat="1" ht="76.5" customHeight="1">
      <c r="A32" s="576"/>
      <c r="B32" s="429"/>
      <c r="C32" s="429"/>
      <c r="D32" s="573"/>
      <c r="E32" s="430"/>
      <c r="F32" s="430"/>
      <c r="G32" s="328" t="s">
        <v>42</v>
      </c>
      <c r="H32" s="516" t="s">
        <v>632</v>
      </c>
      <c r="I32" s="516" t="s">
        <v>637</v>
      </c>
      <c r="J32" s="329" t="s">
        <v>687</v>
      </c>
      <c r="K32" s="330" t="s">
        <v>688</v>
      </c>
      <c r="L32" s="331">
        <v>0</v>
      </c>
      <c r="M32" s="332">
        <v>49</v>
      </c>
      <c r="N32" s="331">
        <v>0</v>
      </c>
      <c r="O32" s="331">
        <f t="shared" ref="O32:O33" si="11">SUM(L32:N32)</f>
        <v>49</v>
      </c>
      <c r="P32" s="330" t="s">
        <v>354</v>
      </c>
      <c r="Q32" s="332">
        <v>2</v>
      </c>
      <c r="R32" s="330" t="s">
        <v>79</v>
      </c>
      <c r="S32" s="330" t="s">
        <v>357</v>
      </c>
      <c r="T32" s="330" t="s">
        <v>356</v>
      </c>
      <c r="U32" s="332">
        <v>2</v>
      </c>
      <c r="V32" s="332">
        <v>2</v>
      </c>
      <c r="W32" s="332">
        <f t="shared" ref="W32:W34" si="12">V32*U32</f>
        <v>4</v>
      </c>
      <c r="X32" s="333" t="str">
        <f t="shared" ref="X32:X34" si="13">+IF(AND(U32*V32&gt;=24,U32*V32&lt;=40),"MA",IF(AND(U32*V32&gt;=10,U32*V32&lt;=20),"A",IF(AND(U32*V32&gt;=6,U32*V32&lt;=8),"M",IF(AND(U32*V32&gt;=0,U32*V32&lt;=4),"B",""))))</f>
        <v>B</v>
      </c>
      <c r="Y32" s="329" t="str">
        <f t="shared" ref="Y32:Y34" si="14">+IF(X32="MA","Situación deficiente con exposición continua, o muy deficiente con exposición frecuente. Normalmente la materialización del riesgo ocurre con frecuencia.",IF(X32="A","Situación deficiente con exposición frecuente u ocasional, o bien situación muy deficiente con exposición ocasional o esporádica. La materialización de Riesgo es posible que suceda varias veces en la vida laboral",IF(X32="M","Situación deficiente con exposición esporádica, o bien situación mejorable con exposición continuada o frecuente. Es posible que suceda el daño alguna vez.",IF(X32="B","Situación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32" s="334">
        <v>10</v>
      </c>
      <c r="AA32" s="334">
        <f t="shared" ref="AA32:AA34" si="15">W32*Z32</f>
        <v>40</v>
      </c>
      <c r="AB32" s="335" t="str">
        <f t="shared" ref="AB32:AB34" si="16">+IF(AND(U32*V32*Z32&gt;=600,U32*V32*Z32&lt;=4000),"I",IF(AND(U32*V32*Z32&gt;=150,U32*V32*Z32&lt;=500),"II",IF(AND(U32*V32*Z32&gt;=40,U32*V32*Z32&lt;=120),"III",IF(AND(U32*V32*Z32&gt;=0,U32*V32*Z32&lt;=20),"IV",""))))</f>
        <v>III</v>
      </c>
      <c r="AC32" s="329" t="str">
        <f t="shared" ref="AC32:AC34" si="17">+IF(AB32="I","Situación crìtica. Suspender actividades hasta que el riesgo esté bajo control. Intervención urgente.",IF(AB32="II","Corregir y adoptar medidas de control de inmediato. Sin embargo suspenda actividades si el nivel de riesgo está por encima o igual de 360.",IF(AB32="III","Mejorar si es posible. Sería conveniente justificar la intervención y su rentabilidad.",IF(AB32="IV","Mantener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2" s="329" t="str">
        <f t="shared" ref="AD32:AD34" si="18">+IF(AB32="I","No aceptable",IF(AB32="II","No aceptable o aceptable con control específico",IF(AB32="III","Aceptable",IF(AB32="IV","Aceptable",""))))</f>
        <v>Aceptable</v>
      </c>
      <c r="AE32" s="336" t="s">
        <v>696</v>
      </c>
      <c r="AF32" s="329" t="s">
        <v>34</v>
      </c>
      <c r="AG32" s="329" t="s">
        <v>34</v>
      </c>
      <c r="AH32" s="329" t="s">
        <v>34</v>
      </c>
      <c r="AI32" s="334" t="s">
        <v>349</v>
      </c>
      <c r="AJ32" s="332" t="s">
        <v>668</v>
      </c>
      <c r="AK32" s="337" t="s">
        <v>468</v>
      </c>
      <c r="AL32" s="340"/>
      <c r="AM32" s="340"/>
      <c r="AN32" s="340"/>
      <c r="AO32" s="340"/>
      <c r="AP32" s="340"/>
      <c r="AQ32" s="340"/>
      <c r="AR32" s="340"/>
    </row>
    <row r="33" spans="1:44" s="280" customFormat="1" ht="134.25" customHeight="1">
      <c r="A33" s="576"/>
      <c r="B33" s="429"/>
      <c r="C33" s="429"/>
      <c r="D33" s="573"/>
      <c r="E33" s="430"/>
      <c r="F33" s="430"/>
      <c r="G33" s="328" t="s">
        <v>42</v>
      </c>
      <c r="H33" s="517"/>
      <c r="I33" s="517"/>
      <c r="J33" s="329" t="s">
        <v>779</v>
      </c>
      <c r="K33" s="330" t="s">
        <v>780</v>
      </c>
      <c r="L33" s="331">
        <v>0</v>
      </c>
      <c r="M33" s="332">
        <v>49</v>
      </c>
      <c r="N33" s="331">
        <v>0</v>
      </c>
      <c r="O33" s="331">
        <f t="shared" si="11"/>
        <v>49</v>
      </c>
      <c r="P33" s="330" t="s">
        <v>781</v>
      </c>
      <c r="Q33" s="332">
        <v>9</v>
      </c>
      <c r="R33" s="330" t="s">
        <v>782</v>
      </c>
      <c r="S33" s="330" t="s">
        <v>783</v>
      </c>
      <c r="T33" s="330" t="s">
        <v>784</v>
      </c>
      <c r="U33" s="332">
        <v>6</v>
      </c>
      <c r="V33" s="332">
        <v>3</v>
      </c>
      <c r="W33" s="332">
        <f t="shared" si="12"/>
        <v>18</v>
      </c>
      <c r="X33" s="333" t="str">
        <f t="shared" si="13"/>
        <v>A</v>
      </c>
      <c r="Y33" s="329" t="str">
        <f t="shared" si="14"/>
        <v>Situación deficiente con exposición frecuente u ocasional, o bien situación muy deficiente con exposición ocasional o esporádica. La materialización de Riesgo es posible que suceda varias veces en la vida laboral</v>
      </c>
      <c r="Z33" s="334">
        <v>100</v>
      </c>
      <c r="AA33" s="334">
        <f t="shared" si="15"/>
        <v>1800</v>
      </c>
      <c r="AB33" s="335" t="str">
        <f t="shared" si="16"/>
        <v>I</v>
      </c>
      <c r="AC33" s="329" t="str">
        <f t="shared" si="17"/>
        <v>Situación crìtica. Suspender actividades hasta que el riesgo esté bajo control. Intervención urgente.</v>
      </c>
      <c r="AD33" s="329" t="str">
        <f t="shared" si="18"/>
        <v>No aceptable</v>
      </c>
      <c r="AE33" s="336" t="s">
        <v>785</v>
      </c>
      <c r="AF33" s="329" t="s">
        <v>34</v>
      </c>
      <c r="AG33" s="329" t="s">
        <v>34</v>
      </c>
      <c r="AH33" s="329" t="s">
        <v>34</v>
      </c>
      <c r="AI33" s="334" t="s">
        <v>786</v>
      </c>
      <c r="AJ33" s="332" t="s">
        <v>34</v>
      </c>
      <c r="AK33" s="337" t="s">
        <v>468</v>
      </c>
      <c r="AL33" s="340"/>
      <c r="AM33" s="340"/>
      <c r="AN33" s="340"/>
      <c r="AO33" s="340"/>
      <c r="AP33" s="340"/>
      <c r="AQ33" s="340"/>
      <c r="AR33" s="340"/>
    </row>
    <row r="34" spans="1:44" s="280" customFormat="1" ht="67.5" customHeight="1">
      <c r="A34" s="576"/>
      <c r="B34" s="429"/>
      <c r="C34" s="429"/>
      <c r="D34" s="573"/>
      <c r="E34" s="430"/>
      <c r="F34" s="430"/>
      <c r="G34" s="328" t="s">
        <v>42</v>
      </c>
      <c r="H34" s="549"/>
      <c r="I34" s="549"/>
      <c r="J34" s="330" t="s">
        <v>638</v>
      </c>
      <c r="K34" s="330" t="s">
        <v>670</v>
      </c>
      <c r="L34" s="331">
        <v>0</v>
      </c>
      <c r="M34" s="332">
        <v>49</v>
      </c>
      <c r="N34" s="331">
        <v>0</v>
      </c>
      <c r="O34" s="331">
        <f t="shared" ref="O34" si="19">SUM(L34:N34)</f>
        <v>49</v>
      </c>
      <c r="P34" s="330" t="s">
        <v>669</v>
      </c>
      <c r="Q34" s="332">
        <v>4</v>
      </c>
      <c r="R34" s="330" t="s">
        <v>79</v>
      </c>
      <c r="S34" s="329" t="s">
        <v>671</v>
      </c>
      <c r="T34" s="330" t="s">
        <v>672</v>
      </c>
      <c r="U34" s="334">
        <v>2</v>
      </c>
      <c r="V34" s="334">
        <v>2</v>
      </c>
      <c r="W34" s="334">
        <f t="shared" si="12"/>
        <v>4</v>
      </c>
      <c r="X34" s="333" t="str">
        <f t="shared" si="13"/>
        <v>B</v>
      </c>
      <c r="Y34" s="329" t="str">
        <f t="shared" si="14"/>
        <v>Situación mejorable con exposición ocasional o esporádica, o situación sin anomalía destacable con cualquier nivel de exposición. No es esperable que se materialice el riesgo, aunque puede ser concebible.</v>
      </c>
      <c r="Z34" s="334">
        <v>10</v>
      </c>
      <c r="AA34" s="334">
        <f t="shared" si="15"/>
        <v>40</v>
      </c>
      <c r="AB34" s="335" t="str">
        <f t="shared" si="16"/>
        <v>III</v>
      </c>
      <c r="AC34" s="329" t="str">
        <f t="shared" si="17"/>
        <v>Mejorar si es posible. Sería conveniente justificar la intervención y su rentabilidad.</v>
      </c>
      <c r="AD34" s="329" t="str">
        <f t="shared" si="18"/>
        <v>Aceptable</v>
      </c>
      <c r="AE34" s="338" t="s">
        <v>693</v>
      </c>
      <c r="AF34" s="329" t="s">
        <v>348</v>
      </c>
      <c r="AG34" s="329" t="s">
        <v>34</v>
      </c>
      <c r="AH34" s="329" t="s">
        <v>34</v>
      </c>
      <c r="AI34" s="334" t="s">
        <v>349</v>
      </c>
      <c r="AJ34" s="332" t="s">
        <v>673</v>
      </c>
      <c r="AK34" s="337" t="s">
        <v>468</v>
      </c>
      <c r="AL34" s="340"/>
      <c r="AM34" s="340"/>
      <c r="AN34" s="340"/>
      <c r="AO34" s="340"/>
      <c r="AP34" s="340"/>
      <c r="AQ34" s="340"/>
      <c r="AR34" s="340"/>
    </row>
    <row r="35" spans="1:44" s="126" customFormat="1" ht="119.25" customHeight="1">
      <c r="A35" s="576"/>
      <c r="B35" s="429"/>
      <c r="C35" s="429"/>
      <c r="D35" s="573"/>
      <c r="E35" s="430"/>
      <c r="F35" s="430"/>
      <c r="G35" s="236" t="s">
        <v>42</v>
      </c>
      <c r="H35" s="442" t="s">
        <v>200</v>
      </c>
      <c r="I35" s="136" t="s">
        <v>202</v>
      </c>
      <c r="J35" s="136" t="s">
        <v>524</v>
      </c>
      <c r="K35" s="136" t="s">
        <v>206</v>
      </c>
      <c r="L35" s="76">
        <v>14</v>
      </c>
      <c r="M35" s="265">
        <v>0</v>
      </c>
      <c r="N35" s="76">
        <v>0</v>
      </c>
      <c r="O35" s="76">
        <f t="shared" si="10"/>
        <v>14</v>
      </c>
      <c r="P35" s="138" t="s">
        <v>209</v>
      </c>
      <c r="Q35" s="262">
        <v>8</v>
      </c>
      <c r="R35" s="138" t="s">
        <v>525</v>
      </c>
      <c r="S35" s="138" t="s">
        <v>526</v>
      </c>
      <c r="T35" s="138" t="s">
        <v>213</v>
      </c>
      <c r="U35" s="143">
        <v>6</v>
      </c>
      <c r="V35" s="143">
        <v>4</v>
      </c>
      <c r="W35" s="143">
        <f t="shared" ref="W35:W42" si="20">V35*U35</f>
        <v>24</v>
      </c>
      <c r="X35" s="143" t="str">
        <f t="shared" ref="X35:X42" si="21">+IF(AND(U35*V35&gt;=24,U35*V35&lt;=40),"MA",IF(AND(U35*V35&gt;=10,U35*V35&lt;=20),"A",IF(AND(U35*V35&gt;=6,U35*V35&lt;=8),"M",IF(AND(U35*V35&gt;=0,U35*V35&lt;=4),"B",""))))</f>
        <v>MA</v>
      </c>
      <c r="Y35" s="221" t="str">
        <f t="shared" ref="Y35:Y42" si="22">+IF(X35="MA","Situación deficiente con exposición continua, o muy deficiente con exposición frecuente. Normalmente la materialización del riesgo ocurre con frecuencia.",IF(X35="A","Situación deficiente con exposición frecuente u ocasional, o bien situación muy deficiente con exposición ocasional o esporádica. La materialización de Riesgo es posible que suceda varias veces en la vida laboral",IF(X35="M","Situación deficiente con exposición esporádica, o bien situación mejorable con exposición continuada o frecuente. Es posible que suceda el daño alguna vez.",IF(X35="B","Situación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35" s="219">
        <v>10</v>
      </c>
      <c r="AA35" s="219">
        <f t="shared" ref="AA35:AA42" si="23">W35*Z35</f>
        <v>240</v>
      </c>
      <c r="AB35" s="222" t="str">
        <f t="shared" ref="AB35:AB42" si="24">+IF(AND(U35*V35*Z35&gt;=600,U35*V35*Z35&lt;=4000),"I",IF(AND(U35*V35*Z35&gt;=150,U35*V35*Z35&lt;=500),"II",IF(AND(U35*V35*Z35&gt;=40,U35*V35*Z35&lt;=120),"III",IF(AND(U35*V35*Z35&gt;=0,U35*V35*Z35&lt;=20),"IV",""))))</f>
        <v>II</v>
      </c>
      <c r="AC35" s="221" t="str">
        <f t="shared" ref="AC35:AC42" si="25">+IF(AB35="I","Situación crìtica. Suspender actividades hasta que el riesgo esté bajo control. Intervención urgente.",IF(AB35="II","Corregir y adoptar medidas de control de inmediato. Sin embargo suspenda actividades si el nivel de riesgo está por encima o igual de 360.",IF(AB35="III","Mejorar si es posible. Sería conveniente justificar la intervención y su rentabilidad.",IF(AB35="IV","Mantener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35" s="223" t="str">
        <f t="shared" ref="AD35:AD42" si="26">+IF(AB35="I","No aceptable",IF(AB35="II","No aceptable o aceptable con control específico",IF(AB35="III","Aceptable",IF(AB35="IV","Aceptable",""))))</f>
        <v>No aceptable o aceptable con control específico</v>
      </c>
      <c r="AE35" s="444" t="s">
        <v>745</v>
      </c>
      <c r="AF35" s="129" t="s">
        <v>34</v>
      </c>
      <c r="AG35" s="129" t="s">
        <v>34</v>
      </c>
      <c r="AH35" s="136" t="s">
        <v>527</v>
      </c>
      <c r="AI35" s="136" t="s">
        <v>218</v>
      </c>
      <c r="AJ35" s="262" t="s">
        <v>34</v>
      </c>
      <c r="AK35" s="144" t="s">
        <v>521</v>
      </c>
      <c r="AL35" s="128"/>
      <c r="AM35" s="128"/>
      <c r="AN35" s="128"/>
      <c r="AO35" s="128"/>
      <c r="AP35" s="128"/>
      <c r="AQ35" s="128"/>
      <c r="AR35" s="128"/>
    </row>
    <row r="36" spans="1:44" s="126" customFormat="1" ht="119.25" customHeight="1">
      <c r="A36" s="576"/>
      <c r="B36" s="429"/>
      <c r="C36" s="429"/>
      <c r="D36" s="573"/>
      <c r="E36" s="430"/>
      <c r="F36" s="430"/>
      <c r="G36" s="236" t="s">
        <v>42</v>
      </c>
      <c r="H36" s="442"/>
      <c r="I36" s="136" t="s">
        <v>205</v>
      </c>
      <c r="J36" s="136" t="s">
        <v>528</v>
      </c>
      <c r="K36" s="136" t="s">
        <v>207</v>
      </c>
      <c r="L36" s="76">
        <v>14</v>
      </c>
      <c r="M36" s="265">
        <v>0</v>
      </c>
      <c r="N36" s="76">
        <v>0</v>
      </c>
      <c r="O36" s="76">
        <f t="shared" si="10"/>
        <v>14</v>
      </c>
      <c r="P36" s="138" t="s">
        <v>210</v>
      </c>
      <c r="Q36" s="262">
        <v>8</v>
      </c>
      <c r="R36" s="138" t="s">
        <v>525</v>
      </c>
      <c r="S36" s="138" t="s">
        <v>526</v>
      </c>
      <c r="T36" s="138" t="s">
        <v>216</v>
      </c>
      <c r="U36" s="143">
        <v>6</v>
      </c>
      <c r="V36" s="143">
        <v>4</v>
      </c>
      <c r="W36" s="143">
        <f t="shared" si="20"/>
        <v>24</v>
      </c>
      <c r="X36" s="143" t="str">
        <f t="shared" si="21"/>
        <v>MA</v>
      </c>
      <c r="Y36" s="221" t="str">
        <f t="shared" si="22"/>
        <v>Situación deficiente con exposición continua, o muy deficiente con exposición frecuente. Normalmente la materialización del riesgo ocurre con frecuencia.</v>
      </c>
      <c r="Z36" s="219">
        <v>10</v>
      </c>
      <c r="AA36" s="219">
        <f t="shared" si="23"/>
        <v>240</v>
      </c>
      <c r="AB36" s="222" t="str">
        <f t="shared" si="24"/>
        <v>II</v>
      </c>
      <c r="AC36" s="221" t="str">
        <f t="shared" si="25"/>
        <v>Corregir y adoptar medidas de control de inmediato. Sin embargo suspenda actividades si el nivel de riesgo está por encima o igual de 360.</v>
      </c>
      <c r="AD36" s="223" t="str">
        <f t="shared" si="26"/>
        <v>No aceptable o aceptable con control específico</v>
      </c>
      <c r="AE36" s="445"/>
      <c r="AF36" s="129" t="s">
        <v>34</v>
      </c>
      <c r="AG36" s="129" t="s">
        <v>34</v>
      </c>
      <c r="AH36" s="136" t="s">
        <v>527</v>
      </c>
      <c r="AI36" s="136" t="s">
        <v>218</v>
      </c>
      <c r="AJ36" s="262" t="s">
        <v>34</v>
      </c>
      <c r="AK36" s="144" t="s">
        <v>521</v>
      </c>
      <c r="AL36" s="128"/>
      <c r="AM36" s="128"/>
      <c r="AN36" s="128"/>
      <c r="AO36" s="128"/>
      <c r="AP36" s="128"/>
      <c r="AQ36" s="128"/>
      <c r="AR36" s="128"/>
    </row>
    <row r="37" spans="1:44" s="126" customFormat="1" ht="119.25" customHeight="1">
      <c r="A37" s="576"/>
      <c r="B37" s="429"/>
      <c r="C37" s="429"/>
      <c r="D37" s="573"/>
      <c r="E37" s="430"/>
      <c r="F37" s="430"/>
      <c r="G37" s="236" t="s">
        <v>42</v>
      </c>
      <c r="H37" s="443"/>
      <c r="I37" s="136" t="s">
        <v>529</v>
      </c>
      <c r="J37" s="136" t="s">
        <v>530</v>
      </c>
      <c r="K37" s="263" t="s">
        <v>531</v>
      </c>
      <c r="L37" s="76">
        <v>14</v>
      </c>
      <c r="M37" s="265">
        <v>0</v>
      </c>
      <c r="N37" s="76">
        <v>0</v>
      </c>
      <c r="O37" s="76">
        <f t="shared" si="10"/>
        <v>14</v>
      </c>
      <c r="P37" s="262" t="s">
        <v>418</v>
      </c>
      <c r="Q37" s="262">
        <v>8</v>
      </c>
      <c r="R37" s="138" t="s">
        <v>147</v>
      </c>
      <c r="S37" s="138" t="s">
        <v>147</v>
      </c>
      <c r="T37" s="138" t="s">
        <v>532</v>
      </c>
      <c r="U37" s="143">
        <v>2</v>
      </c>
      <c r="V37" s="143">
        <v>3</v>
      </c>
      <c r="W37" s="143">
        <f t="shared" si="20"/>
        <v>6</v>
      </c>
      <c r="X37" s="143" t="str">
        <f t="shared" si="21"/>
        <v>M</v>
      </c>
      <c r="Y37" s="221" t="str">
        <f t="shared" si="22"/>
        <v>Situación deficiente con exposición esporádica, o bien situación mejorable con exposición continuada o frecuente. Es posible que suceda el daño alguna vez.</v>
      </c>
      <c r="Z37" s="219">
        <v>10</v>
      </c>
      <c r="AA37" s="219">
        <f t="shared" si="23"/>
        <v>60</v>
      </c>
      <c r="AB37" s="222" t="str">
        <f t="shared" si="24"/>
        <v>III</v>
      </c>
      <c r="AC37" s="221" t="str">
        <f t="shared" si="25"/>
        <v>Mejorar si es posible. Sería conveniente justificar la intervención y su rentabilidad.</v>
      </c>
      <c r="AD37" s="223" t="str">
        <f t="shared" si="26"/>
        <v>Aceptable</v>
      </c>
      <c r="AE37" s="264" t="s">
        <v>533</v>
      </c>
      <c r="AF37" s="129" t="s">
        <v>34</v>
      </c>
      <c r="AG37" s="129" t="s">
        <v>34</v>
      </c>
      <c r="AH37" s="129" t="s">
        <v>34</v>
      </c>
      <c r="AI37" s="136" t="s">
        <v>534</v>
      </c>
      <c r="AJ37" s="262" t="s">
        <v>34</v>
      </c>
      <c r="AK37" s="144" t="s">
        <v>521</v>
      </c>
      <c r="AL37" s="128"/>
      <c r="AM37" s="128"/>
      <c r="AN37" s="128"/>
      <c r="AO37" s="128"/>
      <c r="AP37" s="128"/>
      <c r="AQ37" s="128"/>
      <c r="AR37" s="128"/>
    </row>
    <row r="38" spans="1:44" s="127" customFormat="1" ht="119.25" customHeight="1">
      <c r="A38" s="576"/>
      <c r="B38" s="429"/>
      <c r="C38" s="429"/>
      <c r="D38" s="573"/>
      <c r="E38" s="430"/>
      <c r="F38" s="430"/>
      <c r="G38" s="236" t="s">
        <v>42</v>
      </c>
      <c r="H38" s="138" t="s">
        <v>44</v>
      </c>
      <c r="I38" s="129" t="s">
        <v>437</v>
      </c>
      <c r="J38" s="136" t="s">
        <v>535</v>
      </c>
      <c r="K38" s="136" t="s">
        <v>536</v>
      </c>
      <c r="L38" s="76">
        <v>14</v>
      </c>
      <c r="M38" s="265">
        <v>0</v>
      </c>
      <c r="N38" s="76">
        <v>0</v>
      </c>
      <c r="O38" s="76">
        <f t="shared" si="10"/>
        <v>14</v>
      </c>
      <c r="P38" s="262" t="s">
        <v>537</v>
      </c>
      <c r="Q38" s="262">
        <v>8</v>
      </c>
      <c r="R38" s="138" t="s">
        <v>147</v>
      </c>
      <c r="S38" s="138" t="s">
        <v>538</v>
      </c>
      <c r="T38" s="138" t="s">
        <v>539</v>
      </c>
      <c r="U38" s="219">
        <v>6</v>
      </c>
      <c r="V38" s="219">
        <v>3</v>
      </c>
      <c r="W38" s="219">
        <f t="shared" si="20"/>
        <v>18</v>
      </c>
      <c r="X38" s="220" t="str">
        <f t="shared" si="21"/>
        <v>A</v>
      </c>
      <c r="Y38" s="221" t="str">
        <f t="shared" si="22"/>
        <v>Situación deficiente con exposición frecuente u ocasional, o bien situación muy deficiente con exposición ocasional o esporádica. La materialización de Riesgo es posible que suceda varias veces en la vida laboral</v>
      </c>
      <c r="Z38" s="219">
        <v>10</v>
      </c>
      <c r="AA38" s="219">
        <f t="shared" si="23"/>
        <v>180</v>
      </c>
      <c r="AB38" s="222" t="str">
        <f t="shared" si="24"/>
        <v>II</v>
      </c>
      <c r="AC38" s="221" t="str">
        <f t="shared" si="25"/>
        <v>Corregir y adoptar medidas de control de inmediato. Sin embargo suspenda actividades si el nivel de riesgo está por encima o igual de 360.</v>
      </c>
      <c r="AD38" s="223" t="str">
        <f t="shared" si="26"/>
        <v>No aceptable o aceptable con control específico</v>
      </c>
      <c r="AE38" s="264" t="s">
        <v>746</v>
      </c>
      <c r="AF38" s="129" t="s">
        <v>34</v>
      </c>
      <c r="AG38" s="129" t="s">
        <v>34</v>
      </c>
      <c r="AH38" s="129" t="s">
        <v>34</v>
      </c>
      <c r="AI38" s="129" t="s">
        <v>540</v>
      </c>
      <c r="AJ38" s="129" t="s">
        <v>34</v>
      </c>
      <c r="AK38" s="144" t="s">
        <v>521</v>
      </c>
      <c r="AL38"/>
      <c r="AM38"/>
      <c r="AN38"/>
      <c r="AO38"/>
      <c r="AP38"/>
      <c r="AQ38"/>
      <c r="AR38"/>
    </row>
    <row r="39" spans="1:44" s="127" customFormat="1" ht="119.25" customHeight="1">
      <c r="A39" s="576"/>
      <c r="B39" s="429"/>
      <c r="C39" s="429"/>
      <c r="D39" s="573"/>
      <c r="E39" s="430"/>
      <c r="F39" s="430"/>
      <c r="G39" s="236" t="s">
        <v>42</v>
      </c>
      <c r="H39" s="446" t="s">
        <v>45</v>
      </c>
      <c r="I39" s="146" t="s">
        <v>56</v>
      </c>
      <c r="J39" s="136" t="s">
        <v>286</v>
      </c>
      <c r="K39" s="136" t="s">
        <v>57</v>
      </c>
      <c r="L39" s="76">
        <v>14</v>
      </c>
      <c r="M39" s="265">
        <v>0</v>
      </c>
      <c r="N39" s="76">
        <v>0</v>
      </c>
      <c r="O39" s="76">
        <f t="shared" si="10"/>
        <v>14</v>
      </c>
      <c r="P39" s="136" t="s">
        <v>280</v>
      </c>
      <c r="Q39" s="262">
        <v>8</v>
      </c>
      <c r="R39" s="129" t="s">
        <v>147</v>
      </c>
      <c r="S39" s="136" t="s">
        <v>281</v>
      </c>
      <c r="T39" s="129" t="s">
        <v>304</v>
      </c>
      <c r="U39" s="219">
        <v>2</v>
      </c>
      <c r="V39" s="219">
        <v>2</v>
      </c>
      <c r="W39" s="219">
        <f t="shared" si="20"/>
        <v>4</v>
      </c>
      <c r="X39" s="220" t="str">
        <f t="shared" si="21"/>
        <v>B</v>
      </c>
      <c r="Y39" s="221" t="str">
        <f t="shared" si="22"/>
        <v>Situación mejorable con exposición ocasional o esporádica, o situación sin anomalía destacable con cualquier nivel de exposición. No es esperable que se materialice el riesgo, aunque puede ser concebible.</v>
      </c>
      <c r="Z39" s="219">
        <v>10</v>
      </c>
      <c r="AA39" s="219">
        <f t="shared" si="23"/>
        <v>40</v>
      </c>
      <c r="AB39" s="222" t="str">
        <f t="shared" si="24"/>
        <v>III</v>
      </c>
      <c r="AC39" s="221" t="str">
        <f t="shared" si="25"/>
        <v>Mejorar si es posible. Sería conveniente justificar la intervención y su rentabilidad.</v>
      </c>
      <c r="AD39" s="223" t="str">
        <f t="shared" si="26"/>
        <v>Aceptable</v>
      </c>
      <c r="AE39" s="137" t="s">
        <v>697</v>
      </c>
      <c r="AF39" s="262" t="s">
        <v>34</v>
      </c>
      <c r="AG39" s="262" t="s">
        <v>34</v>
      </c>
      <c r="AH39" s="136" t="s">
        <v>282</v>
      </c>
      <c r="AI39" s="136" t="s">
        <v>283</v>
      </c>
      <c r="AJ39" s="262" t="s">
        <v>34</v>
      </c>
      <c r="AK39" s="144" t="s">
        <v>521</v>
      </c>
      <c r="AL39"/>
      <c r="AM39"/>
      <c r="AN39"/>
      <c r="AO39"/>
      <c r="AP39"/>
      <c r="AQ39"/>
      <c r="AR39"/>
    </row>
    <row r="40" spans="1:44" s="127" customFormat="1" ht="119.25" customHeight="1">
      <c r="A40" s="576"/>
      <c r="B40" s="429"/>
      <c r="C40" s="429"/>
      <c r="D40" s="573"/>
      <c r="E40" s="430"/>
      <c r="F40" s="430"/>
      <c r="G40" s="236" t="s">
        <v>42</v>
      </c>
      <c r="H40" s="447"/>
      <c r="I40" s="136" t="s">
        <v>541</v>
      </c>
      <c r="J40" s="136" t="s">
        <v>542</v>
      </c>
      <c r="K40" s="136" t="s">
        <v>543</v>
      </c>
      <c r="L40" s="76">
        <v>14</v>
      </c>
      <c r="M40" s="265">
        <v>0</v>
      </c>
      <c r="N40" s="76">
        <v>0</v>
      </c>
      <c r="O40" s="76">
        <f t="shared" si="10"/>
        <v>14</v>
      </c>
      <c r="P40" s="136" t="s">
        <v>291</v>
      </c>
      <c r="Q40" s="262">
        <v>8</v>
      </c>
      <c r="R40" s="238"/>
      <c r="S40" s="129" t="s">
        <v>297</v>
      </c>
      <c r="T40" s="129" t="s">
        <v>302</v>
      </c>
      <c r="U40" s="219">
        <v>2</v>
      </c>
      <c r="V40" s="219">
        <v>3</v>
      </c>
      <c r="W40" s="219">
        <f t="shared" si="20"/>
        <v>6</v>
      </c>
      <c r="X40" s="220" t="str">
        <f t="shared" si="21"/>
        <v>M</v>
      </c>
      <c r="Y40" s="221" t="str">
        <f t="shared" si="22"/>
        <v>Situación deficiente con exposición esporádica, o bien situación mejorable con exposición continuada o frecuente. Es posible que suceda el daño alguna vez.</v>
      </c>
      <c r="Z40" s="219">
        <v>10</v>
      </c>
      <c r="AA40" s="219">
        <f t="shared" si="23"/>
        <v>60</v>
      </c>
      <c r="AB40" s="222" t="str">
        <f t="shared" si="24"/>
        <v>III</v>
      </c>
      <c r="AC40" s="221" t="str">
        <f t="shared" si="25"/>
        <v>Mejorar si es posible. Sería conveniente justificar la intervención y su rentabilidad.</v>
      </c>
      <c r="AD40" s="223" t="str">
        <f t="shared" si="26"/>
        <v>Aceptable</v>
      </c>
      <c r="AE40" s="148" t="s">
        <v>718</v>
      </c>
      <c r="AF40" s="145" t="s">
        <v>34</v>
      </c>
      <c r="AG40" s="145" t="s">
        <v>34</v>
      </c>
      <c r="AH40" s="145" t="s">
        <v>34</v>
      </c>
      <c r="AI40" s="147" t="s">
        <v>544</v>
      </c>
      <c r="AJ40" s="145" t="s">
        <v>34</v>
      </c>
      <c r="AK40" s="144" t="s">
        <v>521</v>
      </c>
      <c r="AL40"/>
      <c r="AM40"/>
      <c r="AN40"/>
      <c r="AO40"/>
      <c r="AP40"/>
      <c r="AQ40"/>
      <c r="AR40"/>
    </row>
    <row r="41" spans="1:44" s="127" customFormat="1" ht="119.25" customHeight="1">
      <c r="A41" s="576"/>
      <c r="B41" s="429"/>
      <c r="C41" s="429"/>
      <c r="D41" s="573"/>
      <c r="E41" s="430"/>
      <c r="F41" s="430"/>
      <c r="G41" s="236" t="s">
        <v>42</v>
      </c>
      <c r="H41" s="448"/>
      <c r="I41" s="136" t="s">
        <v>295</v>
      </c>
      <c r="J41" s="136" t="s">
        <v>545</v>
      </c>
      <c r="K41" s="136" t="s">
        <v>457</v>
      </c>
      <c r="L41" s="76">
        <v>14</v>
      </c>
      <c r="M41" s="265">
        <v>0</v>
      </c>
      <c r="N41" s="76">
        <v>0</v>
      </c>
      <c r="O41" s="76">
        <f t="shared" si="10"/>
        <v>14</v>
      </c>
      <c r="P41" s="136" t="s">
        <v>331</v>
      </c>
      <c r="Q41" s="262">
        <v>8</v>
      </c>
      <c r="R41" s="136" t="s">
        <v>546</v>
      </c>
      <c r="S41" s="136" t="s">
        <v>547</v>
      </c>
      <c r="T41" s="129" t="s">
        <v>458</v>
      </c>
      <c r="U41" s="143">
        <v>2</v>
      </c>
      <c r="V41" s="143">
        <v>4</v>
      </c>
      <c r="W41" s="143">
        <f t="shared" si="20"/>
        <v>8</v>
      </c>
      <c r="X41" s="143" t="str">
        <f t="shared" si="21"/>
        <v>M</v>
      </c>
      <c r="Y41" s="223" t="str">
        <f t="shared" si="22"/>
        <v>Situación deficiente con exposición esporádica, o bien situación mejorable con exposición continuada o frecuente. Es posible que suceda el daño alguna vez.</v>
      </c>
      <c r="Z41" s="219">
        <v>25</v>
      </c>
      <c r="AA41" s="219">
        <f t="shared" si="23"/>
        <v>200</v>
      </c>
      <c r="AB41" s="222" t="str">
        <f t="shared" si="24"/>
        <v>II</v>
      </c>
      <c r="AC41" s="223" t="str">
        <f t="shared" si="25"/>
        <v>Corregir y adoptar medidas de control de inmediato. Sin embargo suspenda actividades si el nivel de riesgo está por encima o igual de 360.</v>
      </c>
      <c r="AD41" s="223" t="str">
        <f t="shared" si="26"/>
        <v>No aceptable o aceptable con control específico</v>
      </c>
      <c r="AE41" s="148" t="s">
        <v>734</v>
      </c>
      <c r="AF41" s="148" t="s">
        <v>34</v>
      </c>
      <c r="AG41" s="148" t="s">
        <v>147</v>
      </c>
      <c r="AH41" s="147" t="s">
        <v>456</v>
      </c>
      <c r="AI41" s="147" t="s">
        <v>544</v>
      </c>
      <c r="AJ41" s="145" t="s">
        <v>34</v>
      </c>
      <c r="AK41" s="144" t="s">
        <v>521</v>
      </c>
      <c r="AL41"/>
      <c r="AM41"/>
      <c r="AN41"/>
      <c r="AO41"/>
      <c r="AP41"/>
      <c r="AQ41"/>
      <c r="AR41"/>
    </row>
    <row r="42" spans="1:44" s="127" customFormat="1" ht="119.25" customHeight="1" thickBot="1">
      <c r="A42" s="577"/>
      <c r="B42" s="579"/>
      <c r="C42" s="579"/>
      <c r="D42" s="574"/>
      <c r="E42" s="581"/>
      <c r="F42" s="581"/>
      <c r="G42" s="239" t="s">
        <v>42</v>
      </c>
      <c r="H42" s="149" t="s">
        <v>60</v>
      </c>
      <c r="I42" s="149" t="s">
        <v>268</v>
      </c>
      <c r="J42" s="149" t="s">
        <v>548</v>
      </c>
      <c r="K42" s="149" t="s">
        <v>270</v>
      </c>
      <c r="L42" s="91">
        <v>14</v>
      </c>
      <c r="M42" s="313">
        <v>0</v>
      </c>
      <c r="N42" s="91">
        <v>0</v>
      </c>
      <c r="O42" s="91">
        <f t="shared" si="10"/>
        <v>14</v>
      </c>
      <c r="P42" s="149" t="s">
        <v>271</v>
      </c>
      <c r="Q42" s="150">
        <v>8</v>
      </c>
      <c r="R42" s="149" t="s">
        <v>549</v>
      </c>
      <c r="S42" s="149" t="s">
        <v>550</v>
      </c>
      <c r="T42" s="149" t="s">
        <v>551</v>
      </c>
      <c r="U42" s="224">
        <v>2</v>
      </c>
      <c r="V42" s="224">
        <v>2</v>
      </c>
      <c r="W42" s="224">
        <f t="shared" si="20"/>
        <v>4</v>
      </c>
      <c r="X42" s="225" t="str">
        <f t="shared" si="21"/>
        <v>B</v>
      </c>
      <c r="Y42" s="226" t="str">
        <f t="shared" si="22"/>
        <v>Situación mejorable con exposición ocasional o esporádica, o situación sin anomalía destacable con cualquier nivel de exposición. No es esperable que se materialice el riesgo, aunque puede ser concebible.</v>
      </c>
      <c r="Z42" s="224">
        <v>25</v>
      </c>
      <c r="AA42" s="224">
        <f t="shared" si="23"/>
        <v>100</v>
      </c>
      <c r="AB42" s="227" t="str">
        <f t="shared" si="24"/>
        <v>III</v>
      </c>
      <c r="AC42" s="226" t="str">
        <f t="shared" si="25"/>
        <v>Mejorar si es posible. Sería conveniente justificar la intervención y su rentabilidad.</v>
      </c>
      <c r="AD42" s="228" t="str">
        <f t="shared" si="26"/>
        <v>Aceptable</v>
      </c>
      <c r="AE42" s="152" t="s">
        <v>735</v>
      </c>
      <c r="AF42" s="150" t="s">
        <v>34</v>
      </c>
      <c r="AG42" s="150" t="s">
        <v>34</v>
      </c>
      <c r="AH42" s="150" t="s">
        <v>34</v>
      </c>
      <c r="AI42" s="151" t="s">
        <v>544</v>
      </c>
      <c r="AJ42" s="150" t="s">
        <v>34</v>
      </c>
      <c r="AK42" s="153" t="s">
        <v>521</v>
      </c>
      <c r="AL42"/>
      <c r="AM42"/>
      <c r="AN42"/>
      <c r="AO42"/>
      <c r="AP42"/>
      <c r="AQ42"/>
      <c r="AR42"/>
    </row>
    <row r="43" spans="1:44" s="280" customFormat="1" ht="58.5" customHeight="1">
      <c r="A43" s="534"/>
      <c r="B43" s="552" t="s">
        <v>803</v>
      </c>
      <c r="C43" s="552" t="s">
        <v>803</v>
      </c>
      <c r="D43" s="553" t="s">
        <v>821</v>
      </c>
      <c r="E43" s="548" t="s">
        <v>805</v>
      </c>
      <c r="F43" s="548" t="s">
        <v>820</v>
      </c>
      <c r="G43" s="341" t="s">
        <v>42</v>
      </c>
      <c r="H43" s="551" t="s">
        <v>36</v>
      </c>
      <c r="I43" s="342" t="s">
        <v>645</v>
      </c>
      <c r="J43" s="342" t="s">
        <v>650</v>
      </c>
      <c r="K43" s="343" t="s">
        <v>247</v>
      </c>
      <c r="L43" s="344">
        <v>4</v>
      </c>
      <c r="M43" s="342">
        <v>4</v>
      </c>
      <c r="N43" s="344">
        <v>0</v>
      </c>
      <c r="O43" s="344">
        <v>4</v>
      </c>
      <c r="P43" s="343" t="s">
        <v>248</v>
      </c>
      <c r="Q43" s="342">
        <v>8</v>
      </c>
      <c r="R43" s="343" t="s">
        <v>79</v>
      </c>
      <c r="S43" s="343" t="s">
        <v>649</v>
      </c>
      <c r="T43" s="343" t="s">
        <v>250</v>
      </c>
      <c r="U43" s="345">
        <v>2</v>
      </c>
      <c r="V43" s="345">
        <v>4</v>
      </c>
      <c r="W43" s="345">
        <f t="shared" ref="W43:W47" si="27">V43*U43</f>
        <v>8</v>
      </c>
      <c r="X43" s="346" t="str">
        <f t="shared" ref="X43:X47" si="28">+IF(AND(U43*V43&gt;=24,U43*V43&lt;=40),"MA",IF(AND(U43*V43&gt;=10,U43*V43&lt;=20),"A",IF(AND(U43*V43&gt;=6,U43*V43&lt;=8),"M",IF(AND(U43*V43&gt;=0,U43*V43&lt;=4),"B",""))))</f>
        <v>M</v>
      </c>
      <c r="Y43" s="336" t="str">
        <f t="shared" ref="Y43:Y47" si="29">+IF(X43="MA","Situación deficiente con exposición continua, o muy deficiente con exposición frecuente. Normalmente la materialización del riesgo ocurre con frecuencia.",IF(X43="A","Situación deficiente con exposición frecuente u ocasional, o bien situación muy deficiente con exposición ocasional o esporádica. La materialización de Riesgo es posible que suceda varias veces en la vida laboral",IF(X43="M","Situación deficiente con exposición esporádica, o bien situación mejorable con exposición continuada o frecuente. Es posible que suceda el daño alguna vez.",IF(X43="B","Situación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43" s="345">
        <v>10</v>
      </c>
      <c r="AA43" s="345">
        <f>W43*Z43</f>
        <v>80</v>
      </c>
      <c r="AB43" s="347" t="str">
        <f t="shared" ref="AB43:AB47" si="30">+IF(AND(U43*V43*Z43&gt;=600,U43*V43*Z43&lt;=4000),"I",IF(AND(U43*V43*Z43&gt;=150,U43*V43*Z43&lt;=500),"II",IF(AND(U43*V43*Z43&gt;=40,U43*V43*Z43&lt;=120),"III",IF(AND(U43*V43*Z43&gt;=0,U43*V43*Z43&lt;=20),"IV",""))))</f>
        <v>III</v>
      </c>
      <c r="AC43" s="336" t="str">
        <f t="shared" ref="AC43:AC44" si="31">+IF(AB43="I","Situación crìtica. Suspender actividades hasta que el riesgo esté bajo control. Intervención urgente.",IF(AB43="II","Corregir y adoptar medidas de control de inmediato. Sin embargo suspenda actividades si el nivel de riesgo está por encima o igual de 360.",IF(AB43="III","Mejorar si es posible. Sería conveniente justificar la intervención y su rentabilidad.",IF(AB43="IV","Mantener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43" s="336" t="str">
        <f t="shared" ref="AD43:AD44" si="32">+IF(AB43="I","No aceptable",IF(AB43="II","No aceptable o aceptable con control específico",IF(AB43="III","Aceptable",IF(AB43="IV","Aceptable",""))))</f>
        <v>Aceptable</v>
      </c>
      <c r="AE43" s="336" t="s">
        <v>689</v>
      </c>
      <c r="AF43" s="342" t="s">
        <v>34</v>
      </c>
      <c r="AG43" s="342" t="s">
        <v>37</v>
      </c>
      <c r="AH43" s="342" t="s">
        <v>34</v>
      </c>
      <c r="AI43" s="336" t="s">
        <v>648</v>
      </c>
      <c r="AJ43" s="342" t="s">
        <v>34</v>
      </c>
      <c r="AK43" s="348" t="s">
        <v>468</v>
      </c>
      <c r="AL43" s="340"/>
      <c r="AM43" s="340"/>
      <c r="AN43" s="340"/>
      <c r="AO43" s="340"/>
      <c r="AP43" s="340"/>
      <c r="AQ43" s="340"/>
      <c r="AR43" s="340"/>
    </row>
    <row r="44" spans="1:44" s="280" customFormat="1" ht="45" customHeight="1">
      <c r="A44" s="534"/>
      <c r="B44" s="535"/>
      <c r="C44" s="535"/>
      <c r="D44" s="536"/>
      <c r="E44" s="529"/>
      <c r="F44" s="529"/>
      <c r="G44" s="349" t="s">
        <v>42</v>
      </c>
      <c r="H44" s="545"/>
      <c r="I44" s="543" t="s">
        <v>96</v>
      </c>
      <c r="J44" s="350" t="s">
        <v>651</v>
      </c>
      <c r="K44" s="330" t="s">
        <v>237</v>
      </c>
      <c r="L44" s="344">
        <v>4</v>
      </c>
      <c r="M44" s="342">
        <v>4</v>
      </c>
      <c r="N44" s="344">
        <v>0</v>
      </c>
      <c r="O44" s="344">
        <v>4</v>
      </c>
      <c r="P44" s="350" t="s">
        <v>232</v>
      </c>
      <c r="Q44" s="332">
        <v>1</v>
      </c>
      <c r="R44" s="330" t="s">
        <v>633</v>
      </c>
      <c r="S44" s="330" t="s">
        <v>234</v>
      </c>
      <c r="T44" s="330" t="s">
        <v>233</v>
      </c>
      <c r="U44" s="332">
        <v>0</v>
      </c>
      <c r="V44" s="332">
        <v>1</v>
      </c>
      <c r="W44" s="332">
        <f t="shared" si="27"/>
        <v>0</v>
      </c>
      <c r="X44" s="333" t="str">
        <f t="shared" si="28"/>
        <v>B</v>
      </c>
      <c r="Y44" s="329" t="str">
        <f t="shared" si="29"/>
        <v>Situación mejorable con exposición ocasional o esporádica, o situación sin anomalía destacable con cualquier nivel de exposición. No es esperable que se materialice el riesgo, aunque puede ser concebible.</v>
      </c>
      <c r="Z44" s="334">
        <v>10</v>
      </c>
      <c r="AA44" s="334">
        <f t="shared" ref="AA44:AA47" si="33">W44*Z44</f>
        <v>0</v>
      </c>
      <c r="AB44" s="335" t="str">
        <f t="shared" si="30"/>
        <v>IV</v>
      </c>
      <c r="AC44" s="329" t="str">
        <f t="shared" si="31"/>
        <v>Mantener las medidas de control existentes, pero se deberían considerar soluciones o mejoras y se deben hacer comprobaciones periódicas para asegurar que el riesgo aún es tolerable.</v>
      </c>
      <c r="AD44" s="329" t="str">
        <f t="shared" si="32"/>
        <v>Aceptable</v>
      </c>
      <c r="AE44" s="329" t="s">
        <v>690</v>
      </c>
      <c r="AF44" s="332" t="s">
        <v>34</v>
      </c>
      <c r="AG44" s="332" t="s">
        <v>34</v>
      </c>
      <c r="AH44" s="332" t="s">
        <v>240</v>
      </c>
      <c r="AI44" s="329" t="s">
        <v>235</v>
      </c>
      <c r="AJ44" s="332" t="s">
        <v>34</v>
      </c>
      <c r="AK44" s="351" t="s">
        <v>468</v>
      </c>
      <c r="AL44" s="340"/>
      <c r="AM44" s="340"/>
      <c r="AN44" s="340"/>
      <c r="AO44" s="340"/>
      <c r="AP44" s="340"/>
      <c r="AQ44" s="340"/>
      <c r="AR44" s="340"/>
    </row>
    <row r="45" spans="1:44" s="280" customFormat="1" ht="58.5" customHeight="1">
      <c r="A45" s="534"/>
      <c r="B45" s="535"/>
      <c r="C45" s="535"/>
      <c r="D45" s="536"/>
      <c r="E45" s="529"/>
      <c r="F45" s="529"/>
      <c r="G45" s="349" t="s">
        <v>42</v>
      </c>
      <c r="H45" s="545"/>
      <c r="I45" s="544"/>
      <c r="J45" s="329" t="s">
        <v>641</v>
      </c>
      <c r="K45" s="332" t="s">
        <v>243</v>
      </c>
      <c r="L45" s="344">
        <v>4</v>
      </c>
      <c r="M45" s="342">
        <v>4</v>
      </c>
      <c r="N45" s="344">
        <v>0</v>
      </c>
      <c r="O45" s="344">
        <v>4</v>
      </c>
      <c r="P45" s="332" t="s">
        <v>242</v>
      </c>
      <c r="Q45" s="332">
        <v>5</v>
      </c>
      <c r="R45" s="330" t="s">
        <v>79</v>
      </c>
      <c r="S45" s="330" t="s">
        <v>79</v>
      </c>
      <c r="T45" s="329" t="s">
        <v>653</v>
      </c>
      <c r="U45" s="332">
        <v>2</v>
      </c>
      <c r="V45" s="332">
        <v>2</v>
      </c>
      <c r="W45" s="332">
        <f t="shared" si="27"/>
        <v>4</v>
      </c>
      <c r="X45" s="333" t="str">
        <f t="shared" si="28"/>
        <v>B</v>
      </c>
      <c r="Y45" s="329" t="str">
        <f t="shared" si="29"/>
        <v>Situación mejorable con exposición ocasional o esporádica, o situación sin anomalía destacable con cualquier nivel de exposición. No es esperable que se materialice el riesgo, aunque puede ser concebible.</v>
      </c>
      <c r="Z45" s="334">
        <v>10</v>
      </c>
      <c r="AA45" s="334">
        <f t="shared" si="33"/>
        <v>40</v>
      </c>
      <c r="AB45" s="335" t="str">
        <f t="shared" si="30"/>
        <v>III</v>
      </c>
      <c r="AC45" s="329" t="str">
        <f>+IF(AB45="I","Situación crìtica. Suspender actividades hasta que el riesgo esté bajo control. Intervención urgente.",IF(AB45="II","Corregir y adoptar medidas de control de inmediato. Sin embargo suspenda actividades si el nivel de riesgo está por encima o igual de 360.",IF(AB45="III","Mejorar si es posible. Sería conveniente justificar la intervención y su rentabilidad.",IF(AB45="IV","Mantener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45" s="329" t="str">
        <f>+IF(AB45="I","No aceptable",IF(AB45="II","No aceptable o aceptable con control específico",IF(AB45="III","Aceptable",IF(AB45="IV","Aceptable",""))))</f>
        <v>Aceptable</v>
      </c>
      <c r="AE45" s="329" t="s">
        <v>691</v>
      </c>
      <c r="AF45" s="332" t="s">
        <v>34</v>
      </c>
      <c r="AG45" s="332" t="s">
        <v>34</v>
      </c>
      <c r="AH45" s="332" t="s">
        <v>34</v>
      </c>
      <c r="AI45" s="329" t="s">
        <v>659</v>
      </c>
      <c r="AJ45" s="329" t="s">
        <v>652</v>
      </c>
      <c r="AK45" s="351" t="s">
        <v>468</v>
      </c>
      <c r="AL45" s="340"/>
      <c r="AM45" s="340"/>
      <c r="AN45" s="340"/>
      <c r="AO45" s="340"/>
      <c r="AP45" s="340"/>
      <c r="AQ45" s="340"/>
      <c r="AR45" s="340"/>
    </row>
    <row r="46" spans="1:44" s="280" customFormat="1" ht="48.75" customHeight="1">
      <c r="A46" s="534"/>
      <c r="B46" s="535"/>
      <c r="C46" s="535"/>
      <c r="D46" s="536"/>
      <c r="E46" s="529"/>
      <c r="F46" s="529"/>
      <c r="G46" s="349" t="s">
        <v>42</v>
      </c>
      <c r="H46" s="545"/>
      <c r="I46" s="329" t="s">
        <v>654</v>
      </c>
      <c r="J46" s="350" t="s">
        <v>655</v>
      </c>
      <c r="K46" s="352" t="s">
        <v>640</v>
      </c>
      <c r="L46" s="344">
        <v>4</v>
      </c>
      <c r="M46" s="342">
        <v>4</v>
      </c>
      <c r="N46" s="344">
        <v>0</v>
      </c>
      <c r="O46" s="344">
        <v>4</v>
      </c>
      <c r="P46" s="352" t="s">
        <v>636</v>
      </c>
      <c r="Q46" s="332">
        <v>3</v>
      </c>
      <c r="R46" s="330" t="s">
        <v>79</v>
      </c>
      <c r="S46" s="330" t="s">
        <v>79</v>
      </c>
      <c r="T46" s="329" t="s">
        <v>653</v>
      </c>
      <c r="U46" s="332">
        <v>2</v>
      </c>
      <c r="V46" s="332">
        <v>2</v>
      </c>
      <c r="W46" s="332">
        <f t="shared" si="27"/>
        <v>4</v>
      </c>
      <c r="X46" s="333" t="str">
        <f t="shared" si="28"/>
        <v>B</v>
      </c>
      <c r="Y46" s="329" t="str">
        <f t="shared" si="29"/>
        <v>Situación mejorable con exposición ocasional o esporádica, o situación sin anomalía destacable con cualquier nivel de exposición. No es esperable que se materialice el riesgo, aunque puede ser concebible.</v>
      </c>
      <c r="Z46" s="334">
        <v>10</v>
      </c>
      <c r="AA46" s="334">
        <f t="shared" si="33"/>
        <v>40</v>
      </c>
      <c r="AB46" s="335" t="str">
        <f t="shared" si="30"/>
        <v>III</v>
      </c>
      <c r="AC46" s="329" t="str">
        <f>+IF(AB46="I","Situación crìtica. Suspender actividades hasta que el riesgo esté bajo control. Intervención urgente.",IF(AB46="II","Corregir y adoptar medidas de control de inmediato. Sin embargo suspenda actividades si el nivel de riesgo está por encima o igual de 360.",IF(AB46="III","Mejorar si es posible. Sería conveniente justificar la intervención y su rentabilidad.",IF(AB46="IV","Mantener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46" s="329" t="str">
        <f>+IF(AB46="I","No aceptable",IF(AB46="II","No aceptable o aceptable con control específico",IF(AB46="III","Aceptable",IF(AB46="IV","Aceptable",""))))</f>
        <v>Aceptable</v>
      </c>
      <c r="AE46" s="543" t="s">
        <v>692</v>
      </c>
      <c r="AF46" s="329" t="s">
        <v>34</v>
      </c>
      <c r="AG46" s="329" t="s">
        <v>34</v>
      </c>
      <c r="AH46" s="329" t="s">
        <v>34</v>
      </c>
      <c r="AI46" s="329" t="s">
        <v>659</v>
      </c>
      <c r="AJ46" s="329" t="s">
        <v>652</v>
      </c>
      <c r="AK46" s="351" t="s">
        <v>468</v>
      </c>
      <c r="AL46" s="340"/>
      <c r="AM46" s="340"/>
      <c r="AN46" s="340"/>
      <c r="AO46" s="340"/>
      <c r="AP46" s="340"/>
      <c r="AQ46" s="340"/>
      <c r="AR46" s="340"/>
    </row>
    <row r="47" spans="1:44" s="280" customFormat="1" ht="52.5" customHeight="1">
      <c r="A47" s="534"/>
      <c r="B47" s="535"/>
      <c r="C47" s="535"/>
      <c r="D47" s="536"/>
      <c r="E47" s="529"/>
      <c r="F47" s="529"/>
      <c r="G47" s="349" t="s">
        <v>42</v>
      </c>
      <c r="H47" s="545"/>
      <c r="I47" s="329" t="s">
        <v>656</v>
      </c>
      <c r="J47" s="329" t="s">
        <v>254</v>
      </c>
      <c r="K47" s="332" t="s">
        <v>255</v>
      </c>
      <c r="L47" s="344">
        <v>4</v>
      </c>
      <c r="M47" s="342">
        <v>4</v>
      </c>
      <c r="N47" s="344">
        <v>0</v>
      </c>
      <c r="O47" s="344">
        <v>4</v>
      </c>
      <c r="P47" s="332" t="s">
        <v>98</v>
      </c>
      <c r="Q47" s="332">
        <v>4</v>
      </c>
      <c r="R47" s="330" t="s">
        <v>79</v>
      </c>
      <c r="S47" s="330" t="s">
        <v>79</v>
      </c>
      <c r="T47" s="329" t="s">
        <v>657</v>
      </c>
      <c r="U47" s="332">
        <v>2</v>
      </c>
      <c r="V47" s="332">
        <v>2</v>
      </c>
      <c r="W47" s="332">
        <f t="shared" si="27"/>
        <v>4</v>
      </c>
      <c r="X47" s="333" t="str">
        <f t="shared" si="28"/>
        <v>B</v>
      </c>
      <c r="Y47" s="329" t="str">
        <f t="shared" si="29"/>
        <v>Situación mejorable con exposición ocasional o esporádica, o situación sin anomalía destacable con cualquier nivel de exposición. No es esperable que se materialice el riesgo, aunque puede ser concebible.</v>
      </c>
      <c r="Z47" s="334">
        <v>10</v>
      </c>
      <c r="AA47" s="334">
        <f t="shared" si="33"/>
        <v>40</v>
      </c>
      <c r="AB47" s="335" t="str">
        <f t="shared" si="30"/>
        <v>III</v>
      </c>
      <c r="AC47" s="329" t="str">
        <f>+IF(AB47="I","Situación crìtica. Suspender actividades hasta que el riesgo esté bajo control. Intervención urgente.",IF(AB47="II","Corregir y adoptar medidas de control de inmediato. Sin embargo suspenda actividades si el nivel de riesgo está por encima o igual de 360.",IF(AB47="III","Mejorar si es posible. Sería conveniente justificar la intervención y su rentabilidad.",IF(AB47="IV","Mantener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47" s="329" t="str">
        <f>+IF(AB47="I","No aceptable",IF(AB47="II","No aceptable o aceptable con control específico",IF(AB47="III","Aceptable",IF(AB47="IV","Aceptable",""))))</f>
        <v>Aceptable</v>
      </c>
      <c r="AE47" s="544"/>
      <c r="AF47" s="329" t="s">
        <v>34</v>
      </c>
      <c r="AG47" s="329" t="s">
        <v>34</v>
      </c>
      <c r="AH47" s="329" t="s">
        <v>34</v>
      </c>
      <c r="AI47" s="329" t="s">
        <v>659</v>
      </c>
      <c r="AJ47" s="332" t="s">
        <v>658</v>
      </c>
      <c r="AK47" s="351" t="s">
        <v>468</v>
      </c>
      <c r="AL47" s="340"/>
      <c r="AM47" s="340"/>
      <c r="AN47" s="340"/>
      <c r="AO47" s="340"/>
      <c r="AP47" s="340"/>
      <c r="AQ47" s="340"/>
      <c r="AR47" s="340"/>
    </row>
    <row r="48" spans="1:44" s="280" customFormat="1" ht="76.5" customHeight="1">
      <c r="A48" s="534"/>
      <c r="B48" s="535"/>
      <c r="C48" s="535"/>
      <c r="D48" s="536"/>
      <c r="E48" s="529"/>
      <c r="F48" s="529"/>
      <c r="G48" s="328" t="s">
        <v>42</v>
      </c>
      <c r="H48" s="516" t="s">
        <v>632</v>
      </c>
      <c r="I48" s="516" t="s">
        <v>637</v>
      </c>
      <c r="J48" s="329" t="s">
        <v>687</v>
      </c>
      <c r="K48" s="330" t="s">
        <v>688</v>
      </c>
      <c r="L48" s="344">
        <v>4</v>
      </c>
      <c r="M48" s="342">
        <v>4</v>
      </c>
      <c r="N48" s="344">
        <v>0</v>
      </c>
      <c r="O48" s="344">
        <v>4</v>
      </c>
      <c r="P48" s="330" t="s">
        <v>354</v>
      </c>
      <c r="Q48" s="332">
        <v>2</v>
      </c>
      <c r="R48" s="330" t="s">
        <v>79</v>
      </c>
      <c r="S48" s="330" t="s">
        <v>357</v>
      </c>
      <c r="T48" s="330" t="s">
        <v>356</v>
      </c>
      <c r="U48" s="332">
        <v>2</v>
      </c>
      <c r="V48" s="332">
        <v>2</v>
      </c>
      <c r="W48" s="332">
        <f t="shared" ref="W48:W59" si="34">V48*U48</f>
        <v>4</v>
      </c>
      <c r="X48" s="333" t="str">
        <f t="shared" ref="X48:X59" si="35">+IF(AND(U48*V48&gt;=24,U48*V48&lt;=40),"MA",IF(AND(U48*V48&gt;=10,U48*V48&lt;=20),"A",IF(AND(U48*V48&gt;=6,U48*V48&lt;=8),"M",IF(AND(U48*V48&gt;=0,U48*V48&lt;=4),"B",""))))</f>
        <v>B</v>
      </c>
      <c r="Y48" s="329" t="str">
        <f t="shared" ref="Y48:Y59" si="36">+IF(X48="MA","Situación deficiente con exposición continua, o muy deficiente con exposición frecuente. Normalmente la materialización del riesgo ocurre con frecuencia.",IF(X48="A","Situación deficiente con exposición frecuente u ocasional, o bien situación muy deficiente con exposición ocasional o esporádica. La materialización de Riesgo es posible que suceda varias veces en la vida laboral",IF(X48="M","Situación deficiente con exposición esporádica, o bien situación mejorable con exposición continuada o frecuente. Es posible que suceda el daño alguna vez.",IF(X48="B","Situación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48" s="334">
        <v>10</v>
      </c>
      <c r="AA48" s="334">
        <f t="shared" ref="AA48:AA59" si="37">W48*Z48</f>
        <v>40</v>
      </c>
      <c r="AB48" s="335" t="str">
        <f t="shared" ref="AB48:AB59" si="38">+IF(AND(U48*V48*Z48&gt;=600,U48*V48*Z48&lt;=4000),"I",IF(AND(U48*V48*Z48&gt;=150,U48*V48*Z48&lt;=500),"II",IF(AND(U48*V48*Z48&gt;=40,U48*V48*Z48&lt;=120),"III",IF(AND(U48*V48*Z48&gt;=0,U48*V48*Z48&lt;=20),"IV",""))))</f>
        <v>III</v>
      </c>
      <c r="AC48" s="329" t="str">
        <f t="shared" ref="AC48:AC59" si="39">+IF(AB48="I","Situación crìtica. Suspender actividades hasta que el riesgo esté bajo control. Intervención urgente.",IF(AB48="II","Corregir y adoptar medidas de control de inmediato. Sin embargo suspenda actividades si el nivel de riesgo está por encima o igual de 360.",IF(AB48="III","Mejorar si es posible. Sería conveniente justificar la intervención y su rentabilidad.",IF(AB48="IV","Mantener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48" s="329" t="str">
        <f t="shared" ref="AD48:AD59" si="40">+IF(AB48="I","No aceptable",IF(AB48="II","No aceptable o aceptable con control específico",IF(AB48="III","Aceptable",IF(AB48="IV","Aceptable",""))))</f>
        <v>Aceptable</v>
      </c>
      <c r="AE48" s="336" t="s">
        <v>696</v>
      </c>
      <c r="AF48" s="329" t="s">
        <v>34</v>
      </c>
      <c r="AG48" s="329" t="s">
        <v>34</v>
      </c>
      <c r="AH48" s="329" t="s">
        <v>34</v>
      </c>
      <c r="AI48" s="334" t="s">
        <v>349</v>
      </c>
      <c r="AJ48" s="332" t="s">
        <v>668</v>
      </c>
      <c r="AK48" s="351" t="s">
        <v>468</v>
      </c>
      <c r="AL48" s="340"/>
      <c r="AM48" s="340"/>
      <c r="AN48" s="340"/>
      <c r="AO48" s="340"/>
      <c r="AP48" s="340"/>
      <c r="AQ48" s="340"/>
      <c r="AR48" s="340"/>
    </row>
    <row r="49" spans="1:44" s="280" customFormat="1" ht="134.25" customHeight="1">
      <c r="A49" s="534"/>
      <c r="B49" s="535"/>
      <c r="C49" s="535"/>
      <c r="D49" s="536"/>
      <c r="E49" s="529"/>
      <c r="F49" s="529"/>
      <c r="G49" s="328" t="s">
        <v>42</v>
      </c>
      <c r="H49" s="517"/>
      <c r="I49" s="517"/>
      <c r="J49" s="329" t="s">
        <v>779</v>
      </c>
      <c r="K49" s="330" t="s">
        <v>780</v>
      </c>
      <c r="L49" s="344">
        <v>4</v>
      </c>
      <c r="M49" s="342">
        <v>4</v>
      </c>
      <c r="N49" s="344">
        <v>0</v>
      </c>
      <c r="O49" s="344">
        <v>4</v>
      </c>
      <c r="P49" s="330" t="s">
        <v>781</v>
      </c>
      <c r="Q49" s="332">
        <v>9</v>
      </c>
      <c r="R49" s="330" t="s">
        <v>782</v>
      </c>
      <c r="S49" s="330" t="s">
        <v>783</v>
      </c>
      <c r="T49" s="330" t="s">
        <v>784</v>
      </c>
      <c r="U49" s="332">
        <v>6</v>
      </c>
      <c r="V49" s="332">
        <v>3</v>
      </c>
      <c r="W49" s="332">
        <f t="shared" si="34"/>
        <v>18</v>
      </c>
      <c r="X49" s="333" t="str">
        <f t="shared" si="35"/>
        <v>A</v>
      </c>
      <c r="Y49" s="329" t="str">
        <f t="shared" si="36"/>
        <v>Situación deficiente con exposición frecuente u ocasional, o bien situación muy deficiente con exposición ocasional o esporádica. La materialización de Riesgo es posible que suceda varias veces en la vida laboral</v>
      </c>
      <c r="Z49" s="334">
        <v>100</v>
      </c>
      <c r="AA49" s="334">
        <f t="shared" si="37"/>
        <v>1800</v>
      </c>
      <c r="AB49" s="335" t="str">
        <f t="shared" si="38"/>
        <v>I</v>
      </c>
      <c r="AC49" s="329" t="str">
        <f t="shared" si="39"/>
        <v>Situación crìtica. Suspender actividades hasta que el riesgo esté bajo control. Intervención urgente.</v>
      </c>
      <c r="AD49" s="329" t="str">
        <f t="shared" si="40"/>
        <v>No aceptable</v>
      </c>
      <c r="AE49" s="336" t="s">
        <v>785</v>
      </c>
      <c r="AF49" s="329" t="s">
        <v>34</v>
      </c>
      <c r="AG49" s="329" t="s">
        <v>34</v>
      </c>
      <c r="AH49" s="329" t="s">
        <v>34</v>
      </c>
      <c r="AI49" s="334" t="s">
        <v>786</v>
      </c>
      <c r="AJ49" s="332" t="s">
        <v>34</v>
      </c>
      <c r="AK49" s="351" t="s">
        <v>468</v>
      </c>
      <c r="AL49" s="340"/>
      <c r="AM49" s="340"/>
      <c r="AN49" s="340"/>
      <c r="AO49" s="340"/>
      <c r="AP49" s="340"/>
      <c r="AQ49" s="340"/>
      <c r="AR49" s="340"/>
    </row>
    <row r="50" spans="1:44" s="280" customFormat="1" ht="67.5" customHeight="1">
      <c r="A50" s="534"/>
      <c r="B50" s="535"/>
      <c r="C50" s="535"/>
      <c r="D50" s="536"/>
      <c r="E50" s="529"/>
      <c r="F50" s="529"/>
      <c r="G50" s="328" t="s">
        <v>42</v>
      </c>
      <c r="H50" s="549"/>
      <c r="I50" s="549"/>
      <c r="J50" s="330" t="s">
        <v>638</v>
      </c>
      <c r="K50" s="330" t="s">
        <v>670</v>
      </c>
      <c r="L50" s="344">
        <v>4</v>
      </c>
      <c r="M50" s="342">
        <v>4</v>
      </c>
      <c r="N50" s="344">
        <v>0</v>
      </c>
      <c r="O50" s="344">
        <v>4</v>
      </c>
      <c r="P50" s="330" t="s">
        <v>669</v>
      </c>
      <c r="Q50" s="332">
        <v>4</v>
      </c>
      <c r="R50" s="330" t="s">
        <v>79</v>
      </c>
      <c r="S50" s="329" t="s">
        <v>671</v>
      </c>
      <c r="T50" s="330" t="s">
        <v>672</v>
      </c>
      <c r="U50" s="334">
        <v>2</v>
      </c>
      <c r="V50" s="334">
        <v>2</v>
      </c>
      <c r="W50" s="334">
        <f t="shared" si="34"/>
        <v>4</v>
      </c>
      <c r="X50" s="333" t="str">
        <f t="shared" si="35"/>
        <v>B</v>
      </c>
      <c r="Y50" s="329" t="str">
        <f t="shared" si="36"/>
        <v>Situación mejorable con exposición ocasional o esporádica, o situación sin anomalía destacable con cualquier nivel de exposición. No es esperable que se materialice el riesgo, aunque puede ser concebible.</v>
      </c>
      <c r="Z50" s="334">
        <v>10</v>
      </c>
      <c r="AA50" s="334">
        <f t="shared" si="37"/>
        <v>40</v>
      </c>
      <c r="AB50" s="335" t="str">
        <f t="shared" si="38"/>
        <v>III</v>
      </c>
      <c r="AC50" s="329" t="str">
        <f t="shared" si="39"/>
        <v>Mejorar si es posible. Sería conveniente justificar la intervención y su rentabilidad.</v>
      </c>
      <c r="AD50" s="329" t="str">
        <f t="shared" si="40"/>
        <v>Aceptable</v>
      </c>
      <c r="AE50" s="338" t="s">
        <v>693</v>
      </c>
      <c r="AF50" s="329" t="s">
        <v>348</v>
      </c>
      <c r="AG50" s="329" t="s">
        <v>34</v>
      </c>
      <c r="AH50" s="329" t="s">
        <v>34</v>
      </c>
      <c r="AI50" s="334" t="s">
        <v>349</v>
      </c>
      <c r="AJ50" s="332" t="s">
        <v>673</v>
      </c>
      <c r="AK50" s="351" t="s">
        <v>468</v>
      </c>
      <c r="AL50" s="340"/>
      <c r="AM50" s="340"/>
      <c r="AN50" s="340"/>
      <c r="AO50" s="340"/>
      <c r="AP50" s="340"/>
      <c r="AQ50" s="340"/>
      <c r="AR50" s="340"/>
    </row>
    <row r="51" spans="1:44" s="292" customFormat="1" ht="119.25" customHeight="1">
      <c r="A51" s="534"/>
      <c r="B51" s="535"/>
      <c r="C51" s="535"/>
      <c r="D51" s="536"/>
      <c r="E51" s="529"/>
      <c r="F51" s="529"/>
      <c r="G51" s="353" t="s">
        <v>42</v>
      </c>
      <c r="H51" s="550" t="s">
        <v>200</v>
      </c>
      <c r="I51" s="354" t="s">
        <v>202</v>
      </c>
      <c r="J51" s="354" t="s">
        <v>524</v>
      </c>
      <c r="K51" s="354" t="s">
        <v>206</v>
      </c>
      <c r="L51" s="344">
        <v>4</v>
      </c>
      <c r="M51" s="342">
        <v>4</v>
      </c>
      <c r="N51" s="344">
        <v>0</v>
      </c>
      <c r="O51" s="344">
        <v>4</v>
      </c>
      <c r="P51" s="355" t="s">
        <v>209</v>
      </c>
      <c r="Q51" s="356">
        <v>8</v>
      </c>
      <c r="R51" s="355" t="s">
        <v>525</v>
      </c>
      <c r="S51" s="355" t="s">
        <v>526</v>
      </c>
      <c r="T51" s="355" t="s">
        <v>213</v>
      </c>
      <c r="U51" s="356">
        <v>6</v>
      </c>
      <c r="V51" s="356">
        <v>4</v>
      </c>
      <c r="W51" s="356">
        <f t="shared" si="34"/>
        <v>24</v>
      </c>
      <c r="X51" s="356" t="str">
        <f t="shared" si="35"/>
        <v>MA</v>
      </c>
      <c r="Y51" s="357" t="str">
        <f t="shared" si="36"/>
        <v>Situación deficiente con exposición continua, o muy deficiente con exposición frecuente. Normalmente la materialización del riesgo ocurre con frecuencia.</v>
      </c>
      <c r="Z51" s="358">
        <v>10</v>
      </c>
      <c r="AA51" s="358">
        <f t="shared" si="37"/>
        <v>240</v>
      </c>
      <c r="AB51" s="359" t="str">
        <f t="shared" si="38"/>
        <v>II</v>
      </c>
      <c r="AC51" s="357" t="str">
        <f t="shared" si="39"/>
        <v>Corregir y adoptar medidas de control de inmediato. Sin embargo suspenda actividades si el nivel de riesgo está por encima o igual de 360.</v>
      </c>
      <c r="AD51" s="338" t="str">
        <f t="shared" si="40"/>
        <v>No aceptable o aceptable con control específico</v>
      </c>
      <c r="AE51" s="546" t="s">
        <v>745</v>
      </c>
      <c r="AF51" s="338" t="s">
        <v>34</v>
      </c>
      <c r="AG51" s="338" t="s">
        <v>34</v>
      </c>
      <c r="AH51" s="354" t="s">
        <v>527</v>
      </c>
      <c r="AI51" s="354" t="s">
        <v>218</v>
      </c>
      <c r="AJ51" s="356" t="s">
        <v>34</v>
      </c>
      <c r="AK51" s="360" t="s">
        <v>521</v>
      </c>
      <c r="AL51" s="340"/>
      <c r="AM51" s="340"/>
      <c r="AN51" s="340"/>
      <c r="AO51" s="340"/>
      <c r="AP51" s="340"/>
      <c r="AQ51" s="340"/>
      <c r="AR51" s="340"/>
    </row>
    <row r="52" spans="1:44" s="292" customFormat="1" ht="102" customHeight="1">
      <c r="A52" s="534"/>
      <c r="B52" s="535"/>
      <c r="C52" s="535"/>
      <c r="D52" s="536"/>
      <c r="E52" s="529"/>
      <c r="F52" s="529"/>
      <c r="G52" s="353" t="s">
        <v>42</v>
      </c>
      <c r="H52" s="550"/>
      <c r="I52" s="354" t="s">
        <v>205</v>
      </c>
      <c r="J52" s="354" t="s">
        <v>644</v>
      </c>
      <c r="K52" s="330" t="s">
        <v>664</v>
      </c>
      <c r="L52" s="344">
        <v>4</v>
      </c>
      <c r="M52" s="342">
        <v>4</v>
      </c>
      <c r="N52" s="344">
        <v>0</v>
      </c>
      <c r="O52" s="344">
        <v>4</v>
      </c>
      <c r="P52" s="361" t="s">
        <v>362</v>
      </c>
      <c r="Q52" s="332">
        <v>8</v>
      </c>
      <c r="R52" s="361" t="s">
        <v>79</v>
      </c>
      <c r="S52" s="361" t="s">
        <v>79</v>
      </c>
      <c r="T52" s="361" t="s">
        <v>666</v>
      </c>
      <c r="U52" s="332">
        <v>2</v>
      </c>
      <c r="V52" s="332">
        <v>4</v>
      </c>
      <c r="W52" s="332">
        <f t="shared" si="34"/>
        <v>8</v>
      </c>
      <c r="X52" s="333" t="str">
        <f t="shared" si="35"/>
        <v>M</v>
      </c>
      <c r="Y52" s="329" t="str">
        <f t="shared" si="36"/>
        <v>Situación deficiente con exposición esporádica, o bien situación mejorable con exposición continuada o frecuente. Es posible que suceda el daño alguna vez.</v>
      </c>
      <c r="Z52" s="334">
        <v>10</v>
      </c>
      <c r="AA52" s="334">
        <f t="shared" si="37"/>
        <v>80</v>
      </c>
      <c r="AB52" s="335" t="str">
        <f t="shared" si="38"/>
        <v>III</v>
      </c>
      <c r="AC52" s="329" t="str">
        <f t="shared" si="39"/>
        <v>Mejorar si es posible. Sería conveniente justificar la intervención y su rentabilidad.</v>
      </c>
      <c r="AD52" s="329" t="str">
        <f t="shared" si="40"/>
        <v>Aceptable</v>
      </c>
      <c r="AE52" s="547"/>
      <c r="AF52" s="329" t="s">
        <v>34</v>
      </c>
      <c r="AG52" s="329" t="s">
        <v>34</v>
      </c>
      <c r="AH52" s="329" t="s">
        <v>34</v>
      </c>
      <c r="AI52" s="330" t="s">
        <v>667</v>
      </c>
      <c r="AJ52" s="332" t="s">
        <v>34</v>
      </c>
      <c r="AK52" s="351" t="s">
        <v>468</v>
      </c>
      <c r="AL52" s="340"/>
      <c r="AM52" s="340"/>
      <c r="AN52" s="340"/>
      <c r="AO52" s="340"/>
      <c r="AP52" s="340"/>
      <c r="AQ52" s="340"/>
      <c r="AR52" s="340"/>
    </row>
    <row r="53" spans="1:44" s="294" customFormat="1" ht="119.25" customHeight="1">
      <c r="A53" s="534"/>
      <c r="B53" s="535"/>
      <c r="C53" s="535"/>
      <c r="D53" s="536"/>
      <c r="E53" s="529"/>
      <c r="F53" s="529"/>
      <c r="G53" s="353" t="s">
        <v>42</v>
      </c>
      <c r="H53" s="355" t="s">
        <v>44</v>
      </c>
      <c r="I53" s="338" t="s">
        <v>437</v>
      </c>
      <c r="J53" s="354" t="s">
        <v>535</v>
      </c>
      <c r="K53" s="354" t="s">
        <v>536</v>
      </c>
      <c r="L53" s="344">
        <v>4</v>
      </c>
      <c r="M53" s="342">
        <v>4</v>
      </c>
      <c r="N53" s="344">
        <v>0</v>
      </c>
      <c r="O53" s="344">
        <v>4</v>
      </c>
      <c r="P53" s="356" t="s">
        <v>537</v>
      </c>
      <c r="Q53" s="356">
        <v>8</v>
      </c>
      <c r="R53" s="355" t="s">
        <v>147</v>
      </c>
      <c r="S53" s="355" t="s">
        <v>538</v>
      </c>
      <c r="T53" s="355" t="s">
        <v>539</v>
      </c>
      <c r="U53" s="358">
        <v>6</v>
      </c>
      <c r="V53" s="358">
        <v>3</v>
      </c>
      <c r="W53" s="358">
        <f t="shared" si="34"/>
        <v>18</v>
      </c>
      <c r="X53" s="362" t="str">
        <f t="shared" si="35"/>
        <v>A</v>
      </c>
      <c r="Y53" s="357" t="str">
        <f t="shared" si="36"/>
        <v>Situación deficiente con exposición frecuente u ocasional, o bien situación muy deficiente con exposición ocasional o esporádica. La materialización de Riesgo es posible que suceda varias veces en la vida laboral</v>
      </c>
      <c r="Z53" s="358">
        <v>10</v>
      </c>
      <c r="AA53" s="358">
        <f t="shared" si="37"/>
        <v>180</v>
      </c>
      <c r="AB53" s="359" t="str">
        <f t="shared" si="38"/>
        <v>II</v>
      </c>
      <c r="AC53" s="357" t="str">
        <f t="shared" si="39"/>
        <v>Corregir y adoptar medidas de control de inmediato. Sin embargo suspenda actividades si el nivel de riesgo está por encima o igual de 360.</v>
      </c>
      <c r="AD53" s="338" t="str">
        <f t="shared" si="40"/>
        <v>No aceptable o aceptable con control específico</v>
      </c>
      <c r="AE53" s="363" t="s">
        <v>746</v>
      </c>
      <c r="AF53" s="338" t="s">
        <v>34</v>
      </c>
      <c r="AG53" s="338" t="s">
        <v>34</v>
      </c>
      <c r="AH53" s="338" t="s">
        <v>34</v>
      </c>
      <c r="AI53" s="338" t="s">
        <v>540</v>
      </c>
      <c r="AJ53" s="338" t="s">
        <v>34</v>
      </c>
      <c r="AK53" s="360" t="s">
        <v>521</v>
      </c>
      <c r="AL53" s="364"/>
      <c r="AM53" s="364"/>
      <c r="AN53" s="364"/>
      <c r="AO53" s="364"/>
      <c r="AP53" s="364"/>
      <c r="AQ53" s="364"/>
      <c r="AR53" s="364"/>
    </row>
    <row r="54" spans="1:44" s="280" customFormat="1" ht="81" customHeight="1">
      <c r="A54" s="534"/>
      <c r="B54" s="535"/>
      <c r="C54" s="535"/>
      <c r="D54" s="536"/>
      <c r="E54" s="529"/>
      <c r="F54" s="529"/>
      <c r="G54" s="328" t="s">
        <v>42</v>
      </c>
      <c r="H54" s="545" t="s">
        <v>646</v>
      </c>
      <c r="I54" s="330" t="s">
        <v>78</v>
      </c>
      <c r="J54" s="329" t="s">
        <v>747</v>
      </c>
      <c r="K54" s="330" t="s">
        <v>270</v>
      </c>
      <c r="L54" s="344">
        <v>4</v>
      </c>
      <c r="M54" s="342">
        <v>4</v>
      </c>
      <c r="N54" s="344">
        <v>0</v>
      </c>
      <c r="O54" s="344">
        <v>4</v>
      </c>
      <c r="P54" s="330" t="s">
        <v>291</v>
      </c>
      <c r="Q54" s="332">
        <v>6</v>
      </c>
      <c r="R54" s="330" t="s">
        <v>686</v>
      </c>
      <c r="S54" s="330" t="s">
        <v>79</v>
      </c>
      <c r="T54" s="329" t="s">
        <v>674</v>
      </c>
      <c r="U54" s="334">
        <v>6</v>
      </c>
      <c r="V54" s="334">
        <v>3</v>
      </c>
      <c r="W54" s="334">
        <f t="shared" si="34"/>
        <v>18</v>
      </c>
      <c r="X54" s="333" t="str">
        <f t="shared" si="35"/>
        <v>A</v>
      </c>
      <c r="Y54" s="329" t="str">
        <f t="shared" si="36"/>
        <v>Situación deficiente con exposición frecuente u ocasional, o bien situación muy deficiente con exposición ocasional o esporádica. La materialización de Riesgo es posible que suceda varias veces en la vida laboral</v>
      </c>
      <c r="Z54" s="334">
        <v>25</v>
      </c>
      <c r="AA54" s="334">
        <f t="shared" si="37"/>
        <v>450</v>
      </c>
      <c r="AB54" s="335" t="str">
        <f t="shared" si="38"/>
        <v>II</v>
      </c>
      <c r="AC54" s="329" t="str">
        <f t="shared" si="39"/>
        <v>Corregir y adoptar medidas de control de inmediato. Sin embargo suspenda actividades si el nivel de riesgo está por encima o igual de 360.</v>
      </c>
      <c r="AD54" s="329" t="str">
        <f t="shared" si="40"/>
        <v>No aceptable o aceptable con control específico</v>
      </c>
      <c r="AE54" s="329" t="s">
        <v>694</v>
      </c>
      <c r="AF54" s="332" t="s">
        <v>34</v>
      </c>
      <c r="AG54" s="332" t="s">
        <v>34</v>
      </c>
      <c r="AH54" s="329" t="s">
        <v>34</v>
      </c>
      <c r="AI54" s="330" t="s">
        <v>303</v>
      </c>
      <c r="AJ54" s="332" t="s">
        <v>675</v>
      </c>
      <c r="AK54" s="351" t="s">
        <v>704</v>
      </c>
      <c r="AL54" s="340"/>
      <c r="AM54" s="340"/>
      <c r="AN54" s="340"/>
      <c r="AO54" s="340"/>
      <c r="AP54" s="340"/>
      <c r="AQ54" s="340"/>
      <c r="AR54" s="340"/>
    </row>
    <row r="55" spans="1:44" s="280" customFormat="1" ht="82.5" customHeight="1">
      <c r="A55" s="534"/>
      <c r="B55" s="535"/>
      <c r="C55" s="535"/>
      <c r="D55" s="536"/>
      <c r="E55" s="529"/>
      <c r="F55" s="529"/>
      <c r="G55" s="328"/>
      <c r="H55" s="545"/>
      <c r="I55" s="343" t="s">
        <v>715</v>
      </c>
      <c r="J55" s="354" t="s">
        <v>290</v>
      </c>
      <c r="K55" s="354" t="s">
        <v>270</v>
      </c>
      <c r="L55" s="344">
        <v>4</v>
      </c>
      <c r="M55" s="342">
        <v>4</v>
      </c>
      <c r="N55" s="344">
        <v>0</v>
      </c>
      <c r="O55" s="344">
        <v>4</v>
      </c>
      <c r="P55" s="354" t="s">
        <v>291</v>
      </c>
      <c r="Q55" s="356">
        <v>2</v>
      </c>
      <c r="R55" s="354" t="s">
        <v>147</v>
      </c>
      <c r="S55" s="338" t="s">
        <v>297</v>
      </c>
      <c r="T55" s="338" t="s">
        <v>717</v>
      </c>
      <c r="U55" s="365">
        <v>2</v>
      </c>
      <c r="V55" s="358">
        <v>2</v>
      </c>
      <c r="W55" s="358">
        <f t="shared" si="34"/>
        <v>4</v>
      </c>
      <c r="X55" s="362" t="str">
        <f t="shared" si="35"/>
        <v>B</v>
      </c>
      <c r="Y55" s="357" t="str">
        <f t="shared" si="36"/>
        <v>Situación mejorable con exposición ocasional o esporádica, o situación sin anomalía destacable con cualquier nivel de exposición. No es esperable que se materialice el riesgo, aunque puede ser concebible.</v>
      </c>
      <c r="Z55" s="358">
        <v>10</v>
      </c>
      <c r="AA55" s="358">
        <f t="shared" si="37"/>
        <v>40</v>
      </c>
      <c r="AB55" s="359" t="str">
        <f t="shared" si="38"/>
        <v>III</v>
      </c>
      <c r="AC55" s="357" t="str">
        <f t="shared" si="39"/>
        <v>Mejorar si es posible. Sería conveniente justificar la intervención y su rentabilidad.</v>
      </c>
      <c r="AD55" s="338" t="str">
        <f t="shared" si="40"/>
        <v>Aceptable</v>
      </c>
      <c r="AE55" s="338" t="s">
        <v>718</v>
      </c>
      <c r="AF55" s="356" t="s">
        <v>34</v>
      </c>
      <c r="AG55" s="356" t="s">
        <v>34</v>
      </c>
      <c r="AH55" s="354" t="s">
        <v>719</v>
      </c>
      <c r="AI55" s="354" t="s">
        <v>303</v>
      </c>
      <c r="AJ55" s="356" t="s">
        <v>34</v>
      </c>
      <c r="AK55" s="351" t="s">
        <v>468</v>
      </c>
      <c r="AL55" s="340"/>
      <c r="AM55" s="340"/>
      <c r="AN55" s="340"/>
      <c r="AO55" s="340"/>
      <c r="AP55" s="340"/>
      <c r="AQ55" s="340"/>
      <c r="AR55" s="340"/>
    </row>
    <row r="56" spans="1:44" s="280" customFormat="1" ht="71.25" customHeight="1">
      <c r="A56" s="534"/>
      <c r="B56" s="535"/>
      <c r="C56" s="535"/>
      <c r="D56" s="536"/>
      <c r="E56" s="529"/>
      <c r="F56" s="529"/>
      <c r="G56" s="328" t="s">
        <v>42</v>
      </c>
      <c r="H56" s="545"/>
      <c r="I56" s="354" t="s">
        <v>467</v>
      </c>
      <c r="J56" s="354" t="s">
        <v>762</v>
      </c>
      <c r="K56" s="354" t="s">
        <v>270</v>
      </c>
      <c r="L56" s="344">
        <v>4</v>
      </c>
      <c r="M56" s="342">
        <v>4</v>
      </c>
      <c r="N56" s="344">
        <v>0</v>
      </c>
      <c r="O56" s="344">
        <v>4</v>
      </c>
      <c r="P56" s="354" t="s">
        <v>285</v>
      </c>
      <c r="Q56" s="356">
        <v>2</v>
      </c>
      <c r="R56" s="338" t="s">
        <v>79</v>
      </c>
      <c r="S56" s="338" t="s">
        <v>298</v>
      </c>
      <c r="T56" s="354" t="s">
        <v>305</v>
      </c>
      <c r="U56" s="358">
        <v>6</v>
      </c>
      <c r="V56" s="358">
        <v>3</v>
      </c>
      <c r="W56" s="358">
        <f t="shared" si="34"/>
        <v>18</v>
      </c>
      <c r="X56" s="362" t="str">
        <f t="shared" si="35"/>
        <v>A</v>
      </c>
      <c r="Y56" s="357" t="str">
        <f t="shared" si="36"/>
        <v>Situación deficiente con exposición frecuente u ocasional, o bien situación muy deficiente con exposición ocasional o esporádica. La materialización de Riesgo es posible que suceda varias veces en la vida laboral</v>
      </c>
      <c r="Z56" s="358">
        <v>25</v>
      </c>
      <c r="AA56" s="358">
        <f t="shared" si="37"/>
        <v>450</v>
      </c>
      <c r="AB56" s="359" t="str">
        <f t="shared" si="38"/>
        <v>II</v>
      </c>
      <c r="AC56" s="357" t="str">
        <f t="shared" si="39"/>
        <v>Corregir y adoptar medidas de control de inmediato. Sin embargo suspenda actividades si el nivel de riesgo está por encima o igual de 360.</v>
      </c>
      <c r="AD56" s="338" t="str">
        <f t="shared" si="40"/>
        <v>No aceptable o aceptable con control específico</v>
      </c>
      <c r="AE56" s="338" t="s">
        <v>699</v>
      </c>
      <c r="AF56" s="338" t="s">
        <v>34</v>
      </c>
      <c r="AG56" s="338" t="s">
        <v>34</v>
      </c>
      <c r="AH56" s="354" t="s">
        <v>59</v>
      </c>
      <c r="AI56" s="354" t="s">
        <v>466</v>
      </c>
      <c r="AJ56" s="338" t="s">
        <v>34</v>
      </c>
      <c r="AK56" s="366" t="s">
        <v>468</v>
      </c>
      <c r="AL56" s="340"/>
      <c r="AM56" s="340"/>
      <c r="AN56" s="340"/>
      <c r="AO56" s="340"/>
      <c r="AP56" s="340"/>
      <c r="AQ56" s="340"/>
      <c r="AR56" s="340"/>
    </row>
    <row r="57" spans="1:44" s="280" customFormat="1" ht="117" customHeight="1">
      <c r="A57" s="534"/>
      <c r="B57" s="535"/>
      <c r="C57" s="535"/>
      <c r="D57" s="536"/>
      <c r="E57" s="529"/>
      <c r="F57" s="529"/>
      <c r="G57" s="328" t="s">
        <v>42</v>
      </c>
      <c r="H57" s="545"/>
      <c r="I57" s="354" t="s">
        <v>768</v>
      </c>
      <c r="J57" s="354" t="s">
        <v>804</v>
      </c>
      <c r="K57" s="354" t="s">
        <v>794</v>
      </c>
      <c r="L57" s="344">
        <v>4</v>
      </c>
      <c r="M57" s="342">
        <v>4</v>
      </c>
      <c r="N57" s="344">
        <v>0</v>
      </c>
      <c r="O57" s="344">
        <v>4</v>
      </c>
      <c r="P57" s="354" t="s">
        <v>770</v>
      </c>
      <c r="Q57" s="356">
        <v>6</v>
      </c>
      <c r="R57" s="338" t="s">
        <v>771</v>
      </c>
      <c r="S57" s="338" t="s">
        <v>772</v>
      </c>
      <c r="T57" s="354" t="s">
        <v>773</v>
      </c>
      <c r="U57" s="358">
        <v>10</v>
      </c>
      <c r="V57" s="358">
        <v>3</v>
      </c>
      <c r="W57" s="358">
        <f t="shared" si="34"/>
        <v>30</v>
      </c>
      <c r="X57" s="362" t="str">
        <f t="shared" si="35"/>
        <v>MA</v>
      </c>
      <c r="Y57" s="357" t="str">
        <f t="shared" si="36"/>
        <v>Situación deficiente con exposición continua, o muy deficiente con exposición frecuente. Normalmente la materialización del riesgo ocurre con frecuencia.</v>
      </c>
      <c r="Z57" s="358">
        <v>100</v>
      </c>
      <c r="AA57" s="358">
        <f t="shared" si="37"/>
        <v>3000</v>
      </c>
      <c r="AB57" s="359" t="str">
        <f t="shared" si="38"/>
        <v>I</v>
      </c>
      <c r="AC57" s="357" t="str">
        <f t="shared" si="39"/>
        <v>Situación crìtica. Suspender actividades hasta que el riesgo esté bajo control. Intervención urgente.</v>
      </c>
      <c r="AD57" s="338" t="s">
        <v>774</v>
      </c>
      <c r="AE57" s="338" t="s">
        <v>775</v>
      </c>
      <c r="AF57" s="329" t="s">
        <v>34</v>
      </c>
      <c r="AG57" s="329" t="s">
        <v>34</v>
      </c>
      <c r="AH57" s="354" t="s">
        <v>776</v>
      </c>
      <c r="AI57" s="354" t="s">
        <v>777</v>
      </c>
      <c r="AJ57" s="338" t="s">
        <v>778</v>
      </c>
      <c r="AK57" s="351" t="s">
        <v>468</v>
      </c>
      <c r="AL57" s="340"/>
      <c r="AM57" s="340"/>
      <c r="AN57" s="340"/>
      <c r="AO57" s="340"/>
      <c r="AP57" s="340"/>
      <c r="AQ57" s="340"/>
      <c r="AR57" s="340"/>
    </row>
    <row r="58" spans="1:44" s="280" customFormat="1" ht="69" customHeight="1">
      <c r="A58" s="534"/>
      <c r="B58" s="535"/>
      <c r="C58" s="535"/>
      <c r="D58" s="536"/>
      <c r="E58" s="529"/>
      <c r="F58" s="529"/>
      <c r="G58" s="328" t="s">
        <v>42</v>
      </c>
      <c r="H58" s="545"/>
      <c r="I58" s="330" t="s">
        <v>182</v>
      </c>
      <c r="J58" s="330" t="s">
        <v>277</v>
      </c>
      <c r="K58" s="330" t="s">
        <v>275</v>
      </c>
      <c r="L58" s="344">
        <v>4</v>
      </c>
      <c r="M58" s="342">
        <v>4</v>
      </c>
      <c r="N58" s="344">
        <v>0</v>
      </c>
      <c r="O58" s="344">
        <v>4</v>
      </c>
      <c r="P58" s="330" t="s">
        <v>276</v>
      </c>
      <c r="Q58" s="332">
        <v>2</v>
      </c>
      <c r="R58" s="338" t="s">
        <v>79</v>
      </c>
      <c r="S58" s="330" t="s">
        <v>307</v>
      </c>
      <c r="T58" s="329" t="s">
        <v>308</v>
      </c>
      <c r="U58" s="332">
        <v>6</v>
      </c>
      <c r="V58" s="332">
        <v>3</v>
      </c>
      <c r="W58" s="332">
        <f>V58*U58</f>
        <v>18</v>
      </c>
      <c r="X58" s="333" t="str">
        <f>+IF(AND(U58*V58&gt;=24,U58*V58&lt;=40),"MA",IF(AND(U58*V58&gt;=10,U58*V58&lt;=20),"A",IF(AND(U58*V58&gt;=6,U58*V58&lt;=8),"M",IF(AND(U58*V58&gt;=0,U58*V58&lt;=4),"B",""))))</f>
        <v>A</v>
      </c>
      <c r="Y58" s="329" t="str">
        <f>+IF(X58="MA","Situación deficiente con exposición continua, o muy deficiente con exposición frecuente. Normalmente la materialización del riesgo ocurre con frecuencia.",IF(X58="A","Situación deficiente con exposición frecuente u ocasional, o bien situación muy deficiente con exposición ocasional o esporádica. La materialización de Riesgo es posible que suceda varias veces en la vida laboral",IF(X58="M","Situación deficiente con exposición esporádica, o bien situación mejorable con exposición continuada o frecuente. Es posible que suceda el daño alguna vez.",IF(X58="B","Situación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58" s="334">
        <v>25</v>
      </c>
      <c r="AA58" s="334">
        <f>W58*Z58</f>
        <v>450</v>
      </c>
      <c r="AB58" s="335" t="str">
        <f t="shared" si="38"/>
        <v>II</v>
      </c>
      <c r="AC58" s="329" t="str">
        <f>+IF(AB58="I","Situación crìtica. Suspender actividades hasta que el riesgo esté bajo control. Intervención urgente.",IF(AB58="II","Corregir y adoptar medidas de control de inmediato. Sin embargo suspenda actividades si el nivel de riesgo está por encima o igual de 360.",IF(AB58="III","Mejorar si es posible. Sería conveniente justificar la intervención y su rentabilidad.",IF(AB58="IV","Mantener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58" s="329" t="str">
        <f>+IF(AB58="I","No aceptable",IF(AB58="II","No aceptable o aceptable con control específico",IF(AB58="III","Aceptable",IF(AB58="IV","Aceptable",""))))</f>
        <v>No aceptable o aceptable con control específico</v>
      </c>
      <c r="AE58" s="338" t="s">
        <v>701</v>
      </c>
      <c r="AF58" s="329" t="s">
        <v>34</v>
      </c>
      <c r="AG58" s="329" t="s">
        <v>34</v>
      </c>
      <c r="AH58" s="330" t="s">
        <v>278</v>
      </c>
      <c r="AI58" s="329" t="s">
        <v>148</v>
      </c>
      <c r="AJ58" s="329" t="s">
        <v>34</v>
      </c>
      <c r="AK58" s="351" t="s">
        <v>468</v>
      </c>
      <c r="AL58" s="340"/>
      <c r="AM58" s="340"/>
      <c r="AN58" s="340"/>
      <c r="AO58" s="340"/>
      <c r="AP58" s="340"/>
      <c r="AQ58" s="340"/>
      <c r="AR58" s="340"/>
    </row>
    <row r="59" spans="1:44" s="294" customFormat="1" ht="119.25" customHeight="1" thickBot="1">
      <c r="A59" s="534"/>
      <c r="B59" s="535"/>
      <c r="C59" s="535"/>
      <c r="D59" s="536"/>
      <c r="E59" s="529"/>
      <c r="F59" s="529"/>
      <c r="G59" s="367" t="s">
        <v>42</v>
      </c>
      <c r="H59" s="368" t="s">
        <v>60</v>
      </c>
      <c r="I59" s="368" t="s">
        <v>268</v>
      </c>
      <c r="J59" s="368" t="s">
        <v>548</v>
      </c>
      <c r="K59" s="368" t="s">
        <v>270</v>
      </c>
      <c r="L59" s="344">
        <v>4</v>
      </c>
      <c r="M59" s="342">
        <v>4</v>
      </c>
      <c r="N59" s="344">
        <v>0</v>
      </c>
      <c r="O59" s="344">
        <v>4</v>
      </c>
      <c r="P59" s="368" t="s">
        <v>271</v>
      </c>
      <c r="Q59" s="369">
        <v>8</v>
      </c>
      <c r="R59" s="368" t="s">
        <v>549</v>
      </c>
      <c r="S59" s="368" t="s">
        <v>550</v>
      </c>
      <c r="T59" s="368" t="s">
        <v>551</v>
      </c>
      <c r="U59" s="370">
        <v>2</v>
      </c>
      <c r="V59" s="370">
        <v>2</v>
      </c>
      <c r="W59" s="370">
        <f t="shared" si="34"/>
        <v>4</v>
      </c>
      <c r="X59" s="371" t="str">
        <f t="shared" si="35"/>
        <v>B</v>
      </c>
      <c r="Y59" s="372" t="str">
        <f t="shared" si="36"/>
        <v>Situación mejorable con exposición ocasional o esporádica, o situación sin anomalía destacable con cualquier nivel de exposición. No es esperable que se materialice el riesgo, aunque puede ser concebible.</v>
      </c>
      <c r="Z59" s="370">
        <v>25</v>
      </c>
      <c r="AA59" s="370">
        <f t="shared" si="37"/>
        <v>100</v>
      </c>
      <c r="AB59" s="373" t="str">
        <f t="shared" si="38"/>
        <v>III</v>
      </c>
      <c r="AC59" s="372" t="str">
        <f t="shared" si="39"/>
        <v>Mejorar si es posible. Sería conveniente justificar la intervención y su rentabilidad.</v>
      </c>
      <c r="AD59" s="374" t="str">
        <f t="shared" si="40"/>
        <v>Aceptable</v>
      </c>
      <c r="AE59" s="374" t="s">
        <v>735</v>
      </c>
      <c r="AF59" s="369" t="s">
        <v>34</v>
      </c>
      <c r="AG59" s="369" t="s">
        <v>34</v>
      </c>
      <c r="AH59" s="369" t="s">
        <v>34</v>
      </c>
      <c r="AI59" s="375" t="s">
        <v>544</v>
      </c>
      <c r="AJ59" s="369" t="s">
        <v>34</v>
      </c>
      <c r="AK59" s="376" t="s">
        <v>521</v>
      </c>
      <c r="AL59" s="364"/>
      <c r="AM59" s="364"/>
      <c r="AN59" s="364"/>
      <c r="AO59" s="364"/>
      <c r="AP59" s="364"/>
      <c r="AQ59" s="364"/>
      <c r="AR59" s="364"/>
    </row>
    <row r="60" spans="1:44" s="293" customFormat="1" ht="49.5" customHeight="1"/>
    <row r="61" spans="1:44" s="293" customFormat="1" ht="49.5" customHeight="1"/>
    <row r="62" spans="1:44" s="293" customFormat="1" ht="49.5" customHeight="1"/>
  </sheetData>
  <mergeCells count="75">
    <mergeCell ref="AE35:AE36"/>
    <mergeCell ref="H39:H41"/>
    <mergeCell ref="D30:D42"/>
    <mergeCell ref="A30:A42"/>
    <mergeCell ref="B30:B42"/>
    <mergeCell ref="C30:C42"/>
    <mergeCell ref="E30:E42"/>
    <mergeCell ref="F30:F42"/>
    <mergeCell ref="H30:H31"/>
    <mergeCell ref="H35:H37"/>
    <mergeCell ref="H32:H34"/>
    <mergeCell ref="I32:I34"/>
    <mergeCell ref="H17:H20"/>
    <mergeCell ref="AD9:AD10"/>
    <mergeCell ref="AE9:AE10"/>
    <mergeCell ref="AF9:AF10"/>
    <mergeCell ref="U9:U10"/>
    <mergeCell ref="R9:T9"/>
    <mergeCell ref="Q9:Q10"/>
    <mergeCell ref="AE17:AE20"/>
    <mergeCell ref="H14:H16"/>
    <mergeCell ref="I14:I16"/>
    <mergeCell ref="AI9:AI10"/>
    <mergeCell ref="V9:V10"/>
    <mergeCell ref="AJ9:AJ10"/>
    <mergeCell ref="W9:W10"/>
    <mergeCell ref="X9:X10"/>
    <mergeCell ref="Y9:Y10"/>
    <mergeCell ref="Z9:Z10"/>
    <mergeCell ref="E9:E10"/>
    <mergeCell ref="F9:F10"/>
    <mergeCell ref="AK9:AK10"/>
    <mergeCell ref="B11:B29"/>
    <mergeCell ref="C11:C29"/>
    <mergeCell ref="D11:D29"/>
    <mergeCell ref="E11:E29"/>
    <mergeCell ref="F11:F29"/>
    <mergeCell ref="AA9:AA10"/>
    <mergeCell ref="AB9:AB10"/>
    <mergeCell ref="AC9:AC10"/>
    <mergeCell ref="H11:H13"/>
    <mergeCell ref="H21:H22"/>
    <mergeCell ref="H23:H28"/>
    <mergeCell ref="AG9:AG10"/>
    <mergeCell ref="AH9:AH10"/>
    <mergeCell ref="AE21:AE22"/>
    <mergeCell ref="B5:T5"/>
    <mergeCell ref="U5:AK5"/>
    <mergeCell ref="B7:T8"/>
    <mergeCell ref="U7:AC8"/>
    <mergeCell ref="AD7:AD8"/>
    <mergeCell ref="AE7:AK7"/>
    <mergeCell ref="AE8:AK8"/>
    <mergeCell ref="G9:G10"/>
    <mergeCell ref="H9:J9"/>
    <mergeCell ref="K9:K10"/>
    <mergeCell ref="L9:O9"/>
    <mergeCell ref="P9:P10"/>
    <mergeCell ref="B9:B10"/>
    <mergeCell ref="C9:C10"/>
    <mergeCell ref="D9:D10"/>
    <mergeCell ref="A43:A59"/>
    <mergeCell ref="B43:B59"/>
    <mergeCell ref="C43:C59"/>
    <mergeCell ref="D43:D59"/>
    <mergeCell ref="E43:E59"/>
    <mergeCell ref="AE46:AE47"/>
    <mergeCell ref="H54:H58"/>
    <mergeCell ref="AE51:AE52"/>
    <mergeCell ref="F43:F59"/>
    <mergeCell ref="H48:H50"/>
    <mergeCell ref="I48:I50"/>
    <mergeCell ref="H51:H52"/>
    <mergeCell ref="H43:H47"/>
    <mergeCell ref="I44:I45"/>
  </mergeCells>
  <conditionalFormatting sqref="AB11:AB13 AB53:AD53 AB59 AE54:AE58">
    <cfRule type="cellIs" dxfId="1802" priority="544" stopIfTrue="1" operator="equal">
      <formula>"I"</formula>
    </cfRule>
    <cfRule type="cellIs" dxfId="1801" priority="545" stopIfTrue="1" operator="equal">
      <formula>"II"</formula>
    </cfRule>
    <cfRule type="cellIs" dxfId="1800" priority="546" stopIfTrue="1" operator="between">
      <formula>"III"</formula>
      <formula>"IV"</formula>
    </cfRule>
  </conditionalFormatting>
  <conditionalFormatting sqref="AB23:AB24 AB28:AD28 AB54:AB55 AB56:AD57">
    <cfRule type="cellIs" dxfId="1799" priority="269" stopIfTrue="1" operator="equal">
      <formula>"II"</formula>
    </cfRule>
    <cfRule type="cellIs" dxfId="1798" priority="270" stopIfTrue="1" operator="between">
      <formula>"III"</formula>
      <formula>"IV"</formula>
    </cfRule>
  </conditionalFormatting>
  <conditionalFormatting sqref="AB27">
    <cfRule type="cellIs" dxfId="1797" priority="240" stopIfTrue="1" operator="equal">
      <formula>"I"</formula>
    </cfRule>
    <cfRule type="cellIs" dxfId="1796" priority="241" stopIfTrue="1" operator="equal">
      <formula>"II"</formula>
    </cfRule>
    <cfRule type="cellIs" dxfId="1795" priority="242" stopIfTrue="1" operator="between">
      <formula>"III"</formula>
      <formula>"IV"</formula>
    </cfRule>
  </conditionalFormatting>
  <conditionalFormatting sqref="AB29 AB60:AF60 AB61:AE68 AB69:AF72 AB73:AE74 AB75:AF75 AB76:AE86 AB87:AF88 AB89:AE89 AB90:AF90 AB91:AE99 AB100:AF101 AB102:AE102 AB103:AF103 AB104:AE114 AF114 AB115:AF116 AB117:AE117 AB118:AF118 AB119:AE128 AF128:AF129 AE129:AE130 AB129:AD183 AE131:AF131 AE132:AE141 AF141 AE142:AF143 AE144 AE145:AF145 AE146:AE155 AF155 AE156:AF157 AE158 AE159:AF159 AE160:AE169 AF169 AE170:AF171 AE172 AE173:AF173 AE174:AE183 AF183 AB184:AF256 AB257:AE258 AE259:AF259 AB259:AD284 AE260:AE270 AE271:AF272 AE273 AE274:AF274 AE275:AE284 AF284 AB285:AF285 AE286:AF524 AB286:AD539 AE525:AE526 AE527:AF527 AE528:AE538 AE539:AF539 AB540:AF625 AB626:AE627 AB628:AF628 AB629:AE636 AB637:AF638 AB639:AE639 AB640:AF699 AB700:AE701 AB702:AF702 AB703:AE706 AB707:AF707 AB708:AE710 AB711:AF712 AB713:AE713 AB714:AF774">
    <cfRule type="cellIs" dxfId="1794" priority="622" stopIfTrue="1" operator="equal">
      <formula>"II"</formula>
    </cfRule>
    <cfRule type="cellIs" dxfId="1793" priority="623" stopIfTrue="1" operator="between">
      <formula>"III"</formula>
      <formula>"IV"</formula>
    </cfRule>
  </conditionalFormatting>
  <conditionalFormatting sqref="AB41:AB42">
    <cfRule type="cellIs" dxfId="1792" priority="173" stopIfTrue="1" operator="equal">
      <formula>"I"</formula>
    </cfRule>
    <cfRule type="cellIs" dxfId="1791" priority="174" stopIfTrue="1" operator="equal">
      <formula>"II"</formula>
    </cfRule>
    <cfRule type="cellIs" dxfId="1790" priority="175" stopIfTrue="1" operator="between">
      <formula>"III"</formula>
      <formula>"IV"</formula>
    </cfRule>
  </conditionalFormatting>
  <conditionalFormatting sqref="AB17:AD18">
    <cfRule type="cellIs" dxfId="1789" priority="302" stopIfTrue="1" operator="equal">
      <formula>"I"</formula>
    </cfRule>
    <cfRule type="cellIs" dxfId="1788" priority="303" stopIfTrue="1" operator="equal">
      <formula>"II"</formula>
    </cfRule>
    <cfRule type="cellIs" dxfId="1787" priority="304" stopIfTrue="1" operator="between">
      <formula>"III"</formula>
      <formula>"IV"</formula>
    </cfRule>
  </conditionalFormatting>
  <conditionalFormatting sqref="AB19:AD19">
    <cfRule type="cellIs" dxfId="1786" priority="310" stopIfTrue="1" operator="equal">
      <formula>"I"</formula>
    </cfRule>
    <cfRule type="cellIs" dxfId="1785" priority="311" stopIfTrue="1" operator="equal">
      <formula>"II"</formula>
    </cfRule>
    <cfRule type="cellIs" dxfId="1784" priority="312" stopIfTrue="1" operator="between">
      <formula>"III"</formula>
      <formula>"IV"</formula>
    </cfRule>
  </conditionalFormatting>
  <conditionalFormatting sqref="AB20:AD20">
    <cfRule type="cellIs" dxfId="1783" priority="292" stopIfTrue="1" operator="equal">
      <formula>"I"</formula>
    </cfRule>
    <cfRule type="cellIs" dxfId="1782" priority="293" stopIfTrue="1" operator="equal">
      <formula>"II"</formula>
    </cfRule>
    <cfRule type="cellIs" dxfId="1781" priority="294" stopIfTrue="1" operator="between">
      <formula>"III"</formula>
      <formula>"IV"</formula>
    </cfRule>
  </conditionalFormatting>
  <conditionalFormatting sqref="AB22:AD22">
    <cfRule type="cellIs" dxfId="1780" priority="276" stopIfTrue="1" operator="equal">
      <formula>"I"</formula>
    </cfRule>
    <cfRule type="cellIs" dxfId="1779" priority="277" stopIfTrue="1" operator="equal">
      <formula>"II"</formula>
    </cfRule>
    <cfRule type="cellIs" dxfId="1778" priority="278" stopIfTrue="1" operator="between">
      <formula>"III"</formula>
      <formula>"IV"</formula>
    </cfRule>
  </conditionalFormatting>
  <conditionalFormatting sqref="AB28:AD28 AB23:AB24 AB54:AB55 AB56:AD57">
    <cfRule type="cellIs" dxfId="1777" priority="268" stopIfTrue="1" operator="equal">
      <formula>"I"</formula>
    </cfRule>
  </conditionalFormatting>
  <conditionalFormatting sqref="AB30:AD31 AB35:AD38">
    <cfRule type="cellIs" dxfId="1776" priority="165" stopIfTrue="1" operator="equal">
      <formula>"I"</formula>
    </cfRule>
    <cfRule type="cellIs" dxfId="1775" priority="166" stopIfTrue="1" operator="equal">
      <formula>"II"</formula>
    </cfRule>
    <cfRule type="cellIs" dxfId="1774" priority="167" stopIfTrue="1" operator="between">
      <formula>"III"</formula>
      <formula>"IV"</formula>
    </cfRule>
  </conditionalFormatting>
  <conditionalFormatting sqref="AB42:AD42">
    <cfRule type="cellIs" dxfId="1773" priority="186" stopIfTrue="1" operator="equal">
      <formula>"I"</formula>
    </cfRule>
    <cfRule type="cellIs" dxfId="1772" priority="187" stopIfTrue="1" operator="equal">
      <formula>"II"</formula>
    </cfRule>
    <cfRule type="cellIs" dxfId="1771" priority="188" stopIfTrue="1" operator="between">
      <formula>"III"</formula>
      <formula>"IV"</formula>
    </cfRule>
  </conditionalFormatting>
  <conditionalFormatting sqref="AB21:AE21">
    <cfRule type="cellIs" dxfId="1770" priority="284" stopIfTrue="1" operator="equal">
      <formula>"I"</formula>
    </cfRule>
    <cfRule type="cellIs" dxfId="1769" priority="285" stopIfTrue="1" operator="equal">
      <formula>"II"</formula>
    </cfRule>
    <cfRule type="cellIs" dxfId="1768" priority="286" stopIfTrue="1" operator="between">
      <formula>"III"</formula>
      <formula>"IV"</formula>
    </cfRule>
  </conditionalFormatting>
  <conditionalFormatting sqref="AB25:AE26">
    <cfRule type="cellIs" dxfId="1767" priority="248" stopIfTrue="1" operator="equal">
      <formula>"I"</formula>
    </cfRule>
    <cfRule type="cellIs" dxfId="1766" priority="249" stopIfTrue="1" operator="equal">
      <formula>"II"</formula>
    </cfRule>
    <cfRule type="cellIs" dxfId="1765" priority="250" stopIfTrue="1" operator="between">
      <formula>"III"</formula>
      <formula>"IV"</formula>
    </cfRule>
  </conditionalFormatting>
  <conditionalFormatting sqref="AB39:AE40">
    <cfRule type="cellIs" dxfId="1764" priority="170" stopIfTrue="1" operator="equal">
      <formula>"I"</formula>
    </cfRule>
    <cfRule type="cellIs" dxfId="1763" priority="171" stopIfTrue="1" operator="equal">
      <formula>"II"</formula>
    </cfRule>
    <cfRule type="cellIs" dxfId="1762" priority="172" stopIfTrue="1" operator="between">
      <formula>"III"</formula>
      <formula>"IV"</formula>
    </cfRule>
  </conditionalFormatting>
  <conditionalFormatting sqref="AB60:AF60 AB61:AE68 AB69:AF72 AB73:AE74 AB75:AF75 AB76:AE86 AB87:AF88 AB89:AE89 AB90:AF90 AB91:AE99 AB100:AF101 AB102:AE102 AB103:AF103 AB104:AE114 AF114 AB115:AF116 AB117:AE117 AB118:AF118 AB119:AE128 AF128:AF129 AE129:AE130 AB129:AD183 AE131:AF131 AE132:AE141 AF141 AE142:AF143 AE144 AE145:AF145 AE146:AE155 AF155 AE156:AF157 AE158 AE159:AF159 AE160:AE169 AF169 AE170:AF171 AE172 AE173:AF173 AE174:AE183 AF183 AB184:AF256 AB257:AE258 AE259:AF259 AB259:AD284 AE260:AE270 AE271:AF272 AE273 AE274:AF274 AE275:AE284 AF284 AB285:AF285 AE286:AF524 AB286:AD539 AE525:AE526 AE527:AF527 AE528:AE538 AE539:AF539 AB540:AF625 AB626:AE627 AB628:AF628 AB629:AE636 AB637:AF638 AB639:AE639 AB640:AF699 AB700:AE701 AB702:AF702 AB703:AE706 AB707:AF707 AB708:AE710 AB711:AF712 AB713:AE713 AB714:AF774 AB29">
    <cfRule type="cellIs" dxfId="1761" priority="621" stopIfTrue="1" operator="equal">
      <formula>"I"</formula>
    </cfRule>
  </conditionalFormatting>
  <conditionalFormatting sqref="AD11:AD13 AD17:AD18">
    <cfRule type="containsText" dxfId="1760" priority="297" stopIfTrue="1" operator="containsText" text="No aceptable o aceptable con control específico">
      <formula>NOT(ISERROR(SEARCH("No aceptable o aceptable con control específico",AD11)))</formula>
    </cfRule>
  </conditionalFormatting>
  <conditionalFormatting sqref="AD11:AD13 AD17:AD19">
    <cfRule type="containsText" dxfId="1759" priority="298" stopIfTrue="1" operator="containsText" text="No aceptable">
      <formula>NOT(ISERROR(SEARCH("No aceptable",AD11)))</formula>
    </cfRule>
    <cfRule type="containsText" dxfId="1758" priority="299" stopIfTrue="1" operator="containsText" text="No Aceptable o aceptable con control específico">
      <formula>NOT(ISERROR(SEARCH("No Aceptable o aceptable con control específico",AD11)))</formula>
    </cfRule>
  </conditionalFormatting>
  <conditionalFormatting sqref="AD17:AD18 AD53 AD59:AE59 AD56:AD58">
    <cfRule type="cellIs" dxfId="1757" priority="300" stopIfTrue="1" operator="equal">
      <formula>"Aceptable"</formula>
    </cfRule>
    <cfRule type="cellIs" dxfId="1756" priority="301" stopIfTrue="1" operator="equal">
      <formula>"No aceptable"</formula>
    </cfRule>
  </conditionalFormatting>
  <conditionalFormatting sqref="AD18">
    <cfRule type="containsText" dxfId="1755" priority="295" stopIfTrue="1" operator="containsText" text="No aceptable">
      <formula>NOT(ISERROR(SEARCH("No aceptable",AD18)))</formula>
    </cfRule>
    <cfRule type="containsText" dxfId="1754" priority="296" stopIfTrue="1" operator="containsText" text="No Aceptable o aceptable con control específico">
      <formula>NOT(ISERROR(SEARCH("No Aceptable o aceptable con control específico",AD18)))</formula>
    </cfRule>
  </conditionalFormatting>
  <conditionalFormatting sqref="AD19">
    <cfRule type="containsText" dxfId="1753" priority="305" stopIfTrue="1" operator="containsText" text="No aceptable o aceptable con control específico">
      <formula>NOT(ISERROR(SEARCH("No aceptable o aceptable con control específico",AD19)))</formula>
    </cfRule>
    <cfRule type="containsText" dxfId="1752" priority="306" stopIfTrue="1" operator="containsText" text="No aceptable">
      <formula>NOT(ISERROR(SEARCH("No aceptable",AD19)))</formula>
    </cfRule>
    <cfRule type="containsText" dxfId="1751" priority="307" stopIfTrue="1" operator="containsText" text="No Aceptable o aceptable con control específico">
      <formula>NOT(ISERROR(SEARCH("No Aceptable o aceptable con control específico",AD19)))</formula>
    </cfRule>
    <cfRule type="cellIs" dxfId="1750" priority="308" stopIfTrue="1" operator="equal">
      <formula>"Aceptable"</formula>
    </cfRule>
    <cfRule type="cellIs" dxfId="1749" priority="309" stopIfTrue="1" operator="equal">
      <formula>"No aceptable"</formula>
    </cfRule>
  </conditionalFormatting>
  <conditionalFormatting sqref="AD20">
    <cfRule type="cellIs" dxfId="1748" priority="290" stopIfTrue="1" operator="equal">
      <formula>"Aceptable"</formula>
    </cfRule>
    <cfRule type="cellIs" dxfId="1747" priority="291" stopIfTrue="1" operator="equal">
      <formula>"No aceptable"</formula>
    </cfRule>
  </conditionalFormatting>
  <conditionalFormatting sqref="AD20:AD31 AD35:AD42 AD53:AD59">
    <cfRule type="containsText" dxfId="1746" priority="160" stopIfTrue="1" operator="containsText" text="No aceptable o aceptable con control específico">
      <formula>NOT(ISERROR(SEARCH("No aceptable o aceptable con control específico",AD20)))</formula>
    </cfRule>
    <cfRule type="containsText" dxfId="1745" priority="161" stopIfTrue="1" operator="containsText" text="No aceptable">
      <formula>NOT(ISERROR(SEARCH("No aceptable",AD20)))</formula>
    </cfRule>
    <cfRule type="containsText" dxfId="1744" priority="162" stopIfTrue="1" operator="containsText" text="No Aceptable o aceptable con control específico">
      <formula>NOT(ISERROR(SEARCH("No Aceptable o aceptable con control específico",AD20)))</formula>
    </cfRule>
  </conditionalFormatting>
  <conditionalFormatting sqref="AD22">
    <cfRule type="cellIs" dxfId="1743" priority="274" stopIfTrue="1" operator="equal">
      <formula>"Aceptable"</formula>
    </cfRule>
    <cfRule type="cellIs" dxfId="1742" priority="275" stopIfTrue="1" operator="equal">
      <formula>"No aceptable"</formula>
    </cfRule>
  </conditionalFormatting>
  <conditionalFormatting sqref="AD25:AD31 AD35:AD38">
    <cfRule type="cellIs" dxfId="1741" priority="163" stopIfTrue="1" operator="equal">
      <formula>"Aceptable"</formula>
    </cfRule>
    <cfRule type="cellIs" dxfId="1740" priority="164" stopIfTrue="1" operator="equal">
      <formula>"No aceptable"</formula>
    </cfRule>
  </conditionalFormatting>
  <conditionalFormatting sqref="AD42">
    <cfRule type="cellIs" dxfId="1739" priority="184" stopIfTrue="1" operator="equal">
      <formula>"Aceptable"</formula>
    </cfRule>
    <cfRule type="cellIs" dxfId="1738" priority="185" stopIfTrue="1" operator="equal">
      <formula>"No aceptable"</formula>
    </cfRule>
  </conditionalFormatting>
  <conditionalFormatting sqref="AD42 AD60:AD774">
    <cfRule type="containsText" dxfId="1737" priority="181" stopIfTrue="1" operator="containsText" text="No aceptable o aceptable con control específico">
      <formula>NOT(ISERROR(SEARCH("No aceptable o aceptable con control específico",AD42)))</formula>
    </cfRule>
    <cfRule type="containsText" dxfId="1736" priority="182" stopIfTrue="1" operator="containsText" text="No aceptable">
      <formula>NOT(ISERROR(SEARCH("No aceptable",AD42)))</formula>
    </cfRule>
    <cfRule type="containsText" dxfId="1735" priority="183" stopIfTrue="1" operator="containsText" text="No Aceptable o aceptable con control específico">
      <formula>NOT(ISERROR(SEARCH("No Aceptable o aceptable con control específico",AD42)))</formula>
    </cfRule>
  </conditionalFormatting>
  <conditionalFormatting sqref="AD11:AE13">
    <cfRule type="cellIs" dxfId="1734" priority="313" stopIfTrue="1" operator="equal">
      <formula>"Aceptable"</formula>
    </cfRule>
    <cfRule type="cellIs" dxfId="1733" priority="314" stopIfTrue="1" operator="equal">
      <formula>"No aceptable"</formula>
    </cfRule>
  </conditionalFormatting>
  <conditionalFormatting sqref="AD21:AE21">
    <cfRule type="cellIs" dxfId="1732" priority="282" stopIfTrue="1" operator="equal">
      <formula>"Aceptable"</formula>
    </cfRule>
    <cfRule type="cellIs" dxfId="1731" priority="283" stopIfTrue="1" operator="equal">
      <formula>"No aceptable"</formula>
    </cfRule>
  </conditionalFormatting>
  <conditionalFormatting sqref="AD23:AE24">
    <cfRule type="cellIs" dxfId="1730" priority="266" stopIfTrue="1" operator="equal">
      <formula>"Aceptable"</formula>
    </cfRule>
    <cfRule type="cellIs" dxfId="1729" priority="267" stopIfTrue="1" operator="equal">
      <formula>"No aceptable"</formula>
    </cfRule>
  </conditionalFormatting>
  <conditionalFormatting sqref="AD39:AE42">
    <cfRule type="cellIs" dxfId="1728" priority="168" stopIfTrue="1" operator="equal">
      <formula>"Aceptable"</formula>
    </cfRule>
    <cfRule type="cellIs" dxfId="1727" priority="169" stopIfTrue="1" operator="equal">
      <formula>"No aceptable"</formula>
    </cfRule>
  </conditionalFormatting>
  <conditionalFormatting sqref="AD60:AF60 AD61:AE68 AD69:AF72 AD73:AE74 AD75:AF75 AD76:AE86 AD87:AF88 AD89:AE89 AD90:AF90 AD91:AE99 AD100:AF101 AD102:AE102 AD103:AF103 AD104:AE114 AD115:AF116 AD117:AE117 AD118:AF118 AD119:AE128 AD129:AD183 AD184:AF256 AD257:AE258 AD259:AF259 AD260:AE271 AD272:AD284 AD285:AF285 AD286:AD539 AD540:AF625 AD626:AE627 AD628:AF628 AD629:AE636 AD637:AF638 AD639:AE639 AD640:AF699 AD700:AE701 AD702:AF702 AD703:AE706 AD707:AF707 AD708:AE710 AD711:AF712 AD713:AE713 AD714:AF774 AF114 AF128:AF129 AE129:AE130 AE131:AF131 AE132:AE141 AF141 AE142:AF143 AE144 AE145:AF145 AE146:AE155 AF155 AE156:AF157 AE158 AE159:AF159 AE160:AE169 AF169 AE170:AF171 AE172 AE173:AF173 AE174:AE183 AF183 AF271:AF272 AE272:AE273 AE274:AF274 AE275:AE284 AF284 AE286:AF524 AE525:AE526 AE527:AF527 AE528:AE538 AE539:AF539 AE56:AE58">
    <cfRule type="cellIs" dxfId="1726" priority="619" stopIfTrue="1" operator="equal">
      <formula>"Aceptable"</formula>
    </cfRule>
  </conditionalFormatting>
  <conditionalFormatting sqref="AD60:AF60 AD61:AE68 AD69:AF72 AD73:AE74 AD75:AF75 AD76:AE86 AD87:AF88 AD89:AE89 AD90:AF90 AD91:AE99 AD100:AF101 AD102:AE102 AD103:AF103 AD104:AE114 AF114 AD115:AF116 AD117:AE117 AD118:AF118 AD119:AE128 AF128:AF129 AE129:AE130 AD129:AD183 AE131:AF131 AE132:AE141 AF141 AE142:AF143 AE144 AE145:AF145 AE146:AE155 AF155 AE156:AF157 AE158 AE159:AF159 AE160:AE169 AF169 AE170:AF171 AE172 AE173:AF173 AE174:AE183 AF183 AD184:AF256 AD257:AE258 AD259:AF259 AD260:AE271 AF271:AF272 AE272:AE273 AD272:AD284 AE274:AF274 AE275:AE284 AF284 AD285:AF285 AE286:AF524 AD286:AD539 AE525:AE526 AE527:AF527 AE528:AE538 AE539:AF539 AD540:AF625 AD626:AE627 AD628:AF628 AD629:AE636 AD637:AF638 AD639:AE639 AD640:AF699 AD700:AE701 AD702:AF702 AD703:AE706 AD707:AF707 AD708:AE710 AD711:AF712 AD713:AE713 AD714:AF774 AE56:AE58">
    <cfRule type="cellIs" dxfId="1725" priority="620" stopIfTrue="1" operator="equal">
      <formula>"No aceptable"</formula>
    </cfRule>
  </conditionalFormatting>
  <conditionalFormatting sqref="AE11:AE13">
    <cfRule type="cellIs" dxfId="1724" priority="315" stopIfTrue="1" operator="equal">
      <formula>"I"</formula>
    </cfRule>
    <cfRule type="cellIs" dxfId="1723" priority="316" stopIfTrue="1" operator="equal">
      <formula>"II"</formula>
    </cfRule>
    <cfRule type="cellIs" dxfId="1722" priority="317" stopIfTrue="1" operator="between">
      <formula>"III"</formula>
      <formula>"IV"</formula>
    </cfRule>
  </conditionalFormatting>
  <conditionalFormatting sqref="AE23">
    <cfRule type="cellIs" dxfId="1721" priority="263" stopIfTrue="1" operator="equal">
      <formula>"I"</formula>
    </cfRule>
    <cfRule type="cellIs" dxfId="1720" priority="264" stopIfTrue="1" operator="equal">
      <formula>"II"</formula>
    </cfRule>
    <cfRule type="cellIs" dxfId="1719" priority="265" stopIfTrue="1" operator="between">
      <formula>"III"</formula>
      <formula>"IV"</formula>
    </cfRule>
  </conditionalFormatting>
  <conditionalFormatting sqref="AE25:AE26">
    <cfRule type="cellIs" dxfId="1718" priority="251" stopIfTrue="1" operator="equal">
      <formula>"Aceptable"</formula>
    </cfRule>
    <cfRule type="cellIs" dxfId="1717" priority="252" stopIfTrue="1" operator="equal">
      <formula>"No aceptable"</formula>
    </cfRule>
  </conditionalFormatting>
  <conditionalFormatting sqref="AE27:AE28">
    <cfRule type="cellIs" dxfId="1716" priority="233" stopIfTrue="1" operator="equal">
      <formula>"Aceptable"</formula>
    </cfRule>
    <cfRule type="cellIs" dxfId="1715" priority="234" stopIfTrue="1" operator="equal">
      <formula>"No aceptable"</formula>
    </cfRule>
  </conditionalFormatting>
  <conditionalFormatting sqref="AE28:AE31 AE35">
    <cfRule type="cellIs" dxfId="1714" priority="191" stopIfTrue="1" operator="equal">
      <formula>"I"</formula>
    </cfRule>
    <cfRule type="cellIs" dxfId="1713" priority="192" stopIfTrue="1" operator="equal">
      <formula>"II"</formula>
    </cfRule>
    <cfRule type="cellIs" dxfId="1712" priority="193" stopIfTrue="1" operator="between">
      <formula>"III"</formula>
      <formula>"IV"</formula>
    </cfRule>
  </conditionalFormatting>
  <conditionalFormatting sqref="AE29:AE31 AE35">
    <cfRule type="cellIs" dxfId="1711" priority="189" stopIfTrue="1" operator="equal">
      <formula>"Aceptable"</formula>
    </cfRule>
    <cfRule type="cellIs" dxfId="1710" priority="190" stopIfTrue="1" operator="equal">
      <formula>"No aceptable"</formula>
    </cfRule>
  </conditionalFormatting>
  <conditionalFormatting sqref="AE42">
    <cfRule type="cellIs" dxfId="1709" priority="176" stopIfTrue="1" operator="equal">
      <formula>"Aceptable"</formula>
    </cfRule>
    <cfRule type="cellIs" dxfId="1708" priority="177" stopIfTrue="1" operator="equal">
      <formula>"No aceptable"</formula>
    </cfRule>
    <cfRule type="cellIs" dxfId="1707" priority="178" stopIfTrue="1" operator="equal">
      <formula>"I"</formula>
    </cfRule>
    <cfRule type="cellIs" dxfId="1706" priority="179" stopIfTrue="1" operator="equal">
      <formula>"II"</formula>
    </cfRule>
    <cfRule type="cellIs" dxfId="1705" priority="180" stopIfTrue="1" operator="between">
      <formula>"III"</formula>
      <formula>"IV"</formula>
    </cfRule>
  </conditionalFormatting>
  <conditionalFormatting sqref="AB14:AB16">
    <cfRule type="cellIs" dxfId="1704" priority="135" stopIfTrue="1" operator="equal">
      <formula>"II"</formula>
    </cfRule>
    <cfRule type="cellIs" dxfId="1703" priority="136" stopIfTrue="1" operator="between">
      <formula>"III"</formula>
      <formula>"IV"</formula>
    </cfRule>
  </conditionalFormatting>
  <conditionalFormatting sqref="AB14:AB16">
    <cfRule type="cellIs" dxfId="1702" priority="134" stopIfTrue="1" operator="equal">
      <formula>"I"</formula>
    </cfRule>
  </conditionalFormatting>
  <conditionalFormatting sqref="AC14:AD15">
    <cfRule type="cellIs" dxfId="1701" priority="144" stopIfTrue="1" operator="equal">
      <formula>"I"</formula>
    </cfRule>
    <cfRule type="cellIs" dxfId="1700" priority="145" stopIfTrue="1" operator="equal">
      <formula>"II"</formula>
    </cfRule>
    <cfRule type="cellIs" dxfId="1699" priority="146" stopIfTrue="1" operator="between">
      <formula>"III"</formula>
      <formula>"IV"</formula>
    </cfRule>
  </conditionalFormatting>
  <conditionalFormatting sqref="AD14:AD16">
    <cfRule type="containsText" dxfId="1698" priority="137" stopIfTrue="1" operator="containsText" text="No aceptable o aceptable con control específico">
      <formula>NOT(ISERROR(SEARCH("No aceptable o aceptable con control específico",AD14)))</formula>
    </cfRule>
    <cfRule type="containsText" dxfId="1697" priority="138" stopIfTrue="1" operator="containsText" text="No aceptable">
      <formula>NOT(ISERROR(SEARCH("No aceptable",AD14)))</formula>
    </cfRule>
    <cfRule type="containsText" dxfId="1696" priority="139" stopIfTrue="1" operator="containsText" text="No Aceptable o aceptable con control específico">
      <formula>NOT(ISERROR(SEARCH("No Aceptable o aceptable con control específico",AD14)))</formula>
    </cfRule>
  </conditionalFormatting>
  <conditionalFormatting sqref="AD14:AD16">
    <cfRule type="cellIs" dxfId="1695" priority="142" stopIfTrue="1" operator="equal">
      <formula>"Aceptable"</formula>
    </cfRule>
  </conditionalFormatting>
  <conditionalFormatting sqref="AD14:AD16">
    <cfRule type="cellIs" dxfId="1694" priority="143" stopIfTrue="1" operator="equal">
      <formula>"No aceptable"</formula>
    </cfRule>
  </conditionalFormatting>
  <conditionalFormatting sqref="AE16">
    <cfRule type="cellIs" dxfId="1693" priority="141" stopIfTrue="1" operator="equal">
      <formula>"No aceptable"</formula>
    </cfRule>
  </conditionalFormatting>
  <conditionalFormatting sqref="AE16">
    <cfRule type="cellIs" dxfId="1692" priority="131" stopIfTrue="1" operator="equal">
      <formula>"I"</formula>
    </cfRule>
    <cfRule type="cellIs" dxfId="1691" priority="132" stopIfTrue="1" operator="equal">
      <formula>"II"</formula>
    </cfRule>
    <cfRule type="cellIs" dxfId="1690" priority="133" stopIfTrue="1" operator="between">
      <formula>"III"</formula>
      <formula>"IV"</formula>
    </cfRule>
  </conditionalFormatting>
  <conditionalFormatting sqref="AE16">
    <cfRule type="cellIs" dxfId="1689" priority="140" stopIfTrue="1" operator="equal">
      <formula>"Aceptable"</formula>
    </cfRule>
  </conditionalFormatting>
  <conditionalFormatting sqref="AB32:AB34">
    <cfRule type="cellIs" dxfId="1688" priority="119" stopIfTrue="1" operator="equal">
      <formula>"II"</formula>
    </cfRule>
    <cfRule type="cellIs" dxfId="1687" priority="120" stopIfTrue="1" operator="between">
      <formula>"III"</formula>
      <formula>"IV"</formula>
    </cfRule>
  </conditionalFormatting>
  <conditionalFormatting sqref="AB32:AB34">
    <cfRule type="cellIs" dxfId="1686" priority="118" stopIfTrue="1" operator="equal">
      <formula>"I"</formula>
    </cfRule>
  </conditionalFormatting>
  <conditionalFormatting sqref="AC32:AD33">
    <cfRule type="cellIs" dxfId="1685" priority="128" stopIfTrue="1" operator="equal">
      <formula>"I"</formula>
    </cfRule>
    <cfRule type="cellIs" dxfId="1684" priority="129" stopIfTrue="1" operator="equal">
      <formula>"II"</formula>
    </cfRule>
    <cfRule type="cellIs" dxfId="1683" priority="130" stopIfTrue="1" operator="between">
      <formula>"III"</formula>
      <formula>"IV"</formula>
    </cfRule>
  </conditionalFormatting>
  <conditionalFormatting sqref="AD32:AD34">
    <cfRule type="containsText" dxfId="1682" priority="121" stopIfTrue="1" operator="containsText" text="No aceptable o aceptable con control específico">
      <formula>NOT(ISERROR(SEARCH("No aceptable o aceptable con control específico",AD32)))</formula>
    </cfRule>
    <cfRule type="containsText" dxfId="1681" priority="122" stopIfTrue="1" operator="containsText" text="No aceptable">
      <formula>NOT(ISERROR(SEARCH("No aceptable",AD32)))</formula>
    </cfRule>
    <cfRule type="containsText" dxfId="1680" priority="123" stopIfTrue="1" operator="containsText" text="No Aceptable o aceptable con control específico">
      <formula>NOT(ISERROR(SEARCH("No Aceptable o aceptable con control específico",AD32)))</formula>
    </cfRule>
  </conditionalFormatting>
  <conditionalFormatting sqref="AD32:AD34">
    <cfRule type="cellIs" dxfId="1679" priority="126" stopIfTrue="1" operator="equal">
      <formula>"Aceptable"</formula>
    </cfRule>
  </conditionalFormatting>
  <conditionalFormatting sqref="AD32:AD34">
    <cfRule type="cellIs" dxfId="1678" priority="127" stopIfTrue="1" operator="equal">
      <formula>"No aceptable"</formula>
    </cfRule>
  </conditionalFormatting>
  <conditionalFormatting sqref="AE34">
    <cfRule type="cellIs" dxfId="1677" priority="125" stopIfTrue="1" operator="equal">
      <formula>"No aceptable"</formula>
    </cfRule>
  </conditionalFormatting>
  <conditionalFormatting sqref="AE34">
    <cfRule type="cellIs" dxfId="1676" priority="115" stopIfTrue="1" operator="equal">
      <formula>"I"</formula>
    </cfRule>
    <cfRule type="cellIs" dxfId="1675" priority="116" stopIfTrue="1" operator="equal">
      <formula>"II"</formula>
    </cfRule>
    <cfRule type="cellIs" dxfId="1674" priority="117" stopIfTrue="1" operator="between">
      <formula>"III"</formula>
      <formula>"IV"</formula>
    </cfRule>
  </conditionalFormatting>
  <conditionalFormatting sqref="AE34">
    <cfRule type="cellIs" dxfId="1673" priority="124" stopIfTrue="1" operator="equal">
      <formula>"Aceptable"</formula>
    </cfRule>
  </conditionalFormatting>
  <conditionalFormatting sqref="AB51:AD51">
    <cfRule type="cellIs" dxfId="1672" priority="86" stopIfTrue="1" operator="equal">
      <formula>"I"</formula>
    </cfRule>
    <cfRule type="cellIs" dxfId="1671" priority="87" stopIfTrue="1" operator="equal">
      <formula>"II"</formula>
    </cfRule>
    <cfRule type="cellIs" dxfId="1670" priority="88" stopIfTrue="1" operator="between">
      <formula>"III"</formula>
      <formula>"IV"</formula>
    </cfRule>
  </conditionalFormatting>
  <conditionalFormatting sqref="AB59:AD59">
    <cfRule type="cellIs" dxfId="1669" priority="107" stopIfTrue="1" operator="equal">
      <formula>"I"</formula>
    </cfRule>
    <cfRule type="cellIs" dxfId="1668" priority="108" stopIfTrue="1" operator="equal">
      <formula>"II"</formula>
    </cfRule>
    <cfRule type="cellIs" dxfId="1667" priority="109" stopIfTrue="1" operator="between">
      <formula>"III"</formula>
      <formula>"IV"</formula>
    </cfRule>
  </conditionalFormatting>
  <conditionalFormatting sqref="AD51">
    <cfRule type="containsText" dxfId="1666" priority="81" stopIfTrue="1" operator="containsText" text="No aceptable o aceptable con control específico">
      <formula>NOT(ISERROR(SEARCH("No aceptable o aceptable con control específico",AD51)))</formula>
    </cfRule>
    <cfRule type="containsText" dxfId="1665" priority="82" stopIfTrue="1" operator="containsText" text="No aceptable">
      <formula>NOT(ISERROR(SEARCH("No aceptable",AD51)))</formula>
    </cfRule>
    <cfRule type="containsText" dxfId="1664" priority="83" stopIfTrue="1" operator="containsText" text="No Aceptable o aceptable con control específico">
      <formula>NOT(ISERROR(SEARCH("No Aceptable o aceptable con control específico",AD51)))</formula>
    </cfRule>
  </conditionalFormatting>
  <conditionalFormatting sqref="AD51">
    <cfRule type="cellIs" dxfId="1663" priority="84" stopIfTrue="1" operator="equal">
      <formula>"Aceptable"</formula>
    </cfRule>
    <cfRule type="cellIs" dxfId="1662" priority="85" stopIfTrue="1" operator="equal">
      <formula>"No aceptable"</formula>
    </cfRule>
  </conditionalFormatting>
  <conditionalFormatting sqref="AD59">
    <cfRule type="cellIs" dxfId="1661" priority="105" stopIfTrue="1" operator="equal">
      <formula>"Aceptable"</formula>
    </cfRule>
    <cfRule type="cellIs" dxfId="1660" priority="106" stopIfTrue="1" operator="equal">
      <formula>"No aceptable"</formula>
    </cfRule>
  </conditionalFormatting>
  <conditionalFormatting sqref="AD59">
    <cfRule type="containsText" dxfId="1659" priority="102" stopIfTrue="1" operator="containsText" text="No aceptable o aceptable con control específico">
      <formula>NOT(ISERROR(SEARCH("No aceptable o aceptable con control específico",AD59)))</formula>
    </cfRule>
    <cfRule type="containsText" dxfId="1658" priority="103" stopIfTrue="1" operator="containsText" text="No aceptable">
      <formula>NOT(ISERROR(SEARCH("No aceptable",AD59)))</formula>
    </cfRule>
    <cfRule type="containsText" dxfId="1657" priority="104" stopIfTrue="1" operator="containsText" text="No Aceptable o aceptable con control específico">
      <formula>NOT(ISERROR(SEARCH("No Aceptable o aceptable con control específico",AD59)))</formula>
    </cfRule>
  </conditionalFormatting>
  <conditionalFormatting sqref="AE51">
    <cfRule type="cellIs" dxfId="1656" priority="112" stopIfTrue="1" operator="equal">
      <formula>"I"</formula>
    </cfRule>
    <cfRule type="cellIs" dxfId="1655" priority="113" stopIfTrue="1" operator="equal">
      <formula>"II"</formula>
    </cfRule>
    <cfRule type="cellIs" dxfId="1654" priority="114" stopIfTrue="1" operator="between">
      <formula>"III"</formula>
      <formula>"IV"</formula>
    </cfRule>
  </conditionalFormatting>
  <conditionalFormatting sqref="AE51">
    <cfRule type="cellIs" dxfId="1653" priority="110" stopIfTrue="1" operator="equal">
      <formula>"Aceptable"</formula>
    </cfRule>
    <cfRule type="cellIs" dxfId="1652" priority="111" stopIfTrue="1" operator="equal">
      <formula>"No aceptable"</formula>
    </cfRule>
  </conditionalFormatting>
  <conditionalFormatting sqref="AE59">
    <cfRule type="cellIs" dxfId="1651" priority="97" stopIfTrue="1" operator="equal">
      <formula>"Aceptable"</formula>
    </cfRule>
    <cfRule type="cellIs" dxfId="1650" priority="98" stopIfTrue="1" operator="equal">
      <formula>"No aceptable"</formula>
    </cfRule>
    <cfRule type="cellIs" dxfId="1649" priority="99" stopIfTrue="1" operator="equal">
      <formula>"I"</formula>
    </cfRule>
    <cfRule type="cellIs" dxfId="1648" priority="100" stopIfTrue="1" operator="equal">
      <formula>"II"</formula>
    </cfRule>
    <cfRule type="cellIs" dxfId="1647" priority="101" stopIfTrue="1" operator="between">
      <formula>"III"</formula>
      <formula>"IV"</formula>
    </cfRule>
  </conditionalFormatting>
  <conditionalFormatting sqref="AB48:AB50">
    <cfRule type="cellIs" dxfId="1646" priority="69" stopIfTrue="1" operator="equal">
      <formula>"II"</formula>
    </cfRule>
    <cfRule type="cellIs" dxfId="1645" priority="70" stopIfTrue="1" operator="between">
      <formula>"III"</formula>
      <formula>"IV"</formula>
    </cfRule>
  </conditionalFormatting>
  <conditionalFormatting sqref="AB48:AB50">
    <cfRule type="cellIs" dxfId="1644" priority="68" stopIfTrue="1" operator="equal">
      <formula>"I"</formula>
    </cfRule>
  </conditionalFormatting>
  <conditionalFormatting sqref="AC48:AD49">
    <cfRule type="cellIs" dxfId="1643" priority="78" stopIfTrue="1" operator="equal">
      <formula>"I"</formula>
    </cfRule>
    <cfRule type="cellIs" dxfId="1642" priority="79" stopIfTrue="1" operator="equal">
      <formula>"II"</formula>
    </cfRule>
    <cfRule type="cellIs" dxfId="1641" priority="80" stopIfTrue="1" operator="between">
      <formula>"III"</formula>
      <formula>"IV"</formula>
    </cfRule>
  </conditionalFormatting>
  <conditionalFormatting sqref="AD48:AD50">
    <cfRule type="containsText" dxfId="1640" priority="71" stopIfTrue="1" operator="containsText" text="No aceptable o aceptable con control específico">
      <formula>NOT(ISERROR(SEARCH("No aceptable o aceptable con control específico",AD48)))</formula>
    </cfRule>
    <cfRule type="containsText" dxfId="1639" priority="72" stopIfTrue="1" operator="containsText" text="No aceptable">
      <formula>NOT(ISERROR(SEARCH("No aceptable",AD48)))</formula>
    </cfRule>
    <cfRule type="containsText" dxfId="1638" priority="73" stopIfTrue="1" operator="containsText" text="No Aceptable o aceptable con control específico">
      <formula>NOT(ISERROR(SEARCH("No Aceptable o aceptable con control específico",AD48)))</formula>
    </cfRule>
  </conditionalFormatting>
  <conditionalFormatting sqref="AD48:AD50">
    <cfRule type="cellIs" dxfId="1637" priority="76" stopIfTrue="1" operator="equal">
      <formula>"Aceptable"</formula>
    </cfRule>
  </conditionalFormatting>
  <conditionalFormatting sqref="AD48:AD50">
    <cfRule type="cellIs" dxfId="1636" priority="77" stopIfTrue="1" operator="equal">
      <formula>"No aceptable"</formula>
    </cfRule>
  </conditionalFormatting>
  <conditionalFormatting sqref="AE50">
    <cfRule type="cellIs" dxfId="1635" priority="75" stopIfTrue="1" operator="equal">
      <formula>"No aceptable"</formula>
    </cfRule>
  </conditionalFormatting>
  <conditionalFormatting sqref="AE50">
    <cfRule type="cellIs" dxfId="1634" priority="65" stopIfTrue="1" operator="equal">
      <formula>"I"</formula>
    </cfRule>
    <cfRule type="cellIs" dxfId="1633" priority="66" stopIfTrue="1" operator="equal">
      <formula>"II"</formula>
    </cfRule>
    <cfRule type="cellIs" dxfId="1632" priority="67" stopIfTrue="1" operator="between">
      <formula>"III"</formula>
      <formula>"IV"</formula>
    </cfRule>
  </conditionalFormatting>
  <conditionalFormatting sqref="AE50">
    <cfRule type="cellIs" dxfId="1631" priority="74" stopIfTrue="1" operator="equal">
      <formula>"Aceptable"</formula>
    </cfRule>
  </conditionalFormatting>
  <conditionalFormatting sqref="AC52:AD52">
    <cfRule type="cellIs" dxfId="1630" priority="59" stopIfTrue="1" operator="equal">
      <formula>"I"</formula>
    </cfRule>
    <cfRule type="cellIs" dxfId="1629" priority="60" stopIfTrue="1" operator="equal">
      <formula>"II"</formula>
    </cfRule>
    <cfRule type="cellIs" dxfId="1628" priority="61" stopIfTrue="1" operator="between">
      <formula>"III"</formula>
      <formula>"IV"</formula>
    </cfRule>
  </conditionalFormatting>
  <conditionalFormatting sqref="AD52">
    <cfRule type="cellIs" dxfId="1627" priority="57" stopIfTrue="1" operator="equal">
      <formula>"Aceptable"</formula>
    </cfRule>
  </conditionalFormatting>
  <conditionalFormatting sqref="AD52">
    <cfRule type="containsText" dxfId="1626" priority="54" stopIfTrue="1" operator="containsText" text="No aceptable o aceptable con control específico">
      <formula>NOT(ISERROR(SEARCH("No aceptable o aceptable con control específico",AD52)))</formula>
    </cfRule>
    <cfRule type="containsText" dxfId="1625" priority="55" stopIfTrue="1" operator="containsText" text="No aceptable">
      <formula>NOT(ISERROR(SEARCH("No aceptable",AD52)))</formula>
    </cfRule>
    <cfRule type="containsText" dxfId="1624" priority="56" stopIfTrue="1" operator="containsText" text="No Aceptable o aceptable con control específico">
      <formula>NOT(ISERROR(SEARCH("No Aceptable o aceptable con control específico",AD52)))</formula>
    </cfRule>
  </conditionalFormatting>
  <conditionalFormatting sqref="AD52">
    <cfRule type="cellIs" dxfId="1623" priority="58" stopIfTrue="1" operator="equal">
      <formula>"No aceptable"</formula>
    </cfRule>
  </conditionalFormatting>
  <conditionalFormatting sqref="AB52">
    <cfRule type="cellIs" dxfId="1622" priority="62" stopIfTrue="1" operator="equal">
      <formula>"I"</formula>
    </cfRule>
    <cfRule type="cellIs" dxfId="1621" priority="63" stopIfTrue="1" operator="equal">
      <formula>"II"</formula>
    </cfRule>
    <cfRule type="cellIs" dxfId="1620" priority="64" stopIfTrue="1" operator="between">
      <formula>"III"</formula>
      <formula>"IV"</formula>
    </cfRule>
  </conditionalFormatting>
  <conditionalFormatting sqref="AB43:AD43">
    <cfRule type="cellIs" dxfId="1619" priority="37" stopIfTrue="1" operator="equal">
      <formula>"I"</formula>
    </cfRule>
    <cfRule type="cellIs" dxfId="1618" priority="38" stopIfTrue="1" operator="equal">
      <formula>"II"</formula>
    </cfRule>
    <cfRule type="cellIs" dxfId="1617" priority="39" stopIfTrue="1" operator="between">
      <formula>"III"</formula>
      <formula>"IV"</formula>
    </cfRule>
  </conditionalFormatting>
  <conditionalFormatting sqref="AD43">
    <cfRule type="containsText" dxfId="1616" priority="32" stopIfTrue="1" operator="containsText" text="No aceptable o aceptable con control específico">
      <formula>NOT(ISERROR(SEARCH("No aceptable o aceptable con control específico",AD43)))</formula>
    </cfRule>
    <cfRule type="containsText" dxfId="1615" priority="33" stopIfTrue="1" operator="containsText" text="No aceptable">
      <formula>NOT(ISERROR(SEARCH("No aceptable",AD43)))</formula>
    </cfRule>
    <cfRule type="containsText" dxfId="1614" priority="34" stopIfTrue="1" operator="containsText" text="No Aceptable o aceptable con control específico">
      <formula>NOT(ISERROR(SEARCH("No Aceptable o aceptable con control específico",AD43)))</formula>
    </cfRule>
  </conditionalFormatting>
  <conditionalFormatting sqref="AD44:AD47">
    <cfRule type="cellIs" dxfId="1613" priority="48" stopIfTrue="1" operator="equal">
      <formula>"Aceptable"</formula>
    </cfRule>
  </conditionalFormatting>
  <conditionalFormatting sqref="AD44:AD47">
    <cfRule type="containsText" dxfId="1612" priority="45" stopIfTrue="1" operator="containsText" text="No aceptable o aceptable con control específico">
      <formula>NOT(ISERROR(SEARCH("No aceptable o aceptable con control específico",AD44)))</formula>
    </cfRule>
    <cfRule type="containsText" dxfId="1611" priority="46" stopIfTrue="1" operator="containsText" text="No aceptable">
      <formula>NOT(ISERROR(SEARCH("No aceptable",AD44)))</formula>
    </cfRule>
    <cfRule type="containsText" dxfId="1610" priority="47" stopIfTrue="1" operator="containsText" text="No Aceptable o aceptable con control específico">
      <formula>NOT(ISERROR(SEARCH("No Aceptable o aceptable con control específico",AD44)))</formula>
    </cfRule>
  </conditionalFormatting>
  <conditionalFormatting sqref="AD43:AE43">
    <cfRule type="cellIs" dxfId="1609" priority="35" stopIfTrue="1" operator="equal">
      <formula>"Aceptable"</formula>
    </cfRule>
    <cfRule type="cellIs" dxfId="1608" priority="36" stopIfTrue="1" operator="equal">
      <formula>"No aceptable"</formula>
    </cfRule>
  </conditionalFormatting>
  <conditionalFormatting sqref="AD44:AE45 AD46:AD47">
    <cfRule type="cellIs" dxfId="1607" priority="49" stopIfTrue="1" operator="equal">
      <formula>"No aceptable"</formula>
    </cfRule>
  </conditionalFormatting>
  <conditionalFormatting sqref="AE44:AE45 AB44:AB47">
    <cfRule type="cellIs" dxfId="1606" priority="50" stopIfTrue="1" operator="equal">
      <formula>"I"</formula>
    </cfRule>
    <cfRule type="cellIs" dxfId="1605" priority="51" stopIfTrue="1" operator="equal">
      <formula>"II"</formula>
    </cfRule>
    <cfRule type="cellIs" dxfId="1604" priority="52" stopIfTrue="1" operator="between">
      <formula>"III"</formula>
      <formula>"IV"</formula>
    </cfRule>
  </conditionalFormatting>
  <conditionalFormatting sqref="AE44:AE45">
    <cfRule type="cellIs" dxfId="1603" priority="53" stopIfTrue="1" operator="equal">
      <formula>"Aceptable"</formula>
    </cfRule>
  </conditionalFormatting>
  <conditionalFormatting sqref="AE46">
    <cfRule type="cellIs" dxfId="1602" priority="40" stopIfTrue="1" operator="equal">
      <formula>"No aceptable"</formula>
    </cfRule>
    <cfRule type="cellIs" dxfId="1601" priority="41" stopIfTrue="1" operator="equal">
      <formula>"I"</formula>
    </cfRule>
    <cfRule type="cellIs" dxfId="1600" priority="42" stopIfTrue="1" operator="equal">
      <formula>"II"</formula>
    </cfRule>
    <cfRule type="cellIs" dxfId="1599" priority="43" stopIfTrue="1" operator="between">
      <formula>"III"</formula>
      <formula>"IV"</formula>
    </cfRule>
    <cfRule type="cellIs" dxfId="1598" priority="44" stopIfTrue="1" operator="equal">
      <formula>"Aceptable"</formula>
    </cfRule>
  </conditionalFormatting>
  <conditionalFormatting sqref="AD54">
    <cfRule type="cellIs" dxfId="1597" priority="24" stopIfTrue="1" operator="equal">
      <formula>"Aceptable"</formula>
    </cfRule>
  </conditionalFormatting>
  <conditionalFormatting sqref="AD54">
    <cfRule type="cellIs" dxfId="1596" priority="25" stopIfTrue="1" operator="equal">
      <formula>"No aceptable"</formula>
    </cfRule>
  </conditionalFormatting>
  <conditionalFormatting sqref="AD55:AE55">
    <cfRule type="cellIs" dxfId="1595" priority="11" stopIfTrue="1" operator="equal">
      <formula>"Aceptable"</formula>
    </cfRule>
    <cfRule type="cellIs" dxfId="1594" priority="12" stopIfTrue="1" operator="equal">
      <formula>"No aceptable"</formula>
    </cfRule>
  </conditionalFormatting>
  <conditionalFormatting sqref="AB58">
    <cfRule type="cellIs" dxfId="1593" priority="26" stopIfTrue="1" operator="equal">
      <formula>"I"</formula>
    </cfRule>
    <cfRule type="cellIs" dxfId="1592" priority="27" stopIfTrue="1" operator="equal">
      <formula>"II"</formula>
    </cfRule>
    <cfRule type="cellIs" dxfId="1591" priority="28" stopIfTrue="1" operator="between">
      <formula>"III"</formula>
      <formula>"IV"</formula>
    </cfRule>
  </conditionalFormatting>
  <conditionalFormatting sqref="AE54">
    <cfRule type="cellIs" dxfId="1590" priority="23" stopIfTrue="1" operator="equal">
      <formula>"No aceptable"</formula>
    </cfRule>
  </conditionalFormatting>
  <conditionalFormatting sqref="AE54">
    <cfRule type="cellIs" dxfId="1589" priority="22" stopIfTrue="1" operator="equal">
      <formula>"Aceptable"</formula>
    </cfRule>
  </conditionalFormatting>
  <dataValidations count="4">
    <dataValidation allowBlank="1" sqref="AA11:AA42 AA44:AA59" xr:uid="{00000000-0002-0000-1200-000000000000}"/>
    <dataValidation type="list" allowBlank="1" showInputMessage="1" showErrorMessage="1" prompt="10 = Muy Alto_x000a_6 = Alto_x000a_2 = Medio_x000a_0 = Bajo" sqref="U11:U42 U44:U59" xr:uid="{00000000-0002-0000-1200-000001000000}">
      <formula1>"10, 6, 2, 0, "</formula1>
    </dataValidation>
    <dataValidation type="list" allowBlank="1" showInputMessage="1" prompt="4 = Continua_x000a_3 = Frecuente_x000a_2 = Ocasional_x000a_1 = Esporádica" sqref="V11:V42 V44:V59" xr:uid="{00000000-0002-0000-12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42 Z44:Z59" xr:uid="{00000000-0002-0000-1200-000003000000}">
      <formula1>"100,60,25,10"</formula1>
    </dataValidation>
  </dataValidations>
  <pageMargins left="0.7" right="0.7" top="0.75" bottom="0.75" header="0.3" footer="0.3"/>
  <pageSetup paperSize="9" scale="22" fitToHeight="0" orientation="portrait" r:id="rId1"/>
  <colBreaks count="1" manualBreakCount="1">
    <brk id="3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5"/>
  <sheetViews>
    <sheetView showRowColHeaders="0" zoomScale="91" zoomScaleNormal="91" workbookViewId="0">
      <selection activeCell="C24" sqref="C24"/>
    </sheetView>
  </sheetViews>
  <sheetFormatPr baseColWidth="10" defaultColWidth="11.42578125" defaultRowHeight="12.75"/>
  <cols>
    <col min="1" max="1" width="1.28515625" style="17" customWidth="1"/>
    <col min="2" max="2" width="7" style="17" customWidth="1"/>
    <col min="3" max="3" width="72.28515625" style="17" bestFit="1" customWidth="1"/>
    <col min="4" max="16384" width="11.42578125" style="17"/>
  </cols>
  <sheetData>
    <row r="1" spans="1:3" ht="5.25" customHeight="1">
      <c r="A1" s="104"/>
    </row>
    <row r="2" spans="1:3">
      <c r="B2" s="398" t="s">
        <v>77</v>
      </c>
      <c r="C2" s="399"/>
    </row>
    <row r="3" spans="1:3">
      <c r="B3" s="400"/>
      <c r="C3" s="401"/>
    </row>
    <row r="4" spans="1:3">
      <c r="B4" s="400"/>
      <c r="C4" s="401"/>
    </row>
    <row r="5" spans="1:3">
      <c r="B5" s="400"/>
      <c r="C5" s="401"/>
    </row>
    <row r="6" spans="1:3">
      <c r="B6" s="400"/>
      <c r="C6" s="402"/>
    </row>
    <row r="7" spans="1:3" ht="20.100000000000001" customHeight="1">
      <c r="B7" s="184">
        <v>1</v>
      </c>
      <c r="C7" s="259" t="s">
        <v>576</v>
      </c>
    </row>
    <row r="8" spans="1:3" ht="20.100000000000001" customHeight="1">
      <c r="B8" s="184">
        <v>2</v>
      </c>
      <c r="C8" s="259" t="s">
        <v>572</v>
      </c>
    </row>
    <row r="9" spans="1:3" ht="20.100000000000001" customHeight="1">
      <c r="B9" s="184">
        <v>3</v>
      </c>
      <c r="C9" s="259" t="s">
        <v>573</v>
      </c>
    </row>
    <row r="10" spans="1:3" ht="20.100000000000001" customHeight="1">
      <c r="B10" s="184">
        <v>4</v>
      </c>
      <c r="C10" s="259" t="s">
        <v>75</v>
      </c>
    </row>
    <row r="11" spans="1:3" ht="20.100000000000001" customHeight="1">
      <c r="B11" s="184">
        <v>5</v>
      </c>
      <c r="C11" s="259" t="s">
        <v>575</v>
      </c>
    </row>
    <row r="12" spans="1:3" ht="20.100000000000001" customHeight="1">
      <c r="B12" s="184">
        <v>6</v>
      </c>
      <c r="C12" s="259" t="s">
        <v>574</v>
      </c>
    </row>
    <row r="13" spans="1:3" ht="20.100000000000001" customHeight="1">
      <c r="B13" s="184">
        <v>7</v>
      </c>
      <c r="C13" s="259" t="s">
        <v>577</v>
      </c>
    </row>
    <row r="14" spans="1:3" ht="20.100000000000001" customHeight="1">
      <c r="B14" s="184">
        <v>8</v>
      </c>
      <c r="C14" s="259" t="s">
        <v>592</v>
      </c>
    </row>
    <row r="15" spans="1:3" ht="20.100000000000001" customHeight="1">
      <c r="B15" s="184">
        <v>9</v>
      </c>
      <c r="C15" s="259" t="s">
        <v>578</v>
      </c>
    </row>
    <row r="16" spans="1:3" ht="20.100000000000001" customHeight="1">
      <c r="B16" s="184">
        <v>10</v>
      </c>
      <c r="C16" s="259" t="s">
        <v>579</v>
      </c>
    </row>
    <row r="17" spans="2:3" ht="20.100000000000001" customHeight="1">
      <c r="B17" s="184">
        <v>11</v>
      </c>
      <c r="C17" s="259" t="s">
        <v>62</v>
      </c>
    </row>
    <row r="18" spans="2:3" ht="20.100000000000001" customHeight="1">
      <c r="B18" s="184">
        <v>12</v>
      </c>
      <c r="C18" s="259" t="s">
        <v>596</v>
      </c>
    </row>
    <row r="19" spans="2:3" ht="20.100000000000001" customHeight="1">
      <c r="B19" s="184">
        <v>13</v>
      </c>
      <c r="C19" s="259" t="s">
        <v>767</v>
      </c>
    </row>
    <row r="20" spans="2:3" ht="20.100000000000001" customHeight="1">
      <c r="B20" s="184">
        <v>14</v>
      </c>
      <c r="C20" s="259" t="s">
        <v>614</v>
      </c>
    </row>
    <row r="21" spans="2:3" ht="20.100000000000001" customHeight="1">
      <c r="B21" s="184">
        <v>15</v>
      </c>
      <c r="C21" s="259" t="s">
        <v>63</v>
      </c>
    </row>
    <row r="22" spans="2:3" ht="20.100000000000001" customHeight="1">
      <c r="B22" s="184">
        <v>16</v>
      </c>
      <c r="C22" s="259" t="s">
        <v>129</v>
      </c>
    </row>
    <row r="23" spans="2:3" ht="20.100000000000001" customHeight="1">
      <c r="B23" s="184">
        <v>17</v>
      </c>
      <c r="C23" s="259" t="s">
        <v>127</v>
      </c>
    </row>
    <row r="24" spans="2:3" ht="20.100000000000001" customHeight="1">
      <c r="B24" s="184">
        <v>18</v>
      </c>
      <c r="C24" s="259" t="s">
        <v>130</v>
      </c>
    </row>
    <row r="25" spans="2:3" ht="20.100000000000001" customHeight="1">
      <c r="B25" s="184">
        <v>19</v>
      </c>
      <c r="C25" s="259" t="s">
        <v>64</v>
      </c>
    </row>
    <row r="26" spans="2:3" ht="20.100000000000001" customHeight="1">
      <c r="B26" s="184">
        <v>20</v>
      </c>
      <c r="C26" s="259" t="s">
        <v>593</v>
      </c>
    </row>
    <row r="27" spans="2:3" ht="20.100000000000001" customHeight="1">
      <c r="B27" s="184">
        <v>21</v>
      </c>
      <c r="C27" s="259" t="s">
        <v>131</v>
      </c>
    </row>
    <row r="28" spans="2:3" ht="20.100000000000001" customHeight="1">
      <c r="B28" s="184">
        <v>22</v>
      </c>
      <c r="C28" s="259" t="s">
        <v>178</v>
      </c>
    </row>
    <row r="29" spans="2:3" ht="20.100000000000001" customHeight="1">
      <c r="B29" s="184">
        <v>23</v>
      </c>
      <c r="C29" s="259" t="s">
        <v>92</v>
      </c>
    </row>
    <row r="30" spans="2:3" ht="20.100000000000001" customHeight="1">
      <c r="B30" s="184">
        <v>24</v>
      </c>
      <c r="C30" s="259" t="s">
        <v>757</v>
      </c>
    </row>
    <row r="31" spans="2:3" ht="20.100000000000001" customHeight="1">
      <c r="B31" s="184">
        <v>25</v>
      </c>
      <c r="C31" s="259" t="s">
        <v>132</v>
      </c>
    </row>
    <row r="32" spans="2:3" ht="20.100000000000001" customHeight="1">
      <c r="B32" s="184">
        <v>26</v>
      </c>
      <c r="C32" s="259" t="s">
        <v>150</v>
      </c>
    </row>
    <row r="33" spans="2:3" ht="20.100000000000001" customHeight="1">
      <c r="B33" s="184">
        <v>27</v>
      </c>
      <c r="C33" s="259" t="s">
        <v>89</v>
      </c>
    </row>
    <row r="34" spans="2:3" ht="20.100000000000001" customHeight="1">
      <c r="B34" s="184">
        <v>28</v>
      </c>
      <c r="C34" s="259" t="s">
        <v>133</v>
      </c>
    </row>
    <row r="35" spans="2:3" ht="20.100000000000001" customHeight="1">
      <c r="B35" s="184">
        <v>29</v>
      </c>
      <c r="C35" s="259" t="s">
        <v>134</v>
      </c>
    </row>
    <row r="36" spans="2:3" ht="20.100000000000001" customHeight="1">
      <c r="B36" s="184">
        <v>30</v>
      </c>
      <c r="C36" s="259" t="s">
        <v>74</v>
      </c>
    </row>
    <row r="37" spans="2:3" ht="20.100000000000001" customHeight="1">
      <c r="B37" s="184">
        <v>31</v>
      </c>
      <c r="C37" s="259" t="s">
        <v>87</v>
      </c>
    </row>
    <row r="38" spans="2:3" ht="20.100000000000001" customHeight="1">
      <c r="B38" s="184">
        <v>32</v>
      </c>
      <c r="C38" s="259" t="s">
        <v>139</v>
      </c>
    </row>
    <row r="39" spans="2:3" ht="20.100000000000001" customHeight="1">
      <c r="B39" s="184">
        <v>33</v>
      </c>
      <c r="C39" s="259" t="s">
        <v>455</v>
      </c>
    </row>
    <row r="40" spans="2:3" ht="20.100000000000001" customHeight="1">
      <c r="B40" s="184">
        <v>34</v>
      </c>
      <c r="C40" s="259" t="s">
        <v>88</v>
      </c>
    </row>
    <row r="41" spans="2:3">
      <c r="B41" s="104"/>
      <c r="C41" s="103"/>
    </row>
    <row r="42" spans="2:3">
      <c r="B42" s="104"/>
      <c r="C42" s="103"/>
    </row>
    <row r="43" spans="2:3">
      <c r="B43" s="104"/>
      <c r="C43" s="103"/>
    </row>
    <row r="44" spans="2:3">
      <c r="B44" s="104"/>
      <c r="C44" s="103"/>
    </row>
    <row r="45" spans="2:3">
      <c r="B45" s="104"/>
      <c r="C45" s="103"/>
    </row>
  </sheetData>
  <mergeCells count="1">
    <mergeCell ref="B2:C6"/>
  </mergeCells>
  <hyperlinks>
    <hyperlink ref="C7" location="'1. DESPACHO'!A1" display="DESPACHO" xr:uid="{00000000-0004-0000-0100-000000000000}"/>
    <hyperlink ref="C8" location="'2. SUBD GESTI INMOB Y DEL EP'!A1" display="SUBDIRECCION DE GESTIÓN  INMOBILIARIA Y DEL ESPACIO PUBLICO" xr:uid="{00000000-0004-0000-0100-000001000000}"/>
    <hyperlink ref="C9" location="'3. SUBDIR GESTIÓN CORPORATIVA'!Área_de_impresión" display="SUBDIRECCION DE GESTIÓN CORPORATIVA " xr:uid="{00000000-0004-0000-0100-000002000000}"/>
    <hyperlink ref="C10" location="'4. SUBDIR REGISTRO INMOBILIARIO'!Área_de_impresión" display="SUBDIRECCION DE REGISTRO INMOBILIARIO" xr:uid="{00000000-0004-0000-0100-000003000000}"/>
    <hyperlink ref="C11" location="'5. OFICINA DE CONTROL INTERNO'!A1" display="OFICINA DE CONTROL INTERNO " xr:uid="{00000000-0004-0000-0100-000004000000}"/>
    <hyperlink ref="C12" location="'6. OFICINA DE LAS TECNOLOGIAS '!A1" display="OFICINA DE TECNOLOGIAS DE LA INFORMACIÓN Y LAS COMUNICACIONES " xr:uid="{00000000-0004-0000-0100-000005000000}"/>
    <hyperlink ref="C13" location="'7. OFICINA ASESORA PLANEACIÓN'!A1" display="OFICINA ASESORA DE PLANEACION " xr:uid="{00000000-0004-0000-0100-000006000000}"/>
    <hyperlink ref="C14" location="'8. OFICINA JURÍDICA'!A1" display="OFICINA JURIDICA" xr:uid="{00000000-0004-0000-0100-000007000000}"/>
    <hyperlink ref="C17" location="'11. ASESOR'!A1" display="ASESOR" xr:uid="{00000000-0004-0000-0100-000009000000}"/>
    <hyperlink ref="C33" location="'27. TECNICO OPERATIVO '!A1" display="TECNICO OPERATIVO " xr:uid="{00000000-0004-0000-0100-00000A000000}"/>
    <hyperlink ref="C29" location="'23. ATENCION CAD CRA 30 '!A1" display="ATENCION CAD CRA 30" xr:uid="{00000000-0004-0000-0100-00000B000000}"/>
    <hyperlink ref="C18" location="'12. P.ESP.DEFENSA SGIEP'!A1" display="PROFESIONAL ESPECIALIZADO DEFENSA SGIEP" xr:uid="{00000000-0004-0000-0100-00000C000000}"/>
    <hyperlink ref="C20" location="'14. P.ESP. RECEP PREDIOS SRI '!A1" display="PROFESIONAL ESPECIALIZADO RECEPCION DE PREDIOS SRI" xr:uid="{00000000-0004-0000-0100-00000D000000}"/>
    <hyperlink ref="C21" location="'15. PROFESIONAL ESPECIALIZADO'!A1" display="PROFESIONAL ESPECIALIZADO" xr:uid="{00000000-0004-0000-0100-00000E000000}"/>
    <hyperlink ref="C22" location="'16. PROF. RECEPCION PREDIOS SRI'!A1" display="PROFESIONAL ESTUDIOS TECNICOS Y RECEPCION DE PREDIOS SRI" xr:uid="{00000000-0004-0000-0100-00000F000000}"/>
    <hyperlink ref="C23" location="'17. PROFESIONAL UNIVERSITARIO'!A1" display="PROFESIONAL UNIVERSITARIO" xr:uid="{00000000-0004-0000-0100-000010000000}"/>
    <hyperlink ref="C25" location="'19. SECRETARIO (A) '!A1" display="SECRETARIO" xr:uid="{00000000-0004-0000-0100-000011000000}"/>
    <hyperlink ref="C31" location="'25. GESTION DOCUMENTAL'!A1" display="GESTION DOCUMENTAL" xr:uid="{00000000-0004-0000-0100-000012000000}"/>
    <hyperlink ref="C32" location="'26. BODEGA COLVATEL'!A1" display="BODEGA -COLVATEL" xr:uid="{00000000-0004-0000-0100-000013000000}"/>
    <hyperlink ref="C34" location="'28. TECNICO SISTEMAS '!A1" display="TECNICO DE SISTEMAS" xr:uid="{00000000-0004-0000-0100-000014000000}"/>
    <hyperlink ref="C35" location="'29. CONDUCTOR '!A1" display="CONDUCTOR" xr:uid="{00000000-0004-0000-0100-000015000000}"/>
    <hyperlink ref="C27" location="'21. AUX SG '!A1" display="AUXILIARES SERVICIOS GENERALES" xr:uid="{00000000-0004-0000-0100-000016000000}"/>
    <hyperlink ref="C24" location="'18. TOPOGRAFIA'!A1" display="TOPOGRAFIA" xr:uid="{00000000-0004-0000-0100-000017000000}"/>
    <hyperlink ref="C26" location="'20.DEFENSORES SGIEP '!A1" display="DEFENSORES SGIEP" xr:uid="{00000000-0004-0000-0100-000018000000}"/>
    <hyperlink ref="C28" location="'22. AUX SG MANTENIM'!A1" display="AUXILIAR SG-MANTENIMIENTO " xr:uid="{00000000-0004-0000-0100-000019000000}"/>
    <hyperlink ref="C19" location="'13. P. ESP. ADMINISTRACIÓN GIEP'!A1" display="PROFESIONAL ESPECIALIZADO ADMINISTRACION  GIEP" xr:uid="{00000000-0004-0000-0100-00001A000000}"/>
    <hyperlink ref="C36" location="'30. PROVEEDOR SEGURIDAD'!A1" display="PROVEEDOR SEGURIDAD Y VIGILANCIA " xr:uid="{00000000-0004-0000-0100-00001B000000}"/>
    <hyperlink ref="C37" location="'31. PROVEEDOR ASEO Y CAFETERIA '!A1" display="PROVEEDOR ASEO Y CAFETERIA " xr:uid="{00000000-0004-0000-0100-00001C000000}"/>
    <hyperlink ref="C38" location="'32.PROVEE MTM EQUIPOS DE COMPUT'!A1" display="PROVEEDOR MANTENIMIENTO EQUIPOS DE COMPUTO" xr:uid="{00000000-0004-0000-0100-00001D000000}"/>
    <hyperlink ref="C40" location="'34. VISITANTE '!A1" display="VISITANTE" xr:uid="{00000000-0004-0000-0100-00001E000000}"/>
    <hyperlink ref="C39" location="'33. CASA DEL ESPACIO PÚBLICO'!A1" display="CASA DEL ESPACIO PÚBLICO" xr:uid="{00000000-0004-0000-0100-00001F000000}"/>
    <hyperlink ref="C15" location="'9. OFICINA CONTROL DISCIPLIN.'!A1" display="OFICINA DE CONTROL DISCIPLINARIO INTERNO " xr:uid="{25607CE1-0065-422C-90AE-88512613FECF}"/>
    <hyperlink ref="C16" location="'10. OFICINA ASESORA COMUNICAC'!A1" display="OFICINA ASESORA DE COMUNICACIONES " xr:uid="{0C2EACC6-A3A4-4856-BE23-41C8F6044509}"/>
    <hyperlink ref="C30" location="'24. PASANTES '!A1" display="PASANTES" xr:uid="{12EAAEA0-7F70-4C6D-A17E-03F54D22ACFB}"/>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pageSetUpPr fitToPage="1"/>
  </sheetPr>
  <dimension ref="A1:AK36"/>
  <sheetViews>
    <sheetView view="pageBreakPreview" topLeftCell="B1" zoomScale="70" zoomScaleNormal="70" zoomScaleSheetLayoutView="70" workbookViewId="0">
      <selection activeCell="AK3" sqref="AK3"/>
    </sheetView>
  </sheetViews>
  <sheetFormatPr baseColWidth="10" defaultColWidth="6" defaultRowHeight="67.5" customHeight="1"/>
  <cols>
    <col min="9" max="11" width="8.5703125" customWidth="1"/>
    <col min="16" max="16" width="9.85546875" customWidth="1"/>
    <col min="18" max="20" width="9.85546875" customWidth="1"/>
    <col min="36" max="36" width="11.85546875" customWidth="1"/>
    <col min="37" max="37" width="13.42578125" customWidth="1"/>
  </cols>
  <sheetData>
    <row r="1" spans="1:37" s="2" customFormat="1" ht="3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27.75" customHeight="1">
      <c r="B2" s="9"/>
      <c r="H2" s="3"/>
      <c r="AI2" s="10"/>
      <c r="AJ2" s="160" t="s">
        <v>68</v>
      </c>
      <c r="AK2" s="169">
        <v>3</v>
      </c>
    </row>
    <row r="3" spans="1:37" s="2" customFormat="1"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60"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1:37"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76.5" customHeight="1" thickBot="1">
      <c r="B8" s="426"/>
      <c r="C8" s="426"/>
      <c r="D8" s="426"/>
      <c r="E8" s="426"/>
      <c r="F8" s="426"/>
      <c r="G8" s="426"/>
      <c r="H8" s="176" t="s">
        <v>3</v>
      </c>
      <c r="I8" s="176" t="s">
        <v>4</v>
      </c>
      <c r="J8" s="176" t="s">
        <v>6</v>
      </c>
      <c r="K8" s="427"/>
      <c r="L8" s="175" t="s">
        <v>39</v>
      </c>
      <c r="M8" s="175" t="s">
        <v>40</v>
      </c>
      <c r="N8" s="177" t="s">
        <v>41</v>
      </c>
      <c r="O8" s="177" t="s">
        <v>43</v>
      </c>
      <c r="P8" s="427"/>
      <c r="Q8" s="426"/>
      <c r="R8" s="176" t="s">
        <v>6</v>
      </c>
      <c r="S8" s="176" t="s">
        <v>1</v>
      </c>
      <c r="T8" s="176" t="s">
        <v>72</v>
      </c>
      <c r="U8" s="426"/>
      <c r="V8" s="426"/>
      <c r="W8" s="426"/>
      <c r="X8" s="428"/>
      <c r="Y8" s="427"/>
      <c r="Z8" s="426"/>
      <c r="AA8" s="426"/>
      <c r="AB8" s="426"/>
      <c r="AC8" s="427"/>
      <c r="AD8" s="426"/>
      <c r="AE8" s="427"/>
      <c r="AF8" s="427"/>
      <c r="AG8" s="427"/>
      <c r="AH8" s="427"/>
      <c r="AI8" s="427"/>
      <c r="AJ8" s="427"/>
      <c r="AK8" s="427"/>
    </row>
    <row r="9" spans="1:37" s="1" customFormat="1" ht="123" customHeight="1">
      <c r="A9" s="22"/>
      <c r="B9" s="583" t="s">
        <v>126</v>
      </c>
      <c r="C9" s="467" t="s">
        <v>172</v>
      </c>
      <c r="D9" s="467" t="s">
        <v>183</v>
      </c>
      <c r="E9" s="585" t="s">
        <v>170</v>
      </c>
      <c r="F9" s="587" t="s">
        <v>171</v>
      </c>
      <c r="G9" s="234" t="s">
        <v>42</v>
      </c>
      <c r="H9" s="582" t="s">
        <v>36</v>
      </c>
      <c r="I9" s="95" t="s">
        <v>46</v>
      </c>
      <c r="J9" s="108" t="s">
        <v>230</v>
      </c>
      <c r="K9" s="108" t="s">
        <v>231</v>
      </c>
      <c r="L9" s="76">
        <v>1</v>
      </c>
      <c r="M9" s="77">
        <v>2</v>
      </c>
      <c r="N9" s="76">
        <v>0</v>
      </c>
      <c r="O9" s="76">
        <f t="shared" ref="O9:O26" si="0">SUM(L9:N9)</f>
        <v>3</v>
      </c>
      <c r="P9" s="108" t="s">
        <v>232</v>
      </c>
      <c r="Q9" s="107">
        <v>8</v>
      </c>
      <c r="R9" s="108" t="s">
        <v>424</v>
      </c>
      <c r="S9" s="108" t="s">
        <v>234</v>
      </c>
      <c r="T9" s="108" t="s">
        <v>233</v>
      </c>
      <c r="U9" s="107">
        <v>2</v>
      </c>
      <c r="V9" s="107">
        <v>4</v>
      </c>
      <c r="W9" s="107">
        <f>V9*U9</f>
        <v>8</v>
      </c>
      <c r="X9" s="110" t="str">
        <f>+IF(AND(U9*V9&gt;=24,U9*V9&lt;=40),"MA",IF(AND(U9*V9&gt;=10,U9*V9&lt;=20),"A",IF(AND(U9*V9&gt;=6,U9*V9&lt;=8),"M",IF(AND(U9*V9&gt;=0,U9*V9&lt;=4),"B",""))))</f>
        <v>M</v>
      </c>
      <c r="Y9" s="95"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09">
        <v>10</v>
      </c>
      <c r="AA9" s="109">
        <f>W9*Z9</f>
        <v>80</v>
      </c>
      <c r="AB9" s="112" t="str">
        <f>+IF(AND(U9*V9*Z9&gt;=600,U9*V9*Z9&lt;=4000),"I",IF(AND(U9*V9*Z9&gt;=150,U9*V9*Z9&lt;=500),"II",IF(AND(U9*V9*Z9&gt;=40,U9*V9*Z9&lt;=120),"III",IF(AND(U9*V9*Z9&gt;=0,U9*V9*Z9&lt;=20),"IV",""))))</f>
        <v>III</v>
      </c>
      <c r="AC9" s="95"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5"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123" customHeight="1">
      <c r="A10" s="23"/>
      <c r="B10" s="584"/>
      <c r="C10" s="435"/>
      <c r="D10" s="435"/>
      <c r="E10" s="586"/>
      <c r="F10" s="528"/>
      <c r="G10" s="229" t="s">
        <v>42</v>
      </c>
      <c r="H10" s="410"/>
      <c r="I10" s="74" t="s">
        <v>96</v>
      </c>
      <c r="J10" s="75" t="s">
        <v>236</v>
      </c>
      <c r="K10" s="85" t="s">
        <v>237</v>
      </c>
      <c r="L10" s="76">
        <v>1</v>
      </c>
      <c r="M10" s="77">
        <v>2</v>
      </c>
      <c r="N10" s="76">
        <v>0</v>
      </c>
      <c r="O10" s="76">
        <f t="shared" si="0"/>
        <v>3</v>
      </c>
      <c r="P10" s="75" t="s">
        <v>232</v>
      </c>
      <c r="Q10" s="78">
        <v>8</v>
      </c>
      <c r="R10" s="85" t="s">
        <v>425</v>
      </c>
      <c r="S10" s="85" t="s">
        <v>234</v>
      </c>
      <c r="T10" s="85" t="s">
        <v>233</v>
      </c>
      <c r="U10" s="78">
        <v>2</v>
      </c>
      <c r="V10" s="78">
        <v>4</v>
      </c>
      <c r="W10" s="78">
        <f t="shared" ref="W10:W26" si="1">V10*U10</f>
        <v>8</v>
      </c>
      <c r="X10" s="80" t="str">
        <f t="shared" ref="X10:X26" si="2">+IF(AND(U10*V10&gt;=24,U10*V10&lt;=40),"MA",IF(AND(U10*V10&gt;=10,U10*V10&lt;=20),"A",IF(AND(U10*V10&gt;=6,U10*V10&lt;=8),"M",IF(AND(U10*V10&gt;=0,U10*V10&lt;=4),"B",""))))</f>
        <v>M</v>
      </c>
      <c r="Y10" s="74" t="str">
        <f t="shared" ref="Y10:Y26"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6" si="4">W10*Z10</f>
        <v>80</v>
      </c>
      <c r="AB10" s="82" t="str">
        <f t="shared" ref="AB10:AB26" si="5">+IF(AND(U10*V10*Z10&gt;=600,U10*V10*Z10&lt;=4000),"I",IF(AND(U10*V10*Z10&gt;=150,U10*V10*Z10&lt;=500),"II",IF(AND(U10*V10*Z10&gt;=40,U10*V10*Z10&lt;=120),"III",IF(AND(U10*V10*Z10&gt;=0,U10*V10*Z10&lt;=20),"IV",""))))</f>
        <v>III</v>
      </c>
      <c r="AC10" s="74" t="str">
        <f t="shared" ref="AC10:AC26"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6" si="7">+IF(AB10="I","No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123" customHeight="1">
      <c r="A11" s="23"/>
      <c r="B11" s="584"/>
      <c r="C11" s="435"/>
      <c r="D11" s="435"/>
      <c r="E11" s="586"/>
      <c r="F11" s="528"/>
      <c r="G11" s="242" t="s">
        <v>33</v>
      </c>
      <c r="H11" s="410"/>
      <c r="I11" s="74" t="s">
        <v>96</v>
      </c>
      <c r="J11" s="74" t="s">
        <v>241</v>
      </c>
      <c r="K11" s="78" t="s">
        <v>243</v>
      </c>
      <c r="L11" s="76">
        <v>1</v>
      </c>
      <c r="M11" s="77">
        <v>2</v>
      </c>
      <c r="N11" s="76">
        <v>0</v>
      </c>
      <c r="O11" s="76">
        <f t="shared" si="0"/>
        <v>3</v>
      </c>
      <c r="P11" s="78" t="s">
        <v>242</v>
      </c>
      <c r="Q11" s="78">
        <v>3</v>
      </c>
      <c r="R11" s="78" t="s">
        <v>33</v>
      </c>
      <c r="S11" s="78" t="s">
        <v>33</v>
      </c>
      <c r="T11" s="78" t="s">
        <v>244</v>
      </c>
      <c r="U11" s="79">
        <v>2</v>
      </c>
      <c r="V11" s="79">
        <v>2</v>
      </c>
      <c r="W11" s="79">
        <f t="shared" si="1"/>
        <v>4</v>
      </c>
      <c r="X11" s="80" t="str">
        <f t="shared" si="2"/>
        <v>B</v>
      </c>
      <c r="Y11" s="81" t="str">
        <f t="shared" si="3"/>
        <v>Situación mejorable con exposición ocasional o esporádica, o situación sin anomalía destacable con cualquier nivel de exposición. No es esperable que se materialice el riesgo, aunque puede ser concebible.</v>
      </c>
      <c r="Z11" s="79">
        <v>10</v>
      </c>
      <c r="AA11" s="79">
        <f t="shared" si="4"/>
        <v>40</v>
      </c>
      <c r="AB11" s="82" t="str">
        <f>+IF(AND(U11*V11*Z11&gt;=600,U11*V11*Z11&lt;=4000),"I",IF(AND(U11*V11*Z11&gt;=150,U11*V11*Z11&lt;=500),"II",IF(AND(U11*V11*Z11&gt;=40,U11*V11*Z11&lt;=120),"III",IF(AND(U11*V11*Z11&gt;=0,U11*V11*Z11&lt;=20),"IV",""))))</f>
        <v>III</v>
      </c>
      <c r="AC11" s="81"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64" t="s">
        <v>691</v>
      </c>
      <c r="AF11" s="78" t="s">
        <v>34</v>
      </c>
      <c r="AG11" s="78" t="s">
        <v>34</v>
      </c>
      <c r="AH11" s="78" t="s">
        <v>34</v>
      </c>
      <c r="AI11" s="64" t="s">
        <v>706</v>
      </c>
      <c r="AJ11" s="64" t="s">
        <v>652</v>
      </c>
      <c r="AK11" s="52" t="s">
        <v>468</v>
      </c>
    </row>
    <row r="12" spans="1:37" s="1" customFormat="1" ht="123" customHeight="1">
      <c r="A12" s="23"/>
      <c r="B12" s="584"/>
      <c r="C12" s="435"/>
      <c r="D12" s="435"/>
      <c r="E12" s="586"/>
      <c r="F12" s="528"/>
      <c r="G12" s="242" t="s">
        <v>42</v>
      </c>
      <c r="H12" s="404" t="s">
        <v>44</v>
      </c>
      <c r="I12" s="74" t="s">
        <v>54</v>
      </c>
      <c r="J12" s="74" t="s">
        <v>224</v>
      </c>
      <c r="K12" s="74" t="s">
        <v>219</v>
      </c>
      <c r="L12" s="76">
        <v>1</v>
      </c>
      <c r="M12" s="77">
        <v>2</v>
      </c>
      <c r="N12" s="76">
        <v>0</v>
      </c>
      <c r="O12" s="76">
        <f t="shared" si="0"/>
        <v>3</v>
      </c>
      <c r="P12" s="74" t="s">
        <v>708</v>
      </c>
      <c r="Q12" s="78">
        <v>8</v>
      </c>
      <c r="R12" s="74" t="s">
        <v>221</v>
      </c>
      <c r="S12" s="74" t="s">
        <v>220</v>
      </c>
      <c r="T12" s="74" t="s">
        <v>300</v>
      </c>
      <c r="U12" s="88">
        <v>2</v>
      </c>
      <c r="V12" s="88">
        <v>3</v>
      </c>
      <c r="W12" s="88">
        <f t="shared" si="1"/>
        <v>6</v>
      </c>
      <c r="X12" s="80" t="str">
        <f t="shared" si="2"/>
        <v>M</v>
      </c>
      <c r="Y12" s="81" t="str">
        <f t="shared" si="3"/>
        <v>Situación deficiente con exposición esporádica, o bien situación mejorable con exposición continuada o frecuente. Es posible que suceda el daño alguna vez.</v>
      </c>
      <c r="Z12" s="79">
        <v>10</v>
      </c>
      <c r="AA12" s="79">
        <f t="shared" si="4"/>
        <v>60</v>
      </c>
      <c r="AB12" s="82" t="str">
        <f t="shared" ref="AB12:AB16" si="8">+IF(AND(U12*V12*Z12&gt;=600,U12*V12*Z12&lt;=4000),"I",IF(AND(U12*V12*Z12&gt;=150,U12*V12*Z12&lt;=500),"II",IF(AND(U12*V12*Z12&gt;=40,U12*V12*Z12&lt;=120),"III",IF(AND(U12*V12*Z12&gt;=0,U12*V12*Z12&lt;=20),"IV",""))))</f>
        <v>III</v>
      </c>
      <c r="AC12" s="81" t="str">
        <f t="shared" ref="AC12:AC16" si="9">+IF(AB12="I","Situación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AD16" si="10">+IF(AB12="I","No aceptable",IF(AB12="II","No aceptable o aceptable con control específico",IF(AB12="III","Aceptable",IF(AB12="IV","Aceptable",""))))</f>
        <v>Aceptable</v>
      </c>
      <c r="AE12" s="407" t="s">
        <v>724</v>
      </c>
      <c r="AF12" s="74" t="s">
        <v>34</v>
      </c>
      <c r="AG12" s="74" t="s">
        <v>34</v>
      </c>
      <c r="AH12" s="74" t="s">
        <v>34</v>
      </c>
      <c r="AI12" s="74" t="s">
        <v>226</v>
      </c>
      <c r="AJ12" s="74" t="s">
        <v>34</v>
      </c>
      <c r="AK12" s="52" t="s">
        <v>468</v>
      </c>
    </row>
    <row r="13" spans="1:37" s="1" customFormat="1" ht="123" customHeight="1">
      <c r="A13" s="23"/>
      <c r="B13" s="584"/>
      <c r="C13" s="435"/>
      <c r="D13" s="435"/>
      <c r="E13" s="586"/>
      <c r="F13" s="528"/>
      <c r="G13" s="242" t="s">
        <v>42</v>
      </c>
      <c r="H13" s="405"/>
      <c r="I13" s="74" t="s">
        <v>460</v>
      </c>
      <c r="J13" s="74" t="s">
        <v>439</v>
      </c>
      <c r="K13" s="74" t="s">
        <v>709</v>
      </c>
      <c r="L13" s="76">
        <v>1</v>
      </c>
      <c r="M13" s="77">
        <v>2</v>
      </c>
      <c r="N13" s="76">
        <v>0</v>
      </c>
      <c r="O13" s="76">
        <f t="shared" si="0"/>
        <v>3</v>
      </c>
      <c r="P13" s="74" t="s">
        <v>708</v>
      </c>
      <c r="Q13" s="78">
        <v>8</v>
      </c>
      <c r="R13" s="74" t="s">
        <v>707</v>
      </c>
      <c r="S13" s="74" t="s">
        <v>461</v>
      </c>
      <c r="T13" s="74" t="s">
        <v>441</v>
      </c>
      <c r="U13" s="79">
        <v>2</v>
      </c>
      <c r="V13" s="79">
        <v>3</v>
      </c>
      <c r="W13" s="88">
        <f t="shared" si="1"/>
        <v>6</v>
      </c>
      <c r="X13" s="80" t="str">
        <f t="shared" si="2"/>
        <v>M</v>
      </c>
      <c r="Y13" s="81" t="str">
        <f t="shared" si="3"/>
        <v>Situación deficiente con exposición esporádica, o bien situación mejorable con exposición continuada o frecuente. Es posible que suceda el daño alguna vez.</v>
      </c>
      <c r="Z13" s="79">
        <v>10</v>
      </c>
      <c r="AA13" s="79">
        <f t="shared" si="4"/>
        <v>60</v>
      </c>
      <c r="AB13" s="82" t="str">
        <f t="shared" si="8"/>
        <v>III</v>
      </c>
      <c r="AC13" s="81" t="str">
        <f t="shared" si="9"/>
        <v>Mejorar si es posible. Sería conveniente justificar la intervención y su rentabilidad.</v>
      </c>
      <c r="AD13" s="74" t="str">
        <f t="shared" si="10"/>
        <v>Aceptable</v>
      </c>
      <c r="AE13" s="408"/>
      <c r="AF13" s="74" t="s">
        <v>34</v>
      </c>
      <c r="AG13" s="74" t="s">
        <v>34</v>
      </c>
      <c r="AH13" s="74" t="s">
        <v>34</v>
      </c>
      <c r="AI13" s="74" t="s">
        <v>462</v>
      </c>
      <c r="AJ13" s="74" t="s">
        <v>34</v>
      </c>
      <c r="AK13" s="84" t="s">
        <v>433</v>
      </c>
    </row>
    <row r="14" spans="1:37" s="1" customFormat="1" ht="123" customHeight="1">
      <c r="A14" s="23"/>
      <c r="B14" s="584"/>
      <c r="C14" s="435"/>
      <c r="D14" s="435"/>
      <c r="E14" s="586"/>
      <c r="F14" s="528"/>
      <c r="G14" s="242" t="s">
        <v>42</v>
      </c>
      <c r="H14" s="405"/>
      <c r="I14" s="74" t="s">
        <v>427</v>
      </c>
      <c r="J14" s="74" t="s">
        <v>428</v>
      </c>
      <c r="K14" s="74" t="s">
        <v>711</v>
      </c>
      <c r="L14" s="76">
        <v>1</v>
      </c>
      <c r="M14" s="77">
        <v>2</v>
      </c>
      <c r="N14" s="76">
        <v>0</v>
      </c>
      <c r="O14" s="76">
        <f t="shared" si="0"/>
        <v>3</v>
      </c>
      <c r="P14" s="74" t="s">
        <v>708</v>
      </c>
      <c r="Q14" s="78">
        <v>8</v>
      </c>
      <c r="R14" s="74" t="s">
        <v>221</v>
      </c>
      <c r="S14" s="74" t="s">
        <v>431</v>
      </c>
      <c r="T14" s="74" t="s">
        <v>432</v>
      </c>
      <c r="U14" s="79">
        <v>2</v>
      </c>
      <c r="V14" s="79">
        <v>1</v>
      </c>
      <c r="W14" s="79">
        <f t="shared" si="1"/>
        <v>2</v>
      </c>
      <c r="X14" s="80" t="str">
        <f t="shared" si="2"/>
        <v>B</v>
      </c>
      <c r="Y14" s="81" t="str">
        <f t="shared" si="3"/>
        <v>Situación mejorable con exposición ocasional o esporádica, o situación sin anomalía destacable con cualquier nivel de exposición. No es esperable que se materialice el riesgo, aunque puede ser concebible.</v>
      </c>
      <c r="Z14" s="79">
        <v>10</v>
      </c>
      <c r="AA14" s="79">
        <f t="shared" si="4"/>
        <v>20</v>
      </c>
      <c r="AB14" s="82" t="str">
        <f t="shared" si="8"/>
        <v>IV</v>
      </c>
      <c r="AC14" s="81" t="str">
        <f t="shared" si="9"/>
        <v>Mantener las medidas de control existentes, pero se deberían considerar soluciones o mejoras y se deben hacer comprobaciones periódicas para asegurar que el riesgo aún es tolerable.</v>
      </c>
      <c r="AD14" s="74" t="str">
        <f t="shared" si="10"/>
        <v>Aceptable</v>
      </c>
      <c r="AE14" s="408"/>
      <c r="AF14" s="74" t="s">
        <v>34</v>
      </c>
      <c r="AG14" s="74" t="s">
        <v>34</v>
      </c>
      <c r="AH14" s="74" t="s">
        <v>34</v>
      </c>
      <c r="AI14" s="74" t="s">
        <v>223</v>
      </c>
      <c r="AJ14" s="74" t="s">
        <v>34</v>
      </c>
      <c r="AK14" s="84" t="s">
        <v>433</v>
      </c>
    </row>
    <row r="15" spans="1:37" s="1" customFormat="1" ht="123" customHeight="1">
      <c r="A15" s="23"/>
      <c r="B15" s="584"/>
      <c r="C15" s="435"/>
      <c r="D15" s="435"/>
      <c r="E15" s="586"/>
      <c r="F15" s="528"/>
      <c r="G15" s="242" t="s">
        <v>42</v>
      </c>
      <c r="H15" s="415"/>
      <c r="I15" s="74" t="s">
        <v>463</v>
      </c>
      <c r="J15" s="74" t="s">
        <v>222</v>
      </c>
      <c r="K15" s="74" t="s">
        <v>711</v>
      </c>
      <c r="L15" s="76">
        <v>1</v>
      </c>
      <c r="M15" s="77">
        <v>2</v>
      </c>
      <c r="N15" s="76">
        <v>0</v>
      </c>
      <c r="O15" s="76">
        <f t="shared" si="0"/>
        <v>3</v>
      </c>
      <c r="P15" s="74" t="s">
        <v>708</v>
      </c>
      <c r="Q15" s="74">
        <v>8</v>
      </c>
      <c r="R15" s="74" t="s">
        <v>459</v>
      </c>
      <c r="S15" s="74" t="s">
        <v>220</v>
      </c>
      <c r="T15" s="74" t="s">
        <v>300</v>
      </c>
      <c r="U15" s="79">
        <v>2</v>
      </c>
      <c r="V15" s="79">
        <v>3</v>
      </c>
      <c r="W15" s="79">
        <f t="shared" si="1"/>
        <v>6</v>
      </c>
      <c r="X15" s="80" t="str">
        <f t="shared" si="2"/>
        <v>M</v>
      </c>
      <c r="Y15" s="81" t="str">
        <f t="shared" si="3"/>
        <v>Situación deficiente con exposición esporádica, o bien situación mejorable con exposición continuada o frecuente. Es posible que suceda el daño alguna vez.</v>
      </c>
      <c r="Z15" s="79">
        <v>10</v>
      </c>
      <c r="AA15" s="79">
        <f t="shared" si="4"/>
        <v>60</v>
      </c>
      <c r="AB15" s="82" t="str">
        <f t="shared" si="8"/>
        <v>III</v>
      </c>
      <c r="AC15" s="81" t="str">
        <f t="shared" si="9"/>
        <v>Mejorar si es posible. Sería conveniente justificar la intervención y su rentabilidad.</v>
      </c>
      <c r="AD15" s="74" t="str">
        <f t="shared" si="10"/>
        <v>Aceptable</v>
      </c>
      <c r="AE15" s="409"/>
      <c r="AF15" s="74" t="s">
        <v>34</v>
      </c>
      <c r="AG15" s="74" t="s">
        <v>34</v>
      </c>
      <c r="AH15" s="74" t="s">
        <v>34</v>
      </c>
      <c r="AI15" s="74" t="s">
        <v>462</v>
      </c>
      <c r="AJ15" s="74" t="s">
        <v>34</v>
      </c>
      <c r="AK15" s="84" t="s">
        <v>464</v>
      </c>
    </row>
    <row r="16" spans="1:37" s="1" customFormat="1" ht="123" customHeight="1">
      <c r="A16" s="23"/>
      <c r="B16" s="584"/>
      <c r="C16" s="435"/>
      <c r="D16" s="435"/>
      <c r="E16" s="586"/>
      <c r="F16" s="528"/>
      <c r="G16" s="242" t="s">
        <v>42</v>
      </c>
      <c r="H16" s="410" t="s">
        <v>48</v>
      </c>
      <c r="I16" s="85" t="s">
        <v>202</v>
      </c>
      <c r="J16" s="85" t="s">
        <v>203</v>
      </c>
      <c r="K16" s="85" t="s">
        <v>206</v>
      </c>
      <c r="L16" s="76">
        <v>1</v>
      </c>
      <c r="M16" s="77">
        <v>2</v>
      </c>
      <c r="N16" s="76">
        <v>0</v>
      </c>
      <c r="O16" s="76">
        <f t="shared" si="0"/>
        <v>3</v>
      </c>
      <c r="P16" s="89" t="s">
        <v>209</v>
      </c>
      <c r="Q16" s="78">
        <v>8</v>
      </c>
      <c r="R16" s="89" t="s">
        <v>211</v>
      </c>
      <c r="S16" s="89" t="s">
        <v>296</v>
      </c>
      <c r="T16" s="89" t="s">
        <v>213</v>
      </c>
      <c r="U16" s="79">
        <v>2</v>
      </c>
      <c r="V16" s="79">
        <v>4</v>
      </c>
      <c r="W16" s="79">
        <f t="shared" si="1"/>
        <v>8</v>
      </c>
      <c r="X16" s="80" t="str">
        <f t="shared" si="2"/>
        <v>M</v>
      </c>
      <c r="Y16" s="81" t="str">
        <f t="shared" si="3"/>
        <v>Situación deficiente con exposición esporádica, o bien situación mejorable con exposición continuada o frecuente. Es posible que suceda el daño alguna vez.</v>
      </c>
      <c r="Z16" s="79">
        <v>10</v>
      </c>
      <c r="AA16" s="79">
        <f t="shared" si="4"/>
        <v>80</v>
      </c>
      <c r="AB16" s="82" t="str">
        <f t="shared" si="8"/>
        <v>III</v>
      </c>
      <c r="AC16" s="81" t="str">
        <f t="shared" si="9"/>
        <v>Mejorar si es posible. Sería conveniente justificar la intervención y su rentabilidad.</v>
      </c>
      <c r="AD16" s="74" t="str">
        <f t="shared" si="10"/>
        <v>Aceptable</v>
      </c>
      <c r="AE16" s="407" t="s">
        <v>713</v>
      </c>
      <c r="AF16" s="74" t="s">
        <v>34</v>
      </c>
      <c r="AG16" s="74" t="s">
        <v>34</v>
      </c>
      <c r="AH16" s="85" t="s">
        <v>217</v>
      </c>
      <c r="AI16" s="85" t="s">
        <v>218</v>
      </c>
      <c r="AJ16" s="78" t="s">
        <v>34</v>
      </c>
      <c r="AK16" s="52" t="s">
        <v>468</v>
      </c>
    </row>
    <row r="17" spans="1:37" s="1" customFormat="1" ht="123" customHeight="1">
      <c r="A17" s="23"/>
      <c r="B17" s="584"/>
      <c r="C17" s="435"/>
      <c r="D17" s="435"/>
      <c r="E17" s="586"/>
      <c r="F17" s="528"/>
      <c r="G17" s="242" t="s">
        <v>42</v>
      </c>
      <c r="H17" s="410"/>
      <c r="I17" s="85" t="s">
        <v>359</v>
      </c>
      <c r="J17" s="85" t="s">
        <v>360</v>
      </c>
      <c r="K17" s="85" t="s">
        <v>361</v>
      </c>
      <c r="L17" s="76">
        <v>1</v>
      </c>
      <c r="M17" s="77">
        <v>2</v>
      </c>
      <c r="N17" s="76">
        <v>0</v>
      </c>
      <c r="O17" s="76">
        <f t="shared" si="0"/>
        <v>3</v>
      </c>
      <c r="P17" s="89" t="s">
        <v>362</v>
      </c>
      <c r="Q17" s="78">
        <v>8</v>
      </c>
      <c r="R17" s="89" t="s">
        <v>363</v>
      </c>
      <c r="S17" s="89" t="s">
        <v>364</v>
      </c>
      <c r="T17" s="89" t="s">
        <v>365</v>
      </c>
      <c r="U17" s="79">
        <v>2</v>
      </c>
      <c r="V17" s="79">
        <v>4</v>
      </c>
      <c r="W17" s="79">
        <f t="shared" si="1"/>
        <v>8</v>
      </c>
      <c r="X17" s="80" t="str">
        <f t="shared" si="2"/>
        <v>M</v>
      </c>
      <c r="Y17" s="81" t="str">
        <f t="shared" si="3"/>
        <v>Situación deficiente con exposición esporádica, o bien situación mejorable con exposición continuada o frecuente. Es posible que suceda el daño alguna vez.</v>
      </c>
      <c r="Z17" s="79">
        <v>10</v>
      </c>
      <c r="AA17" s="79">
        <f t="shared" si="4"/>
        <v>80</v>
      </c>
      <c r="AB17" s="82" t="str">
        <f t="shared" si="5"/>
        <v>III</v>
      </c>
      <c r="AC17" s="81" t="str">
        <f t="shared" si="6"/>
        <v>Mejorar si es posible. Sería conveniente justificar la intervención y su rentabilidad.</v>
      </c>
      <c r="AD17" s="74" t="str">
        <f t="shared" si="7"/>
        <v>Aceptable</v>
      </c>
      <c r="AE17" s="408"/>
      <c r="AF17" s="74" t="s">
        <v>34</v>
      </c>
      <c r="AG17" s="74" t="s">
        <v>34</v>
      </c>
      <c r="AH17" s="74" t="s">
        <v>34</v>
      </c>
      <c r="AI17" s="85" t="s">
        <v>366</v>
      </c>
      <c r="AJ17" s="78" t="s">
        <v>34</v>
      </c>
      <c r="AK17" s="52" t="s">
        <v>468</v>
      </c>
    </row>
    <row r="18" spans="1:37" s="1" customFormat="1" ht="123" customHeight="1">
      <c r="A18" s="23"/>
      <c r="B18" s="584"/>
      <c r="C18" s="435"/>
      <c r="D18" s="435"/>
      <c r="E18" s="586"/>
      <c r="F18" s="528"/>
      <c r="G18" s="242" t="s">
        <v>42</v>
      </c>
      <c r="H18" s="410"/>
      <c r="I18" s="85" t="s">
        <v>205</v>
      </c>
      <c r="J18" s="85" t="s">
        <v>204</v>
      </c>
      <c r="K18" s="85" t="s">
        <v>207</v>
      </c>
      <c r="L18" s="76">
        <v>1</v>
      </c>
      <c r="M18" s="77">
        <v>2</v>
      </c>
      <c r="N18" s="76">
        <v>0</v>
      </c>
      <c r="O18" s="76">
        <f t="shared" si="0"/>
        <v>3</v>
      </c>
      <c r="P18" s="89" t="s">
        <v>210</v>
      </c>
      <c r="Q18" s="78">
        <v>8</v>
      </c>
      <c r="R18" s="89" t="s">
        <v>214</v>
      </c>
      <c r="S18" s="89" t="s">
        <v>215</v>
      </c>
      <c r="T18" s="89" t="s">
        <v>216</v>
      </c>
      <c r="U18" s="79">
        <v>2</v>
      </c>
      <c r="V18" s="79">
        <v>4</v>
      </c>
      <c r="W18" s="79">
        <f t="shared" si="1"/>
        <v>8</v>
      </c>
      <c r="X18" s="80" t="str">
        <f t="shared" si="2"/>
        <v>M</v>
      </c>
      <c r="Y18" s="81" t="str">
        <f t="shared" si="3"/>
        <v>Situación deficiente con exposición esporádica, o bien situación mejorable con exposición continuada o frecuente. Es posible que suceda el daño alguna vez.</v>
      </c>
      <c r="Z18" s="79">
        <v>10</v>
      </c>
      <c r="AA18" s="79">
        <f t="shared" si="4"/>
        <v>80</v>
      </c>
      <c r="AB18" s="82" t="str">
        <f t="shared" si="5"/>
        <v>III</v>
      </c>
      <c r="AC18" s="81" t="str">
        <f t="shared" si="6"/>
        <v>Mejorar si es posible. Sería conveniente justificar la intervención y su rentabilidad.</v>
      </c>
      <c r="AD18" s="74" t="str">
        <f t="shared" si="7"/>
        <v>Aceptable</v>
      </c>
      <c r="AE18" s="409"/>
      <c r="AF18" s="74" t="s">
        <v>34</v>
      </c>
      <c r="AG18" s="74" t="s">
        <v>34</v>
      </c>
      <c r="AH18" s="85" t="s">
        <v>217</v>
      </c>
      <c r="AI18" s="85" t="s">
        <v>218</v>
      </c>
      <c r="AJ18" s="78" t="s">
        <v>34</v>
      </c>
      <c r="AK18" s="52" t="s">
        <v>468</v>
      </c>
    </row>
    <row r="19" spans="1:37" s="1" customFormat="1" ht="123" customHeight="1">
      <c r="A19" s="23"/>
      <c r="B19" s="584"/>
      <c r="C19" s="435"/>
      <c r="D19" s="435"/>
      <c r="E19" s="586"/>
      <c r="F19" s="528"/>
      <c r="G19" s="247" t="s">
        <v>42</v>
      </c>
      <c r="H19" s="100" t="s">
        <v>199</v>
      </c>
      <c r="I19" s="100" t="s">
        <v>350</v>
      </c>
      <c r="J19" s="85" t="s">
        <v>345</v>
      </c>
      <c r="K19" s="85" t="s">
        <v>346</v>
      </c>
      <c r="L19" s="76">
        <v>1</v>
      </c>
      <c r="M19" s="77">
        <v>2</v>
      </c>
      <c r="N19" s="76">
        <v>0</v>
      </c>
      <c r="O19" s="76">
        <f t="shared" si="0"/>
        <v>3</v>
      </c>
      <c r="P19" s="85" t="s">
        <v>344</v>
      </c>
      <c r="Q19" s="78">
        <v>4</v>
      </c>
      <c r="R19" s="85" t="s">
        <v>33</v>
      </c>
      <c r="S19" s="85" t="s">
        <v>33</v>
      </c>
      <c r="T19" s="85" t="s">
        <v>347</v>
      </c>
      <c r="U19" s="79">
        <v>2</v>
      </c>
      <c r="V19" s="79">
        <v>2</v>
      </c>
      <c r="W19" s="79">
        <f t="shared" ref="W19" si="11">V19*U19</f>
        <v>4</v>
      </c>
      <c r="X19" s="80" t="str">
        <f t="shared" ref="X19" si="12">+IF(AND(U19*V19&gt;=24,U19*V19&lt;=40),"MA",IF(AND(U19*V19&gt;=10,U19*V19&lt;=20),"A",IF(AND(U19*V19&gt;=6,U19*V19&lt;=8),"M",IF(AND(U19*V19&gt;=0,U19*V19&lt;=4),"B",""))))</f>
        <v>B</v>
      </c>
      <c r="Y19" s="74" t="str">
        <f t="shared" ref="Y19" si="13">+IF(X19="MA","Situación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79">
        <v>25</v>
      </c>
      <c r="AA19" s="79">
        <f t="shared" ref="AA19" si="14">W19*Z19</f>
        <v>100</v>
      </c>
      <c r="AB19" s="82" t="str">
        <f t="shared" ref="AB19" si="15">+IF(AND(U19*V19*Z19&gt;=600,U19*V19*Z19&lt;=4000),"I",IF(AND(U19*V19*Z19&gt;=150,U19*V19*Z19&lt;=500),"II",IF(AND(U19*V19*Z19&gt;=40,U19*V19*Z19&lt;=120),"III",IF(AND(U19*V19*Z19&gt;=0,U19*V19*Z19&lt;=20),"IV",""))))</f>
        <v>III</v>
      </c>
      <c r="AC19" s="74" t="str">
        <f t="shared" ref="AC19" si="16">+IF(AB19="I","Situación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74" t="str">
        <f t="shared" ref="AD19" si="17">+IF(AB19="I","No aceptable",IF(AB19="II","No aceptable o aceptable con control específico",IF(AB19="III","Aceptable",IF(AB19="IV","Aceptable",""))))</f>
        <v>Aceptable</v>
      </c>
      <c r="AE19" s="74" t="s">
        <v>693</v>
      </c>
      <c r="AF19" s="64" t="s">
        <v>348</v>
      </c>
      <c r="AG19" s="64" t="s">
        <v>34</v>
      </c>
      <c r="AH19" s="64" t="s">
        <v>34</v>
      </c>
      <c r="AI19" s="67" t="s">
        <v>349</v>
      </c>
      <c r="AJ19" s="66" t="s">
        <v>673</v>
      </c>
      <c r="AK19" s="52" t="s">
        <v>468</v>
      </c>
    </row>
    <row r="20" spans="1:37" s="1" customFormat="1" ht="123" customHeight="1">
      <c r="A20" s="23"/>
      <c r="B20" s="584"/>
      <c r="C20" s="435"/>
      <c r="D20" s="435"/>
      <c r="E20" s="586"/>
      <c r="F20" s="528"/>
      <c r="G20" s="229" t="s">
        <v>33</v>
      </c>
      <c r="H20" s="404" t="s">
        <v>45</v>
      </c>
      <c r="I20" s="85" t="s">
        <v>78</v>
      </c>
      <c r="J20" s="85" t="s">
        <v>99</v>
      </c>
      <c r="K20" s="85" t="s">
        <v>270</v>
      </c>
      <c r="L20" s="76">
        <v>1</v>
      </c>
      <c r="M20" s="77">
        <v>2</v>
      </c>
      <c r="N20" s="76">
        <v>0</v>
      </c>
      <c r="O20" s="76">
        <f t="shared" si="0"/>
        <v>3</v>
      </c>
      <c r="P20" s="85" t="s">
        <v>291</v>
      </c>
      <c r="Q20" s="78">
        <v>4</v>
      </c>
      <c r="R20" s="85" t="s">
        <v>147</v>
      </c>
      <c r="S20" s="74" t="s">
        <v>297</v>
      </c>
      <c r="T20" s="74" t="s">
        <v>302</v>
      </c>
      <c r="U20" s="78">
        <v>6</v>
      </c>
      <c r="V20" s="78">
        <v>2</v>
      </c>
      <c r="W20" s="78">
        <f t="shared" si="1"/>
        <v>12</v>
      </c>
      <c r="X20" s="80" t="str">
        <f t="shared" si="2"/>
        <v>A</v>
      </c>
      <c r="Y20" s="74" t="str">
        <f t="shared" si="3"/>
        <v>Situación deficiente con exposición frecuente u ocasional, o bien situación muy deficiente con exposición ocasional o esporádica. La materialización de Riesgo es posible que suceda varias veces en la vida laboral</v>
      </c>
      <c r="Z20" s="79">
        <v>25</v>
      </c>
      <c r="AA20" s="79">
        <f t="shared" si="4"/>
        <v>300</v>
      </c>
      <c r="AB20" s="82" t="str">
        <f t="shared" si="5"/>
        <v>II</v>
      </c>
      <c r="AC20" s="74" t="str">
        <f t="shared" si="6"/>
        <v>Corregir y adoptar medidas de control de inmediato. Sin embargo suspenda actividades si el nivel de riesgo está por encima o igual de 360.</v>
      </c>
      <c r="AD20" s="74" t="str">
        <f t="shared" si="7"/>
        <v>No aceptable o aceptable con control específico</v>
      </c>
      <c r="AE20" s="64" t="s">
        <v>694</v>
      </c>
      <c r="AF20" s="78" t="s">
        <v>34</v>
      </c>
      <c r="AG20" s="78" t="s">
        <v>34</v>
      </c>
      <c r="AH20" s="85" t="s">
        <v>137</v>
      </c>
      <c r="AI20" s="85" t="s">
        <v>303</v>
      </c>
      <c r="AJ20" s="78" t="s">
        <v>34</v>
      </c>
      <c r="AK20" s="52" t="s">
        <v>468</v>
      </c>
    </row>
    <row r="21" spans="1:37" s="1" customFormat="1" ht="123" customHeight="1">
      <c r="A21" s="23"/>
      <c r="B21" s="584"/>
      <c r="C21" s="435"/>
      <c r="D21" s="435"/>
      <c r="E21" s="586"/>
      <c r="F21" s="528"/>
      <c r="G21" s="229" t="s">
        <v>33</v>
      </c>
      <c r="H21" s="405"/>
      <c r="I21" s="85" t="s">
        <v>56</v>
      </c>
      <c r="J21" s="85" t="s">
        <v>284</v>
      </c>
      <c r="K21" s="85" t="s">
        <v>270</v>
      </c>
      <c r="L21" s="76">
        <v>1</v>
      </c>
      <c r="M21" s="77">
        <v>2</v>
      </c>
      <c r="N21" s="76">
        <v>0</v>
      </c>
      <c r="O21" s="76">
        <f t="shared" si="0"/>
        <v>3</v>
      </c>
      <c r="P21" s="85" t="s">
        <v>285</v>
      </c>
      <c r="Q21" s="78">
        <v>1</v>
      </c>
      <c r="R21" s="85" t="s">
        <v>287</v>
      </c>
      <c r="S21" s="85" t="s">
        <v>446</v>
      </c>
      <c r="T21" s="74" t="s">
        <v>301</v>
      </c>
      <c r="U21" s="79">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716</v>
      </c>
      <c r="AF21" s="78" t="s">
        <v>34</v>
      </c>
      <c r="AG21" s="74" t="s">
        <v>147</v>
      </c>
      <c r="AH21" s="85" t="s">
        <v>288</v>
      </c>
      <c r="AI21" s="85" t="s">
        <v>289</v>
      </c>
      <c r="AJ21" s="78" t="s">
        <v>34</v>
      </c>
      <c r="AK21" s="52" t="s">
        <v>468</v>
      </c>
    </row>
    <row r="22" spans="1:37" s="1" customFormat="1" ht="123" customHeight="1">
      <c r="A22" s="23"/>
      <c r="B22" s="584"/>
      <c r="C22" s="435"/>
      <c r="D22" s="435"/>
      <c r="E22" s="586"/>
      <c r="F22" s="528"/>
      <c r="G22" s="229" t="s">
        <v>33</v>
      </c>
      <c r="H22" s="405"/>
      <c r="I22" s="85" t="s">
        <v>56</v>
      </c>
      <c r="J22" s="85" t="s">
        <v>286</v>
      </c>
      <c r="K22" s="85" t="s">
        <v>57</v>
      </c>
      <c r="L22" s="76">
        <v>1</v>
      </c>
      <c r="M22" s="77">
        <v>2</v>
      </c>
      <c r="N22" s="76">
        <v>0</v>
      </c>
      <c r="O22" s="76">
        <f t="shared" si="0"/>
        <v>3</v>
      </c>
      <c r="P22" s="85" t="s">
        <v>280</v>
      </c>
      <c r="Q22" s="78">
        <v>4</v>
      </c>
      <c r="R22" s="74" t="s">
        <v>147</v>
      </c>
      <c r="S22" s="85" t="s">
        <v>281</v>
      </c>
      <c r="T22" s="74" t="s">
        <v>304</v>
      </c>
      <c r="U22" s="79">
        <v>2</v>
      </c>
      <c r="V22" s="79">
        <v>3</v>
      </c>
      <c r="W22" s="79">
        <f t="shared" si="1"/>
        <v>6</v>
      </c>
      <c r="X22" s="80" t="str">
        <f t="shared" si="2"/>
        <v>M</v>
      </c>
      <c r="Y22" s="81" t="str">
        <f t="shared" si="3"/>
        <v>Situación deficiente con exposición esporádica, o bien situación mejorable con exposición continuada o frecuente. Es posible que suceda el daño alguna vez.</v>
      </c>
      <c r="Z22" s="79">
        <v>10</v>
      </c>
      <c r="AA22" s="79">
        <f t="shared" si="4"/>
        <v>60</v>
      </c>
      <c r="AB22" s="82" t="str">
        <f t="shared" si="5"/>
        <v>III</v>
      </c>
      <c r="AC22" s="81" t="str">
        <f t="shared" si="6"/>
        <v>Mejorar si es posible. Sería conveniente justificar la intervención y su rentabilidad.</v>
      </c>
      <c r="AD22" s="74" t="str">
        <f t="shared" si="7"/>
        <v>Aceptable</v>
      </c>
      <c r="AE22" s="64" t="s">
        <v>697</v>
      </c>
      <c r="AF22" s="78" t="s">
        <v>34</v>
      </c>
      <c r="AG22" s="78" t="s">
        <v>34</v>
      </c>
      <c r="AH22" s="85" t="s">
        <v>282</v>
      </c>
      <c r="AI22" s="85" t="s">
        <v>283</v>
      </c>
      <c r="AJ22" s="78" t="s">
        <v>34</v>
      </c>
      <c r="AK22" s="84" t="s">
        <v>35</v>
      </c>
    </row>
    <row r="23" spans="1:37" s="1" customFormat="1" ht="123" customHeight="1">
      <c r="A23" s="23"/>
      <c r="B23" s="584"/>
      <c r="C23" s="435"/>
      <c r="D23" s="435"/>
      <c r="E23" s="586"/>
      <c r="F23" s="528"/>
      <c r="G23" s="229"/>
      <c r="H23" s="405"/>
      <c r="I23" s="85" t="s">
        <v>467</v>
      </c>
      <c r="J23" s="85" t="s">
        <v>279</v>
      </c>
      <c r="K23" s="85" t="s">
        <v>270</v>
      </c>
      <c r="L23" s="76">
        <v>1</v>
      </c>
      <c r="M23" s="77">
        <v>2</v>
      </c>
      <c r="N23" s="76">
        <v>0</v>
      </c>
      <c r="O23" s="76">
        <f t="shared" si="0"/>
        <v>3</v>
      </c>
      <c r="P23" s="85" t="s">
        <v>285</v>
      </c>
      <c r="Q23" s="78">
        <v>1</v>
      </c>
      <c r="R23" s="85" t="s">
        <v>147</v>
      </c>
      <c r="S23" s="74" t="s">
        <v>298</v>
      </c>
      <c r="T23" s="85" t="s">
        <v>305</v>
      </c>
      <c r="U23" s="79">
        <v>2</v>
      </c>
      <c r="V23" s="79">
        <v>2</v>
      </c>
      <c r="W23" s="79">
        <f t="shared" si="1"/>
        <v>4</v>
      </c>
      <c r="X23" s="80" t="str">
        <f t="shared" si="2"/>
        <v>B</v>
      </c>
      <c r="Y23" s="81" t="str">
        <f t="shared" si="3"/>
        <v>Situación mejorable con exposición ocasional o esporádica, o situación sin anomalía destacable con cualquier nivel de exposición. No es esperable que se materialice el riesgo, aunque puede ser concebible.</v>
      </c>
      <c r="Z23" s="79">
        <v>25</v>
      </c>
      <c r="AA23" s="79">
        <f t="shared" si="4"/>
        <v>100</v>
      </c>
      <c r="AB23" s="82" t="str">
        <f t="shared" si="5"/>
        <v>III</v>
      </c>
      <c r="AC23" s="81" t="str">
        <f t="shared" si="6"/>
        <v>Mejorar si es posible. Sería conveniente justificar la intervención y su rentabilidad.</v>
      </c>
      <c r="AD23" s="74" t="str">
        <f t="shared" si="7"/>
        <v>Aceptable</v>
      </c>
      <c r="AE23" s="74" t="s">
        <v>699</v>
      </c>
      <c r="AF23" s="74" t="s">
        <v>34</v>
      </c>
      <c r="AG23" s="74" t="s">
        <v>34</v>
      </c>
      <c r="AH23" s="85" t="s">
        <v>59</v>
      </c>
      <c r="AI23" s="85" t="s">
        <v>466</v>
      </c>
      <c r="AJ23" s="74" t="s">
        <v>34</v>
      </c>
      <c r="AK23" s="84" t="s">
        <v>468</v>
      </c>
    </row>
    <row r="24" spans="1:37" s="1" customFormat="1" ht="123" customHeight="1">
      <c r="A24" s="23"/>
      <c r="B24" s="584"/>
      <c r="C24" s="435"/>
      <c r="D24" s="435"/>
      <c r="E24" s="586"/>
      <c r="F24" s="528"/>
      <c r="G24" s="229" t="s">
        <v>33</v>
      </c>
      <c r="H24" s="405"/>
      <c r="I24" s="85" t="s">
        <v>679</v>
      </c>
      <c r="J24" s="85" t="s">
        <v>680</v>
      </c>
      <c r="K24" s="85" t="s">
        <v>721</v>
      </c>
      <c r="L24" s="76">
        <v>1</v>
      </c>
      <c r="M24" s="77">
        <v>2</v>
      </c>
      <c r="N24" s="76">
        <v>0</v>
      </c>
      <c r="O24" s="76">
        <f t="shared" si="0"/>
        <v>3</v>
      </c>
      <c r="P24" s="85" t="s">
        <v>331</v>
      </c>
      <c r="Q24" s="78">
        <v>8</v>
      </c>
      <c r="R24" s="85" t="s">
        <v>683</v>
      </c>
      <c r="S24" s="85" t="s">
        <v>681</v>
      </c>
      <c r="T24" s="74" t="s">
        <v>682</v>
      </c>
      <c r="U24" s="79">
        <v>2</v>
      </c>
      <c r="V24" s="79">
        <v>1</v>
      </c>
      <c r="W24" s="79">
        <f t="shared" si="1"/>
        <v>2</v>
      </c>
      <c r="X24" s="80" t="str">
        <f t="shared" si="2"/>
        <v>B</v>
      </c>
      <c r="Y24" s="74" t="str">
        <f t="shared" si="3"/>
        <v>Situación mejorable con exposición ocasional o esporádica, o situación sin anomalía destacable con cualquier nivel de exposición. No es esperable que se materialice el riesgo, aunque puede ser concebible.</v>
      </c>
      <c r="Z24" s="79">
        <v>10</v>
      </c>
      <c r="AA24" s="79">
        <f t="shared" si="4"/>
        <v>20</v>
      </c>
      <c r="AB24" s="82" t="str">
        <f t="shared" si="5"/>
        <v>IV</v>
      </c>
      <c r="AC24" s="74" t="str">
        <f t="shared" si="6"/>
        <v>Mantener las medidas de control existentes, pero se deberían considerar soluciones o mejoras y se deben hacer comprobaciones periódicas para asegurar que el riesgo aún es tolerable.</v>
      </c>
      <c r="AD24" s="74" t="str">
        <f t="shared" si="7"/>
        <v>Aceptable</v>
      </c>
      <c r="AE24" s="64" t="s">
        <v>722</v>
      </c>
      <c r="AF24" s="64" t="s">
        <v>34</v>
      </c>
      <c r="AG24" s="64" t="s">
        <v>147</v>
      </c>
      <c r="AH24" s="72" t="s">
        <v>684</v>
      </c>
      <c r="AI24" s="72" t="s">
        <v>685</v>
      </c>
      <c r="AJ24" s="66" t="s">
        <v>34</v>
      </c>
      <c r="AK24" s="193" t="s">
        <v>478</v>
      </c>
    </row>
    <row r="25" spans="1:37" s="1" customFormat="1" ht="123" customHeight="1">
      <c r="A25" s="23"/>
      <c r="B25" s="584"/>
      <c r="C25" s="435"/>
      <c r="D25" s="435"/>
      <c r="E25" s="586"/>
      <c r="F25" s="528"/>
      <c r="G25" s="229" t="s">
        <v>33</v>
      </c>
      <c r="H25" s="415"/>
      <c r="I25" s="85" t="s">
        <v>182</v>
      </c>
      <c r="J25" s="85" t="s">
        <v>299</v>
      </c>
      <c r="K25" s="85" t="s">
        <v>275</v>
      </c>
      <c r="L25" s="76">
        <v>1</v>
      </c>
      <c r="M25" s="77">
        <v>2</v>
      </c>
      <c r="N25" s="76">
        <v>0</v>
      </c>
      <c r="O25" s="76">
        <f t="shared" si="0"/>
        <v>3</v>
      </c>
      <c r="P25" s="85" t="s">
        <v>276</v>
      </c>
      <c r="Q25" s="78">
        <v>2</v>
      </c>
      <c r="R25" s="74" t="s">
        <v>306</v>
      </c>
      <c r="S25" s="85" t="s">
        <v>307</v>
      </c>
      <c r="T25" s="74" t="s">
        <v>308</v>
      </c>
      <c r="U25" s="79">
        <v>6</v>
      </c>
      <c r="V25" s="79">
        <v>2</v>
      </c>
      <c r="W25" s="79">
        <f t="shared" si="1"/>
        <v>12</v>
      </c>
      <c r="X25" s="80" t="str">
        <f t="shared" si="2"/>
        <v>A</v>
      </c>
      <c r="Y25" s="81" t="str">
        <f t="shared" si="3"/>
        <v>Situación deficiente con exposición frecuente u ocasional, o bien situación muy deficiente con exposición ocasional o esporádica. La materialización de Riesgo es posible que suceda varias veces en la vida laboral</v>
      </c>
      <c r="Z25" s="79">
        <v>25</v>
      </c>
      <c r="AA25" s="79">
        <f t="shared" si="4"/>
        <v>300</v>
      </c>
      <c r="AB25" s="82" t="str">
        <f t="shared" si="5"/>
        <v>II</v>
      </c>
      <c r="AC25" s="81" t="str">
        <f t="shared" si="6"/>
        <v>Corregir y adoptar medidas de control de inmediato. Sin embargo suspenda actividades si el nivel de riesgo está por encima o igual de 360.</v>
      </c>
      <c r="AD25" s="74" t="str">
        <f t="shared" si="7"/>
        <v>No aceptable o aceptable con control específico</v>
      </c>
      <c r="AE25" s="74" t="s">
        <v>701</v>
      </c>
      <c r="AF25" s="74" t="s">
        <v>34</v>
      </c>
      <c r="AG25" s="74" t="s">
        <v>34</v>
      </c>
      <c r="AH25" s="85" t="s">
        <v>278</v>
      </c>
      <c r="AI25" s="74" t="s">
        <v>148</v>
      </c>
      <c r="AJ25" s="74" t="s">
        <v>34</v>
      </c>
      <c r="AK25" s="84" t="s">
        <v>468</v>
      </c>
    </row>
    <row r="26" spans="1:37" ht="123" customHeight="1" thickBot="1">
      <c r="A26" s="158"/>
      <c r="B26" s="584"/>
      <c r="C26" s="435"/>
      <c r="D26" s="435"/>
      <c r="E26" s="586"/>
      <c r="F26" s="588"/>
      <c r="G26" s="246" t="s">
        <v>33</v>
      </c>
      <c r="H26" s="155" t="s">
        <v>60</v>
      </c>
      <c r="I26" s="155" t="s">
        <v>268</v>
      </c>
      <c r="J26" s="155" t="s">
        <v>269</v>
      </c>
      <c r="K26" s="155" t="s">
        <v>270</v>
      </c>
      <c r="L26" s="76">
        <v>1</v>
      </c>
      <c r="M26" s="77">
        <v>2</v>
      </c>
      <c r="N26" s="76">
        <v>0</v>
      </c>
      <c r="O26" s="76">
        <f t="shared" si="0"/>
        <v>3</v>
      </c>
      <c r="P26" s="155" t="s">
        <v>271</v>
      </c>
      <c r="Q26" s="94">
        <v>8</v>
      </c>
      <c r="R26" s="155" t="s">
        <v>272</v>
      </c>
      <c r="S26" s="155" t="s">
        <v>273</v>
      </c>
      <c r="T26" s="93" t="s">
        <v>316</v>
      </c>
      <c r="U26" s="94">
        <v>2</v>
      </c>
      <c r="V26" s="94">
        <v>1</v>
      </c>
      <c r="W26" s="94">
        <f t="shared" si="1"/>
        <v>2</v>
      </c>
      <c r="X26" s="94" t="str">
        <f t="shared" si="2"/>
        <v>B</v>
      </c>
      <c r="Y26" s="156" t="str">
        <f t="shared" si="3"/>
        <v>Situación mejorable con exposición ocasional o esporádica, o situación sin anomalía destacable con cualquier nivel de exposición. No es esperable que se materialice el riesgo, aunque puede ser concebible.</v>
      </c>
      <c r="Z26" s="154">
        <v>10</v>
      </c>
      <c r="AA26" s="154">
        <f t="shared" si="4"/>
        <v>20</v>
      </c>
      <c r="AB26" s="157" t="str">
        <f t="shared" si="5"/>
        <v>IV</v>
      </c>
      <c r="AC26" s="93" t="str">
        <f t="shared" si="6"/>
        <v>Mantener las medidas de control existentes, pero se deberían considerar soluciones o mejoras y se deben hacer comprobaciones periódicas para asegurar que el riesgo aún es tolerable.</v>
      </c>
      <c r="AD26" s="93" t="str">
        <f t="shared" si="7"/>
        <v>Aceptable</v>
      </c>
      <c r="AE26" s="64" t="s">
        <v>702</v>
      </c>
      <c r="AF26" s="78" t="s">
        <v>34</v>
      </c>
      <c r="AG26" s="78" t="s">
        <v>34</v>
      </c>
      <c r="AH26" s="85" t="s">
        <v>61</v>
      </c>
      <c r="AI26" s="85" t="s">
        <v>728</v>
      </c>
      <c r="AJ26" s="78" t="s">
        <v>34</v>
      </c>
      <c r="AK26" s="84" t="s">
        <v>705</v>
      </c>
    </row>
    <row r="27" spans="1:37" s="1" customFormat="1" ht="93.75" customHeight="1">
      <c r="A27" s="158"/>
      <c r="B27" s="589" t="s">
        <v>606</v>
      </c>
      <c r="C27" s="479" t="s">
        <v>518</v>
      </c>
      <c r="D27" s="479" t="s">
        <v>552</v>
      </c>
      <c r="E27" s="430" t="s">
        <v>603</v>
      </c>
      <c r="F27" s="430" t="s">
        <v>519</v>
      </c>
      <c r="G27" s="237" t="s">
        <v>42</v>
      </c>
      <c r="H27" s="440" t="s">
        <v>36</v>
      </c>
      <c r="I27" s="139" t="s">
        <v>46</v>
      </c>
      <c r="J27" s="140" t="s">
        <v>230</v>
      </c>
      <c r="K27" s="140" t="s">
        <v>231</v>
      </c>
      <c r="L27" s="76">
        <v>2</v>
      </c>
      <c r="M27" s="77">
        <v>0</v>
      </c>
      <c r="N27" s="76">
        <v>0</v>
      </c>
      <c r="O27" s="76">
        <f t="shared" ref="O27:O36" si="18">SUM(L27:N27)</f>
        <v>2</v>
      </c>
      <c r="P27" s="140" t="s">
        <v>232</v>
      </c>
      <c r="Q27" s="187">
        <v>8</v>
      </c>
      <c r="R27" s="140" t="s">
        <v>520</v>
      </c>
      <c r="S27" s="140" t="s">
        <v>234</v>
      </c>
      <c r="T27" s="140" t="s">
        <v>233</v>
      </c>
      <c r="U27" s="214">
        <v>2</v>
      </c>
      <c r="V27" s="214">
        <v>4</v>
      </c>
      <c r="W27" s="214">
        <f>V27*U27</f>
        <v>8</v>
      </c>
      <c r="X27" s="215" t="str">
        <f>+IF(AND(U27*V27&gt;=24,U27*V27&lt;=40),"MA",IF(AND(U27*V27&gt;=10,U27*V27&lt;=20),"A",IF(AND(U27*V27&gt;=6,U27*V27&lt;=8),"M",IF(AND(U27*V27&gt;=0,U27*V27&lt;=4),"B",""))))</f>
        <v>M</v>
      </c>
      <c r="Y27" s="216"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214">
        <v>10</v>
      </c>
      <c r="AA27" s="214">
        <f>W27*Z27</f>
        <v>80</v>
      </c>
      <c r="AB27" s="217" t="str">
        <f>+IF(AND(U27*V27*Z27&gt;=600,U27*V27*Z27&lt;=4000),"I",IF(AND(U27*V27*Z27&gt;=150,U27*V27*Z27&lt;=500),"II",IF(AND(U27*V27*Z27&gt;=40,U27*V27*Z27&lt;=120),"III",IF(AND(U27*V27*Z27&gt;=0,U27*V27*Z27&lt;=20),"IV",""))))</f>
        <v>III</v>
      </c>
      <c r="AC27" s="216"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218" t="str">
        <f>+IF(AB27="I","No aceptable",IF(AB27="II","No aceptable o aceptable con control específico",IF(AB27="III","Aceptable",IF(AB27="IV","Aceptable",""))))</f>
        <v>Aceptable</v>
      </c>
      <c r="AE27" s="139" t="s">
        <v>732</v>
      </c>
      <c r="AF27" s="187" t="s">
        <v>34</v>
      </c>
      <c r="AG27" s="187" t="s">
        <v>34</v>
      </c>
      <c r="AH27" s="187" t="s">
        <v>34</v>
      </c>
      <c r="AI27" s="139" t="s">
        <v>235</v>
      </c>
      <c r="AJ27" s="187" t="s">
        <v>34</v>
      </c>
      <c r="AK27" s="141" t="s">
        <v>521</v>
      </c>
    </row>
    <row r="28" spans="1:37" s="1" customFormat="1" ht="93.75" customHeight="1">
      <c r="B28" s="590"/>
      <c r="C28" s="412"/>
      <c r="D28" s="412"/>
      <c r="E28" s="430"/>
      <c r="F28" s="430"/>
      <c r="G28" s="236" t="s">
        <v>42</v>
      </c>
      <c r="H28" s="441"/>
      <c r="I28" s="129" t="s">
        <v>96</v>
      </c>
      <c r="J28" s="130" t="s">
        <v>236</v>
      </c>
      <c r="K28" s="136" t="s">
        <v>237</v>
      </c>
      <c r="L28" s="76">
        <v>2</v>
      </c>
      <c r="M28" s="77">
        <v>0</v>
      </c>
      <c r="N28" s="76">
        <v>0</v>
      </c>
      <c r="O28" s="76">
        <f t="shared" si="18"/>
        <v>2</v>
      </c>
      <c r="P28" s="130" t="s">
        <v>232</v>
      </c>
      <c r="Q28" s="131">
        <v>8</v>
      </c>
      <c r="R28" s="136" t="s">
        <v>522</v>
      </c>
      <c r="S28" s="136" t="s">
        <v>234</v>
      </c>
      <c r="T28" s="136" t="s">
        <v>233</v>
      </c>
      <c r="U28" s="219">
        <v>2</v>
      </c>
      <c r="V28" s="219">
        <v>4</v>
      </c>
      <c r="W28" s="219">
        <f>V28*U28</f>
        <v>8</v>
      </c>
      <c r="X28" s="220" t="str">
        <f>+IF(AND(U28*V28&gt;=24,U28*V28&lt;=40),"MA",IF(AND(U28*V28&gt;=10,U28*V28&lt;=20),"A",IF(AND(U28*V28&gt;=6,U28*V28&lt;=8),"M",IF(AND(U28*V28&gt;=0,U28*V28&lt;=4),"B",""))))</f>
        <v>M</v>
      </c>
      <c r="Y28" s="221" t="str">
        <f>+IF(X28="MA","Situación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8" s="219">
        <v>10</v>
      </c>
      <c r="AA28" s="219">
        <f>W28*Z28</f>
        <v>80</v>
      </c>
      <c r="AB28" s="222" t="str">
        <f>+IF(AND(U28*V28*Z28&gt;=600,U28*V28*Z28&lt;=4000),"I",IF(AND(U28*V28*Z28&gt;=150,U28*V28*Z28&lt;=500),"II",IF(AND(U28*V28*Z28&gt;=40,U28*V28*Z28&lt;=120),"III",IF(AND(U28*V28*Z28&gt;=0,U28*V28*Z28&lt;=20),"IV",""))))</f>
        <v>III</v>
      </c>
      <c r="AC28" s="221" t="str">
        <f>+IF(AB28="I","Situación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8" s="223" t="str">
        <f>+IF(AB28="I","No aceptable",IF(AB28="II","No aceptable o aceptable con control específico",IF(AB28="III","Aceptable",IF(AB28="IV","Aceptable",""))))</f>
        <v>Aceptable</v>
      </c>
      <c r="AE28" s="129" t="s">
        <v>733</v>
      </c>
      <c r="AF28" s="131" t="s">
        <v>34</v>
      </c>
      <c r="AG28" s="131" t="s">
        <v>34</v>
      </c>
      <c r="AH28" s="131" t="s">
        <v>523</v>
      </c>
      <c r="AI28" s="129" t="s">
        <v>235</v>
      </c>
      <c r="AJ28" s="131" t="s">
        <v>34</v>
      </c>
      <c r="AK28" s="144" t="s">
        <v>521</v>
      </c>
    </row>
    <row r="29" spans="1:37" s="1" customFormat="1" ht="93.75" customHeight="1">
      <c r="B29" s="590"/>
      <c r="C29" s="412"/>
      <c r="D29" s="412"/>
      <c r="E29" s="430"/>
      <c r="F29" s="430"/>
      <c r="G29" s="236" t="s">
        <v>42</v>
      </c>
      <c r="H29" s="442" t="s">
        <v>200</v>
      </c>
      <c r="I29" s="136" t="s">
        <v>202</v>
      </c>
      <c r="J29" s="136" t="s">
        <v>524</v>
      </c>
      <c r="K29" s="136" t="s">
        <v>206</v>
      </c>
      <c r="L29" s="76">
        <v>2</v>
      </c>
      <c r="M29" s="77">
        <v>0</v>
      </c>
      <c r="N29" s="76">
        <v>0</v>
      </c>
      <c r="O29" s="76">
        <f t="shared" si="18"/>
        <v>2</v>
      </c>
      <c r="P29" s="138" t="s">
        <v>209</v>
      </c>
      <c r="Q29" s="131">
        <v>8</v>
      </c>
      <c r="R29" s="138" t="s">
        <v>525</v>
      </c>
      <c r="S29" s="138" t="s">
        <v>526</v>
      </c>
      <c r="T29" s="138" t="s">
        <v>213</v>
      </c>
      <c r="U29" s="143">
        <v>6</v>
      </c>
      <c r="V29" s="143">
        <v>4</v>
      </c>
      <c r="W29" s="143">
        <f t="shared" ref="W29:W36" si="19">V29*U29</f>
        <v>24</v>
      </c>
      <c r="X29" s="143" t="str">
        <f t="shared" ref="X29:X36" si="20">+IF(AND(U29*V29&gt;=24,U29*V29&lt;=40),"MA",IF(AND(U29*V29&gt;=10,U29*V29&lt;=20),"A",IF(AND(U29*V29&gt;=6,U29*V29&lt;=8),"M",IF(AND(U29*V29&gt;=0,U29*V29&lt;=4),"B",""))))</f>
        <v>MA</v>
      </c>
      <c r="Y29" s="221" t="str">
        <f t="shared" ref="Y29:Y36" si="21">+IF(X29="MA","Situación deficiente con exposición continua, o muy deficiente con exposición frecuente. Normalmente la materialización del riesgo ocurre con frecuencia.",IF(X29="A","Situación deficiente con exposición frecuente u ocasional, o bien situación muy deficiente con exposición ocasional o esporádica. La materialización de Riesgo es posible que suceda varias veces en la vida laboral",IF(X29="M","Situación deficiente con exposición esporádica, o bien situación mejorable con exposición continuada o frecuente. Es posible que suceda el daño alguna vez.",IF(X29="B","Situación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9" s="219">
        <v>10</v>
      </c>
      <c r="AA29" s="219">
        <f t="shared" ref="AA29:AA36" si="22">W29*Z29</f>
        <v>240</v>
      </c>
      <c r="AB29" s="222" t="str">
        <f t="shared" ref="AB29:AB36" si="23">+IF(AND(U29*V29*Z29&gt;=600,U29*V29*Z29&lt;=4000),"I",IF(AND(U29*V29*Z29&gt;=150,U29*V29*Z29&lt;=500),"II",IF(AND(U29*V29*Z29&gt;=40,U29*V29*Z29&lt;=120),"III",IF(AND(U29*V29*Z29&gt;=0,U29*V29*Z29&lt;=20),"IV",""))))</f>
        <v>II</v>
      </c>
      <c r="AC29" s="221" t="str">
        <f t="shared" ref="AC29:AC36" si="24">+IF(AB29="I","Situación crìtica. Suspender actividades hasta que el riesgo esté bajo control. Intervención urgente.",IF(AB29="II","Corregir y adoptar medidas de control de inmediato. Sin embargo suspenda actividades si el nivel de riesgo está por encima o igual de 360.",IF(AB29="III","Mejorar si es posible. Sería conveniente justificar la intervención y su rentabilidad.",IF(AB29="IV","Mantener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9" s="223" t="str">
        <f t="shared" ref="AD29:AD36" si="25">+IF(AB29="I","No aceptable",IF(AB29="II","No aceptable o aceptable con control específico",IF(AB29="III","Aceptable",IF(AB29="IV","Aceptable",""))))</f>
        <v>No aceptable o aceptable con control específico</v>
      </c>
      <c r="AE29" s="444" t="s">
        <v>745</v>
      </c>
      <c r="AF29" s="129" t="s">
        <v>34</v>
      </c>
      <c r="AG29" s="129" t="s">
        <v>34</v>
      </c>
      <c r="AH29" s="136" t="s">
        <v>527</v>
      </c>
      <c r="AI29" s="136" t="s">
        <v>218</v>
      </c>
      <c r="AJ29" s="131" t="s">
        <v>34</v>
      </c>
      <c r="AK29" s="144" t="s">
        <v>521</v>
      </c>
    </row>
    <row r="30" spans="1:37" s="1" customFormat="1" ht="93.75" customHeight="1">
      <c r="B30" s="590"/>
      <c r="C30" s="412"/>
      <c r="D30" s="412"/>
      <c r="E30" s="430"/>
      <c r="F30" s="430"/>
      <c r="G30" s="236" t="s">
        <v>42</v>
      </c>
      <c r="H30" s="442"/>
      <c r="I30" s="136" t="s">
        <v>205</v>
      </c>
      <c r="J30" s="136" t="s">
        <v>528</v>
      </c>
      <c r="K30" s="136" t="s">
        <v>207</v>
      </c>
      <c r="L30" s="76">
        <v>2</v>
      </c>
      <c r="M30" s="77">
        <v>0</v>
      </c>
      <c r="N30" s="76">
        <v>0</v>
      </c>
      <c r="O30" s="76">
        <f t="shared" si="18"/>
        <v>2</v>
      </c>
      <c r="P30" s="138" t="s">
        <v>210</v>
      </c>
      <c r="Q30" s="131">
        <v>8</v>
      </c>
      <c r="R30" s="138" t="s">
        <v>525</v>
      </c>
      <c r="S30" s="138" t="s">
        <v>526</v>
      </c>
      <c r="T30" s="138" t="s">
        <v>216</v>
      </c>
      <c r="U30" s="143">
        <v>6</v>
      </c>
      <c r="V30" s="143">
        <v>4</v>
      </c>
      <c r="W30" s="143">
        <f t="shared" si="19"/>
        <v>24</v>
      </c>
      <c r="X30" s="143" t="str">
        <f t="shared" si="20"/>
        <v>MA</v>
      </c>
      <c r="Y30" s="221" t="str">
        <f t="shared" si="21"/>
        <v>Situación deficiente con exposición continua, o muy deficiente con exposición frecuente. Normalmente la materialización del riesgo ocurre con frecuencia.</v>
      </c>
      <c r="Z30" s="219">
        <v>10</v>
      </c>
      <c r="AA30" s="219">
        <f t="shared" si="22"/>
        <v>240</v>
      </c>
      <c r="AB30" s="222" t="str">
        <f t="shared" si="23"/>
        <v>II</v>
      </c>
      <c r="AC30" s="221" t="str">
        <f t="shared" si="24"/>
        <v>Corregir y adoptar medidas de control de inmediato. Sin embargo suspenda actividades si el nivel de riesgo está por encima o igual de 360.</v>
      </c>
      <c r="AD30" s="223" t="str">
        <f t="shared" si="25"/>
        <v>No aceptable o aceptable con control específico</v>
      </c>
      <c r="AE30" s="445"/>
      <c r="AF30" s="129" t="s">
        <v>34</v>
      </c>
      <c r="AG30" s="129" t="s">
        <v>34</v>
      </c>
      <c r="AH30" s="136" t="s">
        <v>527</v>
      </c>
      <c r="AI30" s="136" t="s">
        <v>218</v>
      </c>
      <c r="AJ30" s="131" t="s">
        <v>34</v>
      </c>
      <c r="AK30" s="144" t="s">
        <v>521</v>
      </c>
    </row>
    <row r="31" spans="1:37" s="1" customFormat="1" ht="93.75" customHeight="1">
      <c r="B31" s="590"/>
      <c r="C31" s="412"/>
      <c r="D31" s="412"/>
      <c r="E31" s="430"/>
      <c r="F31" s="430"/>
      <c r="G31" s="236" t="s">
        <v>42</v>
      </c>
      <c r="H31" s="443"/>
      <c r="I31" s="136" t="s">
        <v>529</v>
      </c>
      <c r="J31" s="136" t="s">
        <v>530</v>
      </c>
      <c r="K31" s="194" t="s">
        <v>531</v>
      </c>
      <c r="L31" s="76">
        <v>2</v>
      </c>
      <c r="M31" s="77">
        <v>0</v>
      </c>
      <c r="N31" s="76">
        <v>0</v>
      </c>
      <c r="O31" s="76">
        <f t="shared" si="18"/>
        <v>2</v>
      </c>
      <c r="P31" s="131" t="s">
        <v>418</v>
      </c>
      <c r="Q31" s="131">
        <v>8</v>
      </c>
      <c r="R31" s="138" t="s">
        <v>147</v>
      </c>
      <c r="S31" s="138" t="s">
        <v>147</v>
      </c>
      <c r="T31" s="138" t="s">
        <v>532</v>
      </c>
      <c r="U31" s="143">
        <v>2</v>
      </c>
      <c r="V31" s="143">
        <v>3</v>
      </c>
      <c r="W31" s="143">
        <f t="shared" si="19"/>
        <v>6</v>
      </c>
      <c r="X31" s="143" t="str">
        <f t="shared" si="20"/>
        <v>M</v>
      </c>
      <c r="Y31" s="221" t="str">
        <f t="shared" si="21"/>
        <v>Situación deficiente con exposición esporádica, o bien situación mejorable con exposición continuada o frecuente. Es posible que suceda el daño alguna vez.</v>
      </c>
      <c r="Z31" s="219">
        <v>10</v>
      </c>
      <c r="AA31" s="219">
        <f t="shared" si="22"/>
        <v>60</v>
      </c>
      <c r="AB31" s="222" t="str">
        <f t="shared" si="23"/>
        <v>III</v>
      </c>
      <c r="AC31" s="221" t="str">
        <f t="shared" si="24"/>
        <v>Mejorar si es posible. Sería conveniente justificar la intervención y su rentabilidad.</v>
      </c>
      <c r="AD31" s="223" t="str">
        <f t="shared" si="25"/>
        <v>Aceptable</v>
      </c>
      <c r="AE31" s="188" t="s">
        <v>533</v>
      </c>
      <c r="AF31" s="129" t="s">
        <v>34</v>
      </c>
      <c r="AG31" s="129" t="s">
        <v>34</v>
      </c>
      <c r="AH31" s="129" t="s">
        <v>34</v>
      </c>
      <c r="AI31" s="136" t="s">
        <v>534</v>
      </c>
      <c r="AJ31" s="131" t="s">
        <v>34</v>
      </c>
      <c r="AK31" s="144" t="s">
        <v>521</v>
      </c>
    </row>
    <row r="32" spans="1:37" s="17" customFormat="1" ht="93.75" customHeight="1">
      <c r="B32" s="590"/>
      <c r="C32" s="412"/>
      <c r="D32" s="412"/>
      <c r="E32" s="430"/>
      <c r="F32" s="430"/>
      <c r="G32" s="236" t="s">
        <v>42</v>
      </c>
      <c r="H32" s="138" t="s">
        <v>44</v>
      </c>
      <c r="I32" s="129" t="s">
        <v>437</v>
      </c>
      <c r="J32" s="136" t="s">
        <v>535</v>
      </c>
      <c r="K32" s="136" t="s">
        <v>536</v>
      </c>
      <c r="L32" s="76">
        <v>2</v>
      </c>
      <c r="M32" s="77">
        <v>0</v>
      </c>
      <c r="N32" s="76">
        <v>0</v>
      </c>
      <c r="O32" s="76">
        <f t="shared" si="18"/>
        <v>2</v>
      </c>
      <c r="P32" s="131" t="s">
        <v>537</v>
      </c>
      <c r="Q32" s="131">
        <v>8</v>
      </c>
      <c r="R32" s="138" t="s">
        <v>147</v>
      </c>
      <c r="S32" s="138" t="s">
        <v>538</v>
      </c>
      <c r="T32" s="138" t="s">
        <v>539</v>
      </c>
      <c r="U32" s="219">
        <v>6</v>
      </c>
      <c r="V32" s="219">
        <v>3</v>
      </c>
      <c r="W32" s="219">
        <f t="shared" si="19"/>
        <v>18</v>
      </c>
      <c r="X32" s="220" t="str">
        <f t="shared" si="20"/>
        <v>A</v>
      </c>
      <c r="Y32" s="221" t="str">
        <f t="shared" si="21"/>
        <v>Situación deficiente con exposición frecuente u ocasional, o bien situación muy deficiente con exposición ocasional o esporádica. La materialización de Riesgo es posible que suceda varias veces en la vida laboral</v>
      </c>
      <c r="Z32" s="219">
        <v>10</v>
      </c>
      <c r="AA32" s="219">
        <f t="shared" si="22"/>
        <v>180</v>
      </c>
      <c r="AB32" s="222" t="str">
        <f t="shared" si="23"/>
        <v>II</v>
      </c>
      <c r="AC32" s="221" t="str">
        <f t="shared" si="24"/>
        <v>Corregir y adoptar medidas de control de inmediato. Sin embargo suspenda actividades si el nivel de riesgo está por encima o igual de 360.</v>
      </c>
      <c r="AD32" s="223" t="str">
        <f t="shared" si="25"/>
        <v>No aceptable o aceptable con control específico</v>
      </c>
      <c r="AE32" s="188" t="s">
        <v>746</v>
      </c>
      <c r="AF32" s="129" t="s">
        <v>34</v>
      </c>
      <c r="AG32" s="129" t="s">
        <v>34</v>
      </c>
      <c r="AH32" s="129" t="s">
        <v>34</v>
      </c>
      <c r="AI32" s="129" t="s">
        <v>540</v>
      </c>
      <c r="AJ32" s="129" t="s">
        <v>34</v>
      </c>
      <c r="AK32" s="144" t="s">
        <v>521</v>
      </c>
    </row>
    <row r="33" spans="2:37" s="17" customFormat="1" ht="93.75" customHeight="1">
      <c r="B33" s="590"/>
      <c r="C33" s="412"/>
      <c r="D33" s="412"/>
      <c r="E33" s="430"/>
      <c r="F33" s="430"/>
      <c r="G33" s="236" t="s">
        <v>42</v>
      </c>
      <c r="H33" s="446" t="s">
        <v>45</v>
      </c>
      <c r="I33" s="146" t="s">
        <v>56</v>
      </c>
      <c r="J33" s="136" t="s">
        <v>286</v>
      </c>
      <c r="K33" s="136" t="s">
        <v>57</v>
      </c>
      <c r="L33" s="76">
        <v>2</v>
      </c>
      <c r="M33" s="77">
        <v>0</v>
      </c>
      <c r="N33" s="76">
        <v>0</v>
      </c>
      <c r="O33" s="76">
        <f t="shared" si="18"/>
        <v>2</v>
      </c>
      <c r="P33" s="136" t="s">
        <v>280</v>
      </c>
      <c r="Q33" s="131">
        <v>8</v>
      </c>
      <c r="R33" s="129" t="s">
        <v>147</v>
      </c>
      <c r="S33" s="136" t="s">
        <v>281</v>
      </c>
      <c r="T33" s="129" t="s">
        <v>304</v>
      </c>
      <c r="U33" s="219">
        <v>2</v>
      </c>
      <c r="V33" s="219">
        <v>2</v>
      </c>
      <c r="W33" s="219">
        <f t="shared" si="19"/>
        <v>4</v>
      </c>
      <c r="X33" s="220" t="str">
        <f t="shared" si="20"/>
        <v>B</v>
      </c>
      <c r="Y33" s="221" t="str">
        <f t="shared" si="21"/>
        <v>Situación mejorable con exposición ocasional o esporádica, o situación sin anomalía destacable con cualquier nivel de exposición. No es esperable que se materialice el riesgo, aunque puede ser concebible.</v>
      </c>
      <c r="Z33" s="219">
        <v>10</v>
      </c>
      <c r="AA33" s="219">
        <f t="shared" si="22"/>
        <v>40</v>
      </c>
      <c r="AB33" s="222" t="str">
        <f t="shared" si="23"/>
        <v>III</v>
      </c>
      <c r="AC33" s="221" t="str">
        <f t="shared" si="24"/>
        <v>Mejorar si es posible. Sería conveniente justificar la intervención y su rentabilidad.</v>
      </c>
      <c r="AD33" s="223" t="str">
        <f t="shared" si="25"/>
        <v>Aceptable</v>
      </c>
      <c r="AE33" s="137" t="s">
        <v>697</v>
      </c>
      <c r="AF33" s="131" t="s">
        <v>34</v>
      </c>
      <c r="AG33" s="131" t="s">
        <v>34</v>
      </c>
      <c r="AH33" s="136" t="s">
        <v>282</v>
      </c>
      <c r="AI33" s="136" t="s">
        <v>283</v>
      </c>
      <c r="AJ33" s="131" t="s">
        <v>34</v>
      </c>
      <c r="AK33" s="144" t="s">
        <v>521</v>
      </c>
    </row>
    <row r="34" spans="2:37" s="17" customFormat="1" ht="93.75" customHeight="1">
      <c r="B34" s="590"/>
      <c r="C34" s="412"/>
      <c r="D34" s="412"/>
      <c r="E34" s="430"/>
      <c r="F34" s="430"/>
      <c r="G34" s="236" t="s">
        <v>42</v>
      </c>
      <c r="H34" s="447"/>
      <c r="I34" s="136" t="s">
        <v>541</v>
      </c>
      <c r="J34" s="136" t="s">
        <v>542</v>
      </c>
      <c r="K34" s="136" t="s">
        <v>543</v>
      </c>
      <c r="L34" s="76">
        <v>2</v>
      </c>
      <c r="M34" s="77">
        <v>0</v>
      </c>
      <c r="N34" s="76">
        <v>0</v>
      </c>
      <c r="O34" s="76">
        <f t="shared" si="18"/>
        <v>2</v>
      </c>
      <c r="P34" s="136" t="s">
        <v>291</v>
      </c>
      <c r="Q34" s="131">
        <v>8</v>
      </c>
      <c r="R34" s="238"/>
      <c r="S34" s="129" t="s">
        <v>297</v>
      </c>
      <c r="T34" s="129" t="s">
        <v>302</v>
      </c>
      <c r="U34" s="219">
        <v>2</v>
      </c>
      <c r="V34" s="219">
        <v>3</v>
      </c>
      <c r="W34" s="219">
        <f t="shared" si="19"/>
        <v>6</v>
      </c>
      <c r="X34" s="220" t="str">
        <f t="shared" si="20"/>
        <v>M</v>
      </c>
      <c r="Y34" s="221" t="str">
        <f t="shared" si="21"/>
        <v>Situación deficiente con exposición esporádica, o bien situación mejorable con exposición continuada o frecuente. Es posible que suceda el daño alguna vez.</v>
      </c>
      <c r="Z34" s="219">
        <v>10</v>
      </c>
      <c r="AA34" s="219">
        <f t="shared" si="22"/>
        <v>60</v>
      </c>
      <c r="AB34" s="222" t="str">
        <f t="shared" si="23"/>
        <v>III</v>
      </c>
      <c r="AC34" s="221" t="str">
        <f t="shared" si="24"/>
        <v>Mejorar si es posible. Sería conveniente justificar la intervención y su rentabilidad.</v>
      </c>
      <c r="AD34" s="223" t="str">
        <f t="shared" si="25"/>
        <v>Aceptable</v>
      </c>
      <c r="AE34" s="148" t="s">
        <v>718</v>
      </c>
      <c r="AF34" s="145" t="s">
        <v>34</v>
      </c>
      <c r="AG34" s="145" t="s">
        <v>34</v>
      </c>
      <c r="AH34" s="145" t="s">
        <v>34</v>
      </c>
      <c r="AI34" s="147" t="s">
        <v>544</v>
      </c>
      <c r="AJ34" s="145" t="s">
        <v>34</v>
      </c>
      <c r="AK34" s="144" t="s">
        <v>521</v>
      </c>
    </row>
    <row r="35" spans="2:37" s="17" customFormat="1" ht="93.75" customHeight="1">
      <c r="B35" s="590"/>
      <c r="C35" s="412"/>
      <c r="D35" s="412"/>
      <c r="E35" s="430"/>
      <c r="F35" s="430"/>
      <c r="G35" s="236" t="s">
        <v>42</v>
      </c>
      <c r="H35" s="448"/>
      <c r="I35" s="136" t="s">
        <v>295</v>
      </c>
      <c r="J35" s="136" t="s">
        <v>545</v>
      </c>
      <c r="K35" s="136" t="s">
        <v>457</v>
      </c>
      <c r="L35" s="76">
        <v>2</v>
      </c>
      <c r="M35" s="77">
        <v>0</v>
      </c>
      <c r="N35" s="76">
        <v>0</v>
      </c>
      <c r="O35" s="76">
        <f t="shared" si="18"/>
        <v>2</v>
      </c>
      <c r="P35" s="136" t="s">
        <v>331</v>
      </c>
      <c r="Q35" s="131">
        <v>8</v>
      </c>
      <c r="R35" s="136" t="s">
        <v>546</v>
      </c>
      <c r="S35" s="136" t="s">
        <v>547</v>
      </c>
      <c r="T35" s="129" t="s">
        <v>458</v>
      </c>
      <c r="U35" s="143">
        <v>2</v>
      </c>
      <c r="V35" s="143">
        <v>4</v>
      </c>
      <c r="W35" s="143">
        <f t="shared" si="19"/>
        <v>8</v>
      </c>
      <c r="X35" s="143" t="str">
        <f t="shared" si="20"/>
        <v>M</v>
      </c>
      <c r="Y35" s="223" t="str">
        <f t="shared" si="21"/>
        <v>Situación deficiente con exposición esporádica, o bien situación mejorable con exposición continuada o frecuente. Es posible que suceda el daño alguna vez.</v>
      </c>
      <c r="Z35" s="219">
        <v>25</v>
      </c>
      <c r="AA35" s="219">
        <f t="shared" si="22"/>
        <v>200</v>
      </c>
      <c r="AB35" s="222" t="str">
        <f t="shared" si="23"/>
        <v>II</v>
      </c>
      <c r="AC35" s="223" t="str">
        <f t="shared" si="24"/>
        <v>Corregir y adoptar medidas de control de inmediato. Sin embargo suspenda actividades si el nivel de riesgo está por encima o igual de 360.</v>
      </c>
      <c r="AD35" s="223" t="str">
        <f t="shared" si="25"/>
        <v>No aceptable o aceptable con control específico</v>
      </c>
      <c r="AE35" s="148" t="s">
        <v>734</v>
      </c>
      <c r="AF35" s="148" t="s">
        <v>34</v>
      </c>
      <c r="AG35" s="148" t="s">
        <v>147</v>
      </c>
      <c r="AH35" s="147" t="s">
        <v>456</v>
      </c>
      <c r="AI35" s="147" t="s">
        <v>544</v>
      </c>
      <c r="AJ35" s="145" t="s">
        <v>34</v>
      </c>
      <c r="AK35" s="144" t="s">
        <v>521</v>
      </c>
    </row>
    <row r="36" spans="2:37" ht="93.75" customHeight="1" thickBot="1">
      <c r="B36" s="591"/>
      <c r="C36" s="480"/>
      <c r="D36" s="480"/>
      <c r="E36" s="430"/>
      <c r="F36" s="430"/>
      <c r="G36" s="239" t="s">
        <v>42</v>
      </c>
      <c r="H36" s="149" t="s">
        <v>60</v>
      </c>
      <c r="I36" s="149" t="s">
        <v>268</v>
      </c>
      <c r="J36" s="149" t="s">
        <v>548</v>
      </c>
      <c r="K36" s="149" t="s">
        <v>270</v>
      </c>
      <c r="L36" s="76">
        <v>2</v>
      </c>
      <c r="M36" s="77">
        <v>0</v>
      </c>
      <c r="N36" s="76">
        <v>0</v>
      </c>
      <c r="O36" s="76">
        <f t="shared" si="18"/>
        <v>2</v>
      </c>
      <c r="P36" s="149" t="s">
        <v>271</v>
      </c>
      <c r="Q36" s="150">
        <v>8</v>
      </c>
      <c r="R36" s="149" t="s">
        <v>549</v>
      </c>
      <c r="S36" s="149" t="s">
        <v>550</v>
      </c>
      <c r="T36" s="149" t="s">
        <v>551</v>
      </c>
      <c r="U36" s="224">
        <v>2</v>
      </c>
      <c r="V36" s="224">
        <v>2</v>
      </c>
      <c r="W36" s="224">
        <f t="shared" si="19"/>
        <v>4</v>
      </c>
      <c r="X36" s="225" t="str">
        <f t="shared" si="20"/>
        <v>B</v>
      </c>
      <c r="Y36" s="226" t="str">
        <f t="shared" si="21"/>
        <v>Situación mejorable con exposición ocasional o esporádica, o situación sin anomalía destacable con cualquier nivel de exposición. No es esperable que se materialice el riesgo, aunque puede ser concebible.</v>
      </c>
      <c r="Z36" s="224">
        <v>25</v>
      </c>
      <c r="AA36" s="224">
        <f t="shared" si="22"/>
        <v>100</v>
      </c>
      <c r="AB36" s="227" t="str">
        <f t="shared" si="23"/>
        <v>III</v>
      </c>
      <c r="AC36" s="226" t="str">
        <f t="shared" si="24"/>
        <v>Mejorar si es posible. Sería conveniente justificar la intervención y su rentabilidad.</v>
      </c>
      <c r="AD36" s="228" t="str">
        <f t="shared" si="25"/>
        <v>Aceptable</v>
      </c>
      <c r="AE36" s="152" t="s">
        <v>735</v>
      </c>
      <c r="AF36" s="150" t="s">
        <v>34</v>
      </c>
      <c r="AG36" s="150" t="s">
        <v>34</v>
      </c>
      <c r="AH36" s="150" t="s">
        <v>34</v>
      </c>
      <c r="AI36" s="151" t="s">
        <v>544</v>
      </c>
      <c r="AJ36" s="150" t="s">
        <v>34</v>
      </c>
      <c r="AK36" s="153" t="s">
        <v>521</v>
      </c>
    </row>
  </sheetData>
  <mergeCells count="56">
    <mergeCell ref="AE29:AE30"/>
    <mergeCell ref="H33:H35"/>
    <mergeCell ref="D27:D36"/>
    <mergeCell ref="B27:B36"/>
    <mergeCell ref="C27:C36"/>
    <mergeCell ref="E27:E36"/>
    <mergeCell ref="F27:F36"/>
    <mergeCell ref="H27:H28"/>
    <mergeCell ref="H29:H31"/>
    <mergeCell ref="Q7:Q8"/>
    <mergeCell ref="AB7:AB8"/>
    <mergeCell ref="AH7:AH8"/>
    <mergeCell ref="AI7:AI8"/>
    <mergeCell ref="AJ7:AJ8"/>
    <mergeCell ref="X7:X8"/>
    <mergeCell ref="Y7:Y8"/>
    <mergeCell ref="Z7:Z8"/>
    <mergeCell ref="AA7:AA8"/>
    <mergeCell ref="R7:T7"/>
    <mergeCell ref="U7:U8"/>
    <mergeCell ref="V7:V8"/>
    <mergeCell ref="W7:W8"/>
    <mergeCell ref="AK7:AK8"/>
    <mergeCell ref="AC7:AC8"/>
    <mergeCell ref="AD7:AD8"/>
    <mergeCell ref="AE7:AE8"/>
    <mergeCell ref="AF7:AF8"/>
    <mergeCell ref="AG7:AG8"/>
    <mergeCell ref="H20:H25"/>
    <mergeCell ref="H12:H15"/>
    <mergeCell ref="B9:B26"/>
    <mergeCell ref="C9:C26"/>
    <mergeCell ref="D9:D26"/>
    <mergeCell ref="E9:E26"/>
    <mergeCell ref="F9:F26"/>
    <mergeCell ref="K7:K8"/>
    <mergeCell ref="L7:O7"/>
    <mergeCell ref="P7:P8"/>
    <mergeCell ref="H9:H11"/>
    <mergeCell ref="H16:H18"/>
    <mergeCell ref="AE16:AE18"/>
    <mergeCell ref="AE12:AE15"/>
    <mergeCell ref="B4:T4"/>
    <mergeCell ref="U4:AK4"/>
    <mergeCell ref="B5:T6"/>
    <mergeCell ref="U5:AC6"/>
    <mergeCell ref="AD5:AD6"/>
    <mergeCell ref="AE5:AK5"/>
    <mergeCell ref="AE6:AK6"/>
    <mergeCell ref="B7:B8"/>
    <mergeCell ref="C7:C8"/>
    <mergeCell ref="D7:D8"/>
    <mergeCell ref="E7:E8"/>
    <mergeCell ref="F7:F8"/>
    <mergeCell ref="G7:G8"/>
    <mergeCell ref="H7:J7"/>
  </mergeCells>
  <conditionalFormatting sqref="AB9:AB10">
    <cfRule type="cellIs" dxfId="1588" priority="436" stopIfTrue="1" operator="equal">
      <formula>"I"</formula>
    </cfRule>
    <cfRule type="cellIs" dxfId="1587" priority="437" stopIfTrue="1" operator="equal">
      <formula>"II"</formula>
    </cfRule>
    <cfRule type="cellIs" dxfId="1586" priority="438" stopIfTrue="1" operator="between">
      <formula>"III"</formula>
      <formula>"IV"</formula>
    </cfRule>
  </conditionalFormatting>
  <conditionalFormatting sqref="AB19:AB21">
    <cfRule type="cellIs" dxfId="1585" priority="116" stopIfTrue="1" operator="equal">
      <formula>"I"</formula>
    </cfRule>
    <cfRule type="cellIs" dxfId="1584" priority="117" stopIfTrue="1" operator="equal">
      <formula>"II"</formula>
    </cfRule>
    <cfRule type="cellIs" dxfId="1583" priority="118" stopIfTrue="1" operator="between">
      <formula>"III"</formula>
      <formula>"IV"</formula>
    </cfRule>
  </conditionalFormatting>
  <conditionalFormatting sqref="AB24">
    <cfRule type="cellIs" dxfId="1582" priority="91" stopIfTrue="1" operator="equal">
      <formula>"I"</formula>
    </cfRule>
    <cfRule type="cellIs" dxfId="1581" priority="92" stopIfTrue="1" operator="equal">
      <formula>"II"</formula>
    </cfRule>
    <cfRule type="cellIs" dxfId="1580" priority="93" stopIfTrue="1" operator="between">
      <formula>"III"</formula>
      <formula>"IV"</formula>
    </cfRule>
  </conditionalFormatting>
  <conditionalFormatting sqref="AB35:AB36">
    <cfRule type="cellIs" dxfId="1579" priority="19" stopIfTrue="1" operator="equal">
      <formula>"I"</formula>
    </cfRule>
    <cfRule type="cellIs" dxfId="1578" priority="20" stopIfTrue="1" operator="equal">
      <formula>"II"</formula>
    </cfRule>
    <cfRule type="cellIs" dxfId="1577" priority="21" stopIfTrue="1" operator="between">
      <formula>"III"</formula>
      <formula>"IV"</formula>
    </cfRule>
  </conditionalFormatting>
  <conditionalFormatting sqref="AB12:AD13">
    <cfRule type="cellIs" dxfId="1576" priority="158" stopIfTrue="1" operator="equal">
      <formula>"I"</formula>
    </cfRule>
    <cfRule type="cellIs" dxfId="1575" priority="159" stopIfTrue="1" operator="equal">
      <formula>"II"</formula>
    </cfRule>
    <cfRule type="cellIs" dxfId="1574" priority="160" stopIfTrue="1" operator="between">
      <formula>"III"</formula>
      <formula>"IV"</formula>
    </cfRule>
  </conditionalFormatting>
  <conditionalFormatting sqref="AB14:AD14">
    <cfRule type="cellIs" dxfId="1573" priority="166" stopIfTrue="1" operator="equal">
      <formula>"I"</formula>
    </cfRule>
    <cfRule type="cellIs" dxfId="1572" priority="167" stopIfTrue="1" operator="equal">
      <formula>"II"</formula>
    </cfRule>
    <cfRule type="cellIs" dxfId="1571" priority="168" stopIfTrue="1" operator="between">
      <formula>"III"</formula>
      <formula>"IV"</formula>
    </cfRule>
  </conditionalFormatting>
  <conditionalFormatting sqref="AB15:AD15">
    <cfRule type="cellIs" dxfId="1570" priority="148" stopIfTrue="1" operator="equal">
      <formula>"I"</formula>
    </cfRule>
    <cfRule type="cellIs" dxfId="1569" priority="149" stopIfTrue="1" operator="equal">
      <formula>"II"</formula>
    </cfRule>
    <cfRule type="cellIs" dxfId="1568" priority="150" stopIfTrue="1" operator="between">
      <formula>"III"</formula>
      <formula>"IV"</formula>
    </cfRule>
  </conditionalFormatting>
  <conditionalFormatting sqref="AB17:AD18">
    <cfRule type="cellIs" dxfId="1567" priority="124" stopIfTrue="1" operator="equal">
      <formula>"I"</formula>
    </cfRule>
    <cfRule type="cellIs" dxfId="1566" priority="125" stopIfTrue="1" operator="equal">
      <formula>"II"</formula>
    </cfRule>
    <cfRule type="cellIs" dxfId="1565" priority="126" stopIfTrue="1" operator="between">
      <formula>"III"</formula>
      <formula>"IV"</formula>
    </cfRule>
  </conditionalFormatting>
  <conditionalFormatting sqref="AB25:AD32">
    <cfRule type="cellIs" dxfId="1564" priority="11" stopIfTrue="1" operator="equal">
      <formula>"I"</formula>
    </cfRule>
    <cfRule type="cellIs" dxfId="1563" priority="12" stopIfTrue="1" operator="equal">
      <formula>"II"</formula>
    </cfRule>
    <cfRule type="cellIs" dxfId="1562" priority="13" stopIfTrue="1" operator="between">
      <formula>"III"</formula>
      <formula>"IV"</formula>
    </cfRule>
  </conditionalFormatting>
  <conditionalFormatting sqref="AB36:AD36">
    <cfRule type="cellIs" dxfId="1561" priority="32" stopIfTrue="1" operator="equal">
      <formula>"I"</formula>
    </cfRule>
    <cfRule type="cellIs" dxfId="1560" priority="33" stopIfTrue="1" operator="equal">
      <formula>"II"</formula>
    </cfRule>
    <cfRule type="cellIs" dxfId="1559" priority="34" stopIfTrue="1" operator="between">
      <formula>"III"</formula>
      <formula>"IV"</formula>
    </cfRule>
  </conditionalFormatting>
  <conditionalFormatting sqref="AB11:AE11">
    <cfRule type="cellIs" dxfId="1558" priority="170" stopIfTrue="1" operator="equal">
      <formula>"I"</formula>
    </cfRule>
    <cfRule type="cellIs" dxfId="1557" priority="171" stopIfTrue="1" operator="equal">
      <formula>"II"</formula>
    </cfRule>
    <cfRule type="cellIs" dxfId="1556" priority="172" stopIfTrue="1" operator="between">
      <formula>"III"</formula>
      <formula>"IV"</formula>
    </cfRule>
  </conditionalFormatting>
  <conditionalFormatting sqref="AB16:AE16">
    <cfRule type="cellIs" dxfId="1555" priority="132" stopIfTrue="1" operator="equal">
      <formula>"I"</formula>
    </cfRule>
    <cfRule type="cellIs" dxfId="1554" priority="133" stopIfTrue="1" operator="equal">
      <formula>"II"</formula>
    </cfRule>
    <cfRule type="cellIs" dxfId="1553" priority="134" stopIfTrue="1" operator="between">
      <formula>"III"</formula>
      <formula>"IV"</formula>
    </cfRule>
  </conditionalFormatting>
  <conditionalFormatting sqref="AB22:AE23">
    <cfRule type="cellIs" dxfId="1552" priority="99" stopIfTrue="1" operator="equal">
      <formula>"I"</formula>
    </cfRule>
    <cfRule type="cellIs" dxfId="1551" priority="100" stopIfTrue="1" operator="equal">
      <formula>"II"</formula>
    </cfRule>
    <cfRule type="cellIs" dxfId="1550" priority="101" stopIfTrue="1" operator="between">
      <formula>"III"</formula>
      <formula>"IV"</formula>
    </cfRule>
  </conditionalFormatting>
  <conditionalFormatting sqref="AB33:AE34">
    <cfRule type="cellIs" dxfId="1549" priority="16" stopIfTrue="1" operator="equal">
      <formula>"I"</formula>
    </cfRule>
    <cfRule type="cellIs" dxfId="1548" priority="17" stopIfTrue="1" operator="equal">
      <formula>"II"</formula>
    </cfRule>
    <cfRule type="cellIs" dxfId="1547" priority="18" stopIfTrue="1" operator="between">
      <formula>"III"</formula>
      <formula>"IV"</formula>
    </cfRule>
  </conditionalFormatting>
  <conditionalFormatting sqref="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cfRule type="cellIs" dxfId="1546" priority="526" stopIfTrue="1" operator="equal">
      <formula>"I"</formula>
    </cfRule>
    <cfRule type="cellIs" dxfId="1545" priority="527" stopIfTrue="1" operator="equal">
      <formula>"II"</formula>
    </cfRule>
    <cfRule type="cellIs" dxfId="1544" priority="528" stopIfTrue="1" operator="between">
      <formula>"III"</formula>
      <formula>"IV"</formula>
    </cfRule>
  </conditionalFormatting>
  <conditionalFormatting sqref="AD9:AD13">
    <cfRule type="containsText" dxfId="1543" priority="153" stopIfTrue="1" operator="containsText" text="No aceptable o aceptable con control específico">
      <formula>NOT(ISERROR(SEARCH("No aceptable o aceptable con control específico",AD9)))</formula>
    </cfRule>
    <cfRule type="cellIs" dxfId="1542" priority="156" stopIfTrue="1" operator="equal">
      <formula>"Aceptable"</formula>
    </cfRule>
  </conditionalFormatting>
  <conditionalFormatting sqref="AD9:AD14">
    <cfRule type="containsText" dxfId="1541" priority="154" stopIfTrue="1" operator="containsText" text="No aceptable">
      <formula>NOT(ISERROR(SEARCH("No aceptable",AD9)))</formula>
    </cfRule>
    <cfRule type="containsText" dxfId="1540" priority="155" stopIfTrue="1" operator="containsText" text="No Aceptable o aceptable con control específico">
      <formula>NOT(ISERROR(SEARCH("No Aceptable o aceptable con control específico",AD9)))</formula>
    </cfRule>
  </conditionalFormatting>
  <conditionalFormatting sqref="AD12:AD13">
    <cfRule type="cellIs" dxfId="1539" priority="157" stopIfTrue="1" operator="equal">
      <formula>"No aceptable"</formula>
    </cfRule>
  </conditionalFormatting>
  <conditionalFormatting sqref="AD13">
    <cfRule type="containsText" dxfId="1538" priority="151" stopIfTrue="1" operator="containsText" text="No aceptable">
      <formula>NOT(ISERROR(SEARCH("No aceptable",AD13)))</formula>
    </cfRule>
    <cfRule type="containsText" dxfId="1537" priority="152" stopIfTrue="1" operator="containsText" text="No Aceptable o aceptable con control específico">
      <formula>NOT(ISERROR(SEARCH("No Aceptable o aceptable con control específico",AD13)))</formula>
    </cfRule>
  </conditionalFormatting>
  <conditionalFormatting sqref="AD14">
    <cfRule type="containsText" dxfId="1536" priority="161" stopIfTrue="1" operator="containsText" text="No aceptable o aceptable con control específico">
      <formula>NOT(ISERROR(SEARCH("No aceptable o aceptable con control específico",AD14)))</formula>
    </cfRule>
    <cfRule type="containsText" dxfId="1535" priority="162" stopIfTrue="1" operator="containsText" text="No aceptable">
      <formula>NOT(ISERROR(SEARCH("No aceptable",AD14)))</formula>
    </cfRule>
    <cfRule type="containsText" dxfId="1534" priority="163" stopIfTrue="1" operator="containsText" text="No Aceptable o aceptable con control específico">
      <formula>NOT(ISERROR(SEARCH("No Aceptable o aceptable con control específico",AD14)))</formula>
    </cfRule>
    <cfRule type="cellIs" dxfId="1533" priority="164" stopIfTrue="1" operator="equal">
      <formula>"Aceptable"</formula>
    </cfRule>
    <cfRule type="cellIs" dxfId="1532" priority="165" stopIfTrue="1" operator="equal">
      <formula>"No aceptable"</formula>
    </cfRule>
  </conditionalFormatting>
  <conditionalFormatting sqref="AD15">
    <cfRule type="cellIs" dxfId="1531" priority="146" stopIfTrue="1" operator="equal">
      <formula>"Aceptable"</formula>
    </cfRule>
    <cfRule type="cellIs" dxfId="1530" priority="147" stopIfTrue="1" operator="equal">
      <formula>"No aceptable"</formula>
    </cfRule>
  </conditionalFormatting>
  <conditionalFormatting sqref="AD15:AD36">
    <cfRule type="containsText" dxfId="1529" priority="6" stopIfTrue="1" operator="containsText" text="No aceptable o aceptable con control específico">
      <formula>NOT(ISERROR(SEARCH("No aceptable o aceptable con control específico",AD15)))</formula>
    </cfRule>
    <cfRule type="containsText" dxfId="1528" priority="7" stopIfTrue="1" operator="containsText" text="No aceptable">
      <formula>NOT(ISERROR(SEARCH("No aceptable",AD15)))</formula>
    </cfRule>
    <cfRule type="containsText" dxfId="1527" priority="8" stopIfTrue="1" operator="containsText" text="No Aceptable o aceptable con control específico">
      <formula>NOT(ISERROR(SEARCH("No Aceptable o aceptable con control específico",AD15)))</formula>
    </cfRule>
  </conditionalFormatting>
  <conditionalFormatting sqref="AD17:AD20">
    <cfRule type="cellIs" dxfId="1526" priority="122" stopIfTrue="1" operator="equal">
      <formula>"Aceptable"</formula>
    </cfRule>
    <cfRule type="cellIs" dxfId="1525" priority="123" stopIfTrue="1" operator="equal">
      <formula>"No aceptable"</formula>
    </cfRule>
  </conditionalFormatting>
  <conditionalFormatting sqref="AD22:AD32">
    <cfRule type="cellIs" dxfId="1524" priority="9" stopIfTrue="1" operator="equal">
      <formula>"Aceptable"</formula>
    </cfRule>
    <cfRule type="cellIs" dxfId="1523" priority="10" stopIfTrue="1" operator="equal">
      <formula>"No aceptable"</formula>
    </cfRule>
  </conditionalFormatting>
  <conditionalFormatting sqref="AD36">
    <cfRule type="cellIs" dxfId="1522" priority="30" stopIfTrue="1" operator="equal">
      <formula>"Aceptable"</formula>
    </cfRule>
    <cfRule type="cellIs" dxfId="1521" priority="31" stopIfTrue="1" operator="equal">
      <formula>"No aceptable"</formula>
    </cfRule>
  </conditionalFormatting>
  <conditionalFormatting sqref="AD36:AD751">
    <cfRule type="containsText" dxfId="1520" priority="27" stopIfTrue="1" operator="containsText" text="No aceptable o aceptable con control específico">
      <formula>NOT(ISERROR(SEARCH("No aceptable o aceptable con control específico",AD36)))</formula>
    </cfRule>
    <cfRule type="containsText" dxfId="1519" priority="28" stopIfTrue="1" operator="containsText" text="No aceptable">
      <formula>NOT(ISERROR(SEARCH("No aceptable",AD36)))</formula>
    </cfRule>
    <cfRule type="containsText" dxfId="1518" priority="29" stopIfTrue="1" operator="containsText" text="No Aceptable o aceptable con control específico">
      <formula>NOT(ISERROR(SEARCH("No Aceptable o aceptable con control específico",AD36)))</formula>
    </cfRule>
  </conditionalFormatting>
  <conditionalFormatting sqref="AD9:AE10">
    <cfRule type="cellIs" dxfId="1517" priority="183" stopIfTrue="1" operator="equal">
      <formula>"No aceptable"</formula>
    </cfRule>
  </conditionalFormatting>
  <conditionalFormatting sqref="AD11:AE11">
    <cfRule type="cellIs" dxfId="1516" priority="169" stopIfTrue="1" operator="equal">
      <formula>"No aceptable"</formula>
    </cfRule>
  </conditionalFormatting>
  <conditionalFormatting sqref="AD16:AE16">
    <cfRule type="cellIs" dxfId="1515" priority="130" stopIfTrue="1" operator="equal">
      <formula>"Aceptable"</formula>
    </cfRule>
    <cfRule type="cellIs" dxfId="1514" priority="131" stopIfTrue="1" operator="equal">
      <formula>"No aceptable"</formula>
    </cfRule>
  </conditionalFormatting>
  <conditionalFormatting sqref="AD21:AE21">
    <cfRule type="cellIs" dxfId="1513" priority="114" stopIfTrue="1" operator="equal">
      <formula>"Aceptable"</formula>
    </cfRule>
    <cfRule type="cellIs" dxfId="1512" priority="115" stopIfTrue="1" operator="equal">
      <formula>"No aceptable"</formula>
    </cfRule>
  </conditionalFormatting>
  <conditionalFormatting sqref="AD33:AE36">
    <cfRule type="cellIs" dxfId="1511" priority="14" stopIfTrue="1" operator="equal">
      <formula>"Aceptable"</formula>
    </cfRule>
    <cfRule type="cellIs" dxfId="1510" priority="15" stopIfTrue="1" operator="equal">
      <formula>"No aceptable"</formula>
    </cfRule>
  </conditionalFormatting>
  <conditionalFormatting sqref="AD37:AF37 AD38:AE45 AD46:AF49 AD50:AE51 AD52:AF52 AD53:AE63 AD64:AF65 AD66:AE66 AD67:AF67 AD68:AE76 AD77:AF78 AD79:AE79 AD80:AF80 AD81:AE91 AD92:AF93 AD94:AE94 AD95:AF95 AD96:AE105 AD106:AD160 AD161:AF233 AD234:AE235 AD236:AF236 AD237:AE248 AD249:AD261 AD262:AF262 AD263:AD516 AD517:AF602 AD603:AE604 AD605:AF605 AD606:AE613 AD614:AF615 AD616:AE616 AD617:AF676 AD677:AE678 AD679:AF679 AD680:AE683 AD684:AF684 AD685:AE687 AD688:AF689 AD690:AE690 AD691:AF751 AF91 AF105:AF106 AE106:AE107 AE108:AF108 AE109:AE118 AF118 AE119:AF120 AE121 AE122:AF122 AE123:AE132 AF132 AE133:AF134 AE135 AE136:AF136 AE137:AE146 AF146 AE147:AF148 AE149 AE150:AF150 AE151:AE160 AF160 AF248:AF249 AE249:AE250 AE251:AF251 AE252:AE261 AF261 AE263:AF501 AE502:AE503 AE504:AF504 AE505:AE515 AE516:AF516">
    <cfRule type="cellIs" dxfId="1509" priority="524" stopIfTrue="1" operator="equal">
      <formula>"Aceptable"</formula>
    </cfRule>
  </conditionalFormatting>
  <conditionalFormatting sqref="AD37:AF37 AD38:AE45 AD46:AF49 AD50:AE51 AD52:AF52 AD53:AE63 AD64:AF65 AD66:AE66 AD67:AF67 AD68:AE76 AD77:AF78 AD79:AE79 AD80:AF80 AD81:AE91 AF91 AD92:AF93 AD94:AE94 AD95:AF95 AD96:AE105 AF105:AF106 AE106:AE107 AD106:AD160 AE108:AF108 AE109:AE118 AF118 AE119:AF120 AE121 AE122:AF122 AE123:AE132 AF132 AE133:AF134 AE135 AE136:AF136 AE137:AE146 AF146 AE147:AF148 AE149 AE150:AF150 AE151:AE160 AF160 AD161:AF233 AD234:AE235 AD236:AF236 AD237:AE248 AF248:AF249 AE249:AE250 AD249:AD261 AE251:AF251 AE252:AE261 AF261 AD262:AF262 AE263:AF501 AD263:AD516 AE502:AE503 AE504:AF504 AE505:AE515 AE516:AF516 AD517:AF602 AD603:AE604 AD605:AF605 AD606:AE613 AD614:AF615 AD616:AE616 AD617:AF676 AD677:AE678 AD679:AF679 AD680:AE683 AD684:AF684 AD685:AE687 AD688:AF689 AD690:AE690 AD691:AF751">
    <cfRule type="cellIs" dxfId="1508" priority="525" stopIfTrue="1" operator="equal">
      <formula>"No aceptable"</formula>
    </cfRule>
  </conditionalFormatting>
  <conditionalFormatting sqref="AE9:AE10">
    <cfRule type="cellIs" dxfId="1507" priority="184" stopIfTrue="1" operator="equal">
      <formula>"I"</formula>
    </cfRule>
    <cfRule type="cellIs" dxfId="1506" priority="185" stopIfTrue="1" operator="equal">
      <formula>"II"</formula>
    </cfRule>
    <cfRule type="cellIs" dxfId="1505" priority="186" stopIfTrue="1" operator="between">
      <formula>"III"</formula>
      <formula>"IV"</formula>
    </cfRule>
  </conditionalFormatting>
  <conditionalFormatting sqref="AE9:AE11">
    <cfRule type="cellIs" dxfId="1504" priority="173" stopIfTrue="1" operator="equal">
      <formula>"Aceptable"</formula>
    </cfRule>
  </conditionalFormatting>
  <conditionalFormatting sqref="AE19:AE20">
    <cfRule type="cellIs" dxfId="1503" priority="1" stopIfTrue="1" operator="equal">
      <formula>"I"</formula>
    </cfRule>
    <cfRule type="cellIs" dxfId="1502" priority="2" stopIfTrue="1" operator="equal">
      <formula>"II"</formula>
    </cfRule>
    <cfRule type="cellIs" dxfId="1501" priority="3" stopIfTrue="1" operator="between">
      <formula>"III"</formula>
      <formula>"IV"</formula>
    </cfRule>
    <cfRule type="cellIs" dxfId="1500" priority="4" stopIfTrue="1" operator="equal">
      <formula>"Aceptable"</formula>
    </cfRule>
    <cfRule type="cellIs" dxfId="1499" priority="5" stopIfTrue="1" operator="equal">
      <formula>"No aceptable"</formula>
    </cfRule>
  </conditionalFormatting>
  <conditionalFormatting sqref="AE22:AE23">
    <cfRule type="cellIs" dxfId="1498" priority="102" stopIfTrue="1" operator="equal">
      <formula>"Aceptable"</formula>
    </cfRule>
    <cfRule type="cellIs" dxfId="1497" priority="103" stopIfTrue="1" operator="equal">
      <formula>"No aceptable"</formula>
    </cfRule>
  </conditionalFormatting>
  <conditionalFormatting sqref="AE24:AE25">
    <cfRule type="cellIs" dxfId="1496" priority="84" stopIfTrue="1" operator="equal">
      <formula>"Aceptable"</formula>
    </cfRule>
    <cfRule type="cellIs" dxfId="1495" priority="85" stopIfTrue="1" operator="equal">
      <formula>"No aceptable"</formula>
    </cfRule>
  </conditionalFormatting>
  <conditionalFormatting sqref="AE25:AE29">
    <cfRule type="cellIs" dxfId="1494" priority="37" stopIfTrue="1" operator="equal">
      <formula>"I"</formula>
    </cfRule>
    <cfRule type="cellIs" dxfId="1493" priority="38" stopIfTrue="1" operator="equal">
      <formula>"II"</formula>
    </cfRule>
    <cfRule type="cellIs" dxfId="1492" priority="39" stopIfTrue="1" operator="between">
      <formula>"III"</formula>
      <formula>"IV"</formula>
    </cfRule>
  </conditionalFormatting>
  <conditionalFormatting sqref="AE26:AE29">
    <cfRule type="cellIs" dxfId="1491" priority="35" stopIfTrue="1" operator="equal">
      <formula>"Aceptable"</formula>
    </cfRule>
    <cfRule type="cellIs" dxfId="1490" priority="36" stopIfTrue="1" operator="equal">
      <formula>"No aceptable"</formula>
    </cfRule>
  </conditionalFormatting>
  <conditionalFormatting sqref="AE36">
    <cfRule type="cellIs" dxfId="1489" priority="22" stopIfTrue="1" operator="equal">
      <formula>"Aceptable"</formula>
    </cfRule>
    <cfRule type="cellIs" dxfId="1488" priority="23" stopIfTrue="1" operator="equal">
      <formula>"No aceptable"</formula>
    </cfRule>
    <cfRule type="cellIs" dxfId="1487" priority="24" stopIfTrue="1" operator="equal">
      <formula>"I"</formula>
    </cfRule>
    <cfRule type="cellIs" dxfId="1486" priority="25" stopIfTrue="1" operator="equal">
      <formula>"II"</formula>
    </cfRule>
    <cfRule type="cellIs" dxfId="1485" priority="26" stopIfTrue="1" operator="between">
      <formula>"III"</formula>
      <formula>"IV"</formula>
    </cfRule>
  </conditionalFormatting>
  <dataValidations count="4">
    <dataValidation allowBlank="1" sqref="AA9:AA36" xr:uid="{00000000-0002-0000-1300-000000000000}"/>
    <dataValidation type="list" allowBlank="1" showInputMessage="1" showErrorMessage="1" prompt="10 = Muy Alto_x000a_6 = Alto_x000a_2 = Medio_x000a_0 = Bajo" sqref="U9:U36" xr:uid="{00000000-0002-0000-1300-000001000000}">
      <formula1>"10, 6, 2, 0, "</formula1>
    </dataValidation>
    <dataValidation type="list" allowBlank="1" showInputMessage="1" prompt="4 = Continua_x000a_3 = Frecuente_x000a_2 = Ocasional_x000a_1 = Esporádica" sqref="V9:V36" xr:uid="{00000000-0002-0000-13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36" xr:uid="{00000000-0002-0000-1300-000003000000}">
      <formula1>"100,60,25,10"</formula1>
    </dataValidation>
  </dataValidations>
  <pageMargins left="0.7" right="0.7" top="0.75" bottom="0.75" header="0.3" footer="0.3"/>
  <pageSetup scale="35"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pageSetUpPr fitToPage="1"/>
  </sheetPr>
  <dimension ref="B1:BL804"/>
  <sheetViews>
    <sheetView view="pageBreakPreview" topLeftCell="S1" zoomScale="70" zoomScaleNormal="70" zoomScaleSheetLayoutView="70" workbookViewId="0">
      <selection activeCell="AK3" sqref="AK3"/>
    </sheetView>
  </sheetViews>
  <sheetFormatPr baseColWidth="10" defaultColWidth="6.85546875" defaultRowHeight="64.5" customHeight="1"/>
  <cols>
    <col min="9" max="11" width="11.85546875" customWidth="1"/>
    <col min="16" max="16" width="10.42578125" customWidth="1"/>
    <col min="18" max="20" width="10.85546875" customWidth="1"/>
    <col min="35" max="35" width="29.7109375" customWidth="1"/>
    <col min="36" max="36" width="9.85546875" customWidth="1"/>
    <col min="37" max="37" width="15.85546875" customWidth="1"/>
  </cols>
  <sheetData>
    <row r="1" spans="2:64" ht="38.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8.2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2:64"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98.25" customHeight="1">
      <c r="B9" s="435" t="s">
        <v>106</v>
      </c>
      <c r="C9" s="435" t="s">
        <v>185</v>
      </c>
      <c r="D9" s="435" t="s">
        <v>83</v>
      </c>
      <c r="E9" s="592" t="s">
        <v>111</v>
      </c>
      <c r="F9" s="438" t="s">
        <v>112</v>
      </c>
      <c r="G9" s="77" t="s">
        <v>42</v>
      </c>
      <c r="H9" s="404" t="s">
        <v>36</v>
      </c>
      <c r="I9" s="74" t="s">
        <v>46</v>
      </c>
      <c r="J9" s="75" t="s">
        <v>230</v>
      </c>
      <c r="K9" s="75" t="s">
        <v>231</v>
      </c>
      <c r="L9" s="76">
        <v>6</v>
      </c>
      <c r="M9" s="76">
        <v>0</v>
      </c>
      <c r="N9" s="76">
        <v>0</v>
      </c>
      <c r="O9" s="76">
        <f t="shared" ref="O9:O23" si="0">SUM(L9:N9)</f>
        <v>6</v>
      </c>
      <c r="P9" s="75" t="s">
        <v>232</v>
      </c>
      <c r="Q9" s="78">
        <v>8</v>
      </c>
      <c r="R9" s="75" t="s">
        <v>424</v>
      </c>
      <c r="S9" s="75" t="s">
        <v>234</v>
      </c>
      <c r="T9" s="75" t="s">
        <v>233</v>
      </c>
      <c r="U9" s="79">
        <v>2</v>
      </c>
      <c r="V9" s="79">
        <v>4</v>
      </c>
      <c r="W9" s="79">
        <f t="shared" ref="W9:W23" si="1">V9*U9</f>
        <v>8</v>
      </c>
      <c r="X9" s="80" t="str">
        <f t="shared" ref="X9:X23" si="2">+IF(AND(U9*V9&gt;=24,U9*V9&lt;=40),"MA",IF(AND(U9*V9&gt;=10,U9*V9&lt;=20),"A",IF(AND(U9*V9&gt;=6,U9*V9&lt;=8),"M",IF(AND(U9*V9&gt;=0,U9*V9&lt;=4),"B",""))))</f>
        <v>M</v>
      </c>
      <c r="Y9" s="74" t="str">
        <f t="shared" ref="Y9:Y23"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AA23" si="4">W9*Z9</f>
        <v>80</v>
      </c>
      <c r="AB9" s="82" t="str">
        <f t="shared" ref="AB9:AB23" si="5">+IF(AND(U9*V9*Z9&gt;=600,U9*V9*Z9&lt;=4000),"I",IF(AND(U9*V9*Z9&gt;=150,U9*V9*Z9&lt;=500),"II",IF(AND(U9*V9*Z9&gt;=40,U9*V9*Z9&lt;=120),"III",IF(AND(U9*V9*Z9&gt;=0,U9*V9*Z9&lt;=20),"IV",""))))</f>
        <v>III</v>
      </c>
      <c r="AC9" s="74" t="str">
        <f t="shared" ref="AC9:AC23"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3" si="7">+IF(AB9="I","No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64" s="1" customFormat="1" ht="98.25" customHeight="1">
      <c r="B10" s="435"/>
      <c r="C10" s="435"/>
      <c r="D10" s="435"/>
      <c r="E10" s="592"/>
      <c r="F10" s="438"/>
      <c r="G10" s="77" t="s">
        <v>42</v>
      </c>
      <c r="H10" s="415"/>
      <c r="I10" s="74" t="s">
        <v>96</v>
      </c>
      <c r="J10" s="75" t="s">
        <v>236</v>
      </c>
      <c r="K10" s="85" t="s">
        <v>237</v>
      </c>
      <c r="L10" s="76">
        <v>6</v>
      </c>
      <c r="M10" s="76">
        <v>0</v>
      </c>
      <c r="N10" s="76">
        <v>0</v>
      </c>
      <c r="O10" s="76">
        <f t="shared" si="0"/>
        <v>6</v>
      </c>
      <c r="P10" s="75" t="s">
        <v>232</v>
      </c>
      <c r="Q10" s="78">
        <v>8</v>
      </c>
      <c r="R10" s="85" t="s">
        <v>425</v>
      </c>
      <c r="S10" s="85" t="s">
        <v>234</v>
      </c>
      <c r="T10" s="85" t="s">
        <v>233</v>
      </c>
      <c r="U10" s="79">
        <v>2</v>
      </c>
      <c r="V10" s="79">
        <v>4</v>
      </c>
      <c r="W10" s="79">
        <f t="shared" ref="W10:W22" si="8">V10*U10</f>
        <v>8</v>
      </c>
      <c r="X10" s="80" t="str">
        <f t="shared" ref="X10:X22" si="9">+IF(AND(U10*V10&gt;=24,U10*V10&lt;=40),"MA",IF(AND(U10*V10&gt;=10,U10*V10&lt;=20),"A",IF(AND(U10*V10&gt;=6,U10*V10&lt;=8),"M",IF(AND(U10*V10&gt;=0,U10*V10&lt;=4),"B",""))))</f>
        <v>M</v>
      </c>
      <c r="Y10" s="74" t="str">
        <f t="shared" ref="Y10:Y22"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2" si="11">W10*Z10</f>
        <v>80</v>
      </c>
      <c r="AB10" s="82" t="str">
        <f t="shared" ref="AB10:AB22" si="12">+IF(AND(U10*V10*Z10&gt;=600,U10*V10*Z10&lt;=4000),"I",IF(AND(U10*V10*Z10&gt;=150,U10*V10*Z10&lt;=500),"II",IF(AND(U10*V10*Z10&gt;=40,U10*V10*Z10&lt;=120),"III",IF(AND(U10*V10*Z10&gt;=0,U10*V10*Z10&lt;=20),"IV",""))))</f>
        <v>III</v>
      </c>
      <c r="AC10" s="74" t="str">
        <f t="shared" ref="AC10:AC22"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2" si="14">+IF(AB10="I","No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2:64" s="1" customFormat="1" ht="98.25" customHeight="1">
      <c r="B11" s="435"/>
      <c r="C11" s="435"/>
      <c r="D11" s="435"/>
      <c r="E11" s="592"/>
      <c r="F11" s="438"/>
      <c r="G11" s="241" t="s">
        <v>42</v>
      </c>
      <c r="H11" s="407" t="s">
        <v>44</v>
      </c>
      <c r="I11" s="74" t="s">
        <v>54</v>
      </c>
      <c r="J11" s="74" t="s">
        <v>224</v>
      </c>
      <c r="K11" s="74" t="s">
        <v>219</v>
      </c>
      <c r="L11" s="76">
        <v>6</v>
      </c>
      <c r="M11" s="76">
        <v>0</v>
      </c>
      <c r="N11" s="76">
        <v>0</v>
      </c>
      <c r="O11" s="76">
        <f t="shared" si="0"/>
        <v>6</v>
      </c>
      <c r="P11" s="74" t="s">
        <v>708</v>
      </c>
      <c r="Q11" s="78">
        <v>8</v>
      </c>
      <c r="R11" s="74" t="s">
        <v>221</v>
      </c>
      <c r="S11" s="74" t="s">
        <v>220</v>
      </c>
      <c r="T11" s="74" t="s">
        <v>300</v>
      </c>
      <c r="U11" s="88">
        <v>2</v>
      </c>
      <c r="V11" s="88">
        <v>3</v>
      </c>
      <c r="W11" s="88">
        <f t="shared" si="8"/>
        <v>6</v>
      </c>
      <c r="X11" s="80" t="str">
        <f t="shared" si="9"/>
        <v>M</v>
      </c>
      <c r="Y11" s="81" t="str">
        <f t="shared" si="10"/>
        <v>Situación deficiente con exposición esporádica, o bien situación mejorable con exposición continuada o frecuente. Es posible que suceda el daño alguna vez.</v>
      </c>
      <c r="Z11" s="79">
        <v>10</v>
      </c>
      <c r="AA11" s="79">
        <f t="shared" si="11"/>
        <v>60</v>
      </c>
      <c r="AB11" s="82" t="str">
        <f t="shared" si="12"/>
        <v>III</v>
      </c>
      <c r="AC11" s="81" t="str">
        <f t="shared" si="13"/>
        <v>Mejorar si es posible. Sería conveniente justificar la intervención y su rentabilidad.</v>
      </c>
      <c r="AD11" s="74" t="str">
        <f t="shared" si="14"/>
        <v>Aceptable</v>
      </c>
      <c r="AE11" s="407" t="s">
        <v>724</v>
      </c>
      <c r="AF11" s="74" t="s">
        <v>34</v>
      </c>
      <c r="AG11" s="74" t="s">
        <v>34</v>
      </c>
      <c r="AH11" s="74" t="s">
        <v>34</v>
      </c>
      <c r="AI11" s="74" t="s">
        <v>226</v>
      </c>
      <c r="AJ11" s="74" t="s">
        <v>34</v>
      </c>
      <c r="AK11" s="84" t="s">
        <v>468</v>
      </c>
    </row>
    <row r="12" spans="2:64" s="1" customFormat="1" ht="98.25" customHeight="1">
      <c r="B12" s="435"/>
      <c r="C12" s="435"/>
      <c r="D12" s="435"/>
      <c r="E12" s="592"/>
      <c r="F12" s="438"/>
      <c r="G12" s="241" t="s">
        <v>42</v>
      </c>
      <c r="H12" s="408"/>
      <c r="I12" s="74" t="s">
        <v>460</v>
      </c>
      <c r="J12" s="74" t="s">
        <v>439</v>
      </c>
      <c r="K12" s="74" t="s">
        <v>709</v>
      </c>
      <c r="L12" s="76">
        <v>6</v>
      </c>
      <c r="M12" s="76">
        <v>0</v>
      </c>
      <c r="N12" s="76">
        <v>0</v>
      </c>
      <c r="O12" s="76">
        <f t="shared" si="0"/>
        <v>6</v>
      </c>
      <c r="P12" s="74" t="s">
        <v>708</v>
      </c>
      <c r="Q12" s="78">
        <v>8</v>
      </c>
      <c r="R12" s="74" t="s">
        <v>707</v>
      </c>
      <c r="S12" s="74" t="s">
        <v>461</v>
      </c>
      <c r="T12" s="74" t="s">
        <v>441</v>
      </c>
      <c r="U12" s="79">
        <v>2</v>
      </c>
      <c r="V12" s="79">
        <v>3</v>
      </c>
      <c r="W12" s="88">
        <f t="shared" si="8"/>
        <v>6</v>
      </c>
      <c r="X12" s="80" t="str">
        <f t="shared" si="9"/>
        <v>M</v>
      </c>
      <c r="Y12" s="81" t="str">
        <f t="shared" si="10"/>
        <v>Situación deficiente con exposición esporádica, o bien situación mejorable con exposición continuada o frecuente. Es posible que suceda el daño alguna vez.</v>
      </c>
      <c r="Z12" s="79">
        <v>10</v>
      </c>
      <c r="AA12" s="79">
        <f t="shared" si="11"/>
        <v>60</v>
      </c>
      <c r="AB12" s="82" t="str">
        <f t="shared" si="12"/>
        <v>III</v>
      </c>
      <c r="AC12" s="81" t="str">
        <f t="shared" si="13"/>
        <v>Mejorar si es posible. Sería conveniente justificar la intervención y su rentabilidad.</v>
      </c>
      <c r="AD12" s="74" t="str">
        <f t="shared" si="14"/>
        <v>Aceptable</v>
      </c>
      <c r="AE12" s="408"/>
      <c r="AF12" s="74" t="s">
        <v>34</v>
      </c>
      <c r="AG12" s="74" t="s">
        <v>34</v>
      </c>
      <c r="AH12" s="74" t="s">
        <v>34</v>
      </c>
      <c r="AI12" s="74" t="s">
        <v>462</v>
      </c>
      <c r="AJ12" s="74" t="s">
        <v>34</v>
      </c>
      <c r="AK12" s="84" t="s">
        <v>433</v>
      </c>
    </row>
    <row r="13" spans="2:64" s="1" customFormat="1" ht="98.25" customHeight="1">
      <c r="B13" s="435"/>
      <c r="C13" s="435"/>
      <c r="D13" s="435"/>
      <c r="E13" s="592"/>
      <c r="F13" s="438"/>
      <c r="G13" s="241" t="s">
        <v>42</v>
      </c>
      <c r="H13" s="408"/>
      <c r="I13" s="74" t="s">
        <v>427</v>
      </c>
      <c r="J13" s="74" t="s">
        <v>428</v>
      </c>
      <c r="K13" s="74" t="s">
        <v>711</v>
      </c>
      <c r="L13" s="76">
        <v>6</v>
      </c>
      <c r="M13" s="76">
        <v>0</v>
      </c>
      <c r="N13" s="76">
        <v>0</v>
      </c>
      <c r="O13" s="76">
        <f t="shared" si="0"/>
        <v>6</v>
      </c>
      <c r="P13" s="74" t="s">
        <v>708</v>
      </c>
      <c r="Q13" s="78">
        <v>8</v>
      </c>
      <c r="R13" s="74" t="s">
        <v>221</v>
      </c>
      <c r="S13" s="74" t="s">
        <v>431</v>
      </c>
      <c r="T13" s="74" t="s">
        <v>432</v>
      </c>
      <c r="U13" s="79">
        <v>2</v>
      </c>
      <c r="V13" s="79">
        <v>1</v>
      </c>
      <c r="W13" s="79">
        <f t="shared" si="8"/>
        <v>2</v>
      </c>
      <c r="X13" s="80" t="str">
        <f t="shared" si="9"/>
        <v>B</v>
      </c>
      <c r="Y13" s="81" t="str">
        <f t="shared" si="10"/>
        <v>Situación mejorable con exposición ocasional o esporádica, o situación sin anomalía destacable con cualquier nivel de exposición. No es esperable que se materialice el riesgo, aunque puede ser concebible.</v>
      </c>
      <c r="Z13" s="79">
        <v>10</v>
      </c>
      <c r="AA13" s="79">
        <f t="shared" si="11"/>
        <v>20</v>
      </c>
      <c r="AB13" s="82" t="str">
        <f t="shared" si="12"/>
        <v>IV</v>
      </c>
      <c r="AC13" s="81" t="str">
        <f t="shared" si="13"/>
        <v>Mantener las medidas de control existentes, pero se deberían considerar soluciones o mejoras y se deben hacer comprobaciones periódicas para asegurar que el riesgo aún es tolerable.</v>
      </c>
      <c r="AD13" s="74" t="str">
        <f t="shared" si="14"/>
        <v>Aceptable</v>
      </c>
      <c r="AE13" s="408"/>
      <c r="AF13" s="74" t="s">
        <v>34</v>
      </c>
      <c r="AG13" s="74" t="s">
        <v>34</v>
      </c>
      <c r="AH13" s="74" t="s">
        <v>34</v>
      </c>
      <c r="AI13" s="74" t="s">
        <v>223</v>
      </c>
      <c r="AJ13" s="74" t="s">
        <v>34</v>
      </c>
      <c r="AK13" s="84" t="s">
        <v>433</v>
      </c>
    </row>
    <row r="14" spans="2:64" s="1" customFormat="1" ht="98.25" customHeight="1">
      <c r="B14" s="435"/>
      <c r="C14" s="435"/>
      <c r="D14" s="435"/>
      <c r="E14" s="592"/>
      <c r="F14" s="438"/>
      <c r="G14" s="241" t="s">
        <v>42</v>
      </c>
      <c r="H14" s="409"/>
      <c r="I14" s="74" t="s">
        <v>463</v>
      </c>
      <c r="J14" s="74" t="s">
        <v>222</v>
      </c>
      <c r="K14" s="74" t="s">
        <v>711</v>
      </c>
      <c r="L14" s="76">
        <v>6</v>
      </c>
      <c r="M14" s="76">
        <v>0</v>
      </c>
      <c r="N14" s="76">
        <v>0</v>
      </c>
      <c r="O14" s="76">
        <f t="shared" si="0"/>
        <v>6</v>
      </c>
      <c r="P14" s="74" t="s">
        <v>708</v>
      </c>
      <c r="Q14" s="74">
        <v>8</v>
      </c>
      <c r="R14" s="74" t="s">
        <v>459</v>
      </c>
      <c r="S14" s="74" t="s">
        <v>220</v>
      </c>
      <c r="T14" s="74" t="s">
        <v>300</v>
      </c>
      <c r="U14" s="79">
        <v>2</v>
      </c>
      <c r="V14" s="79">
        <v>3</v>
      </c>
      <c r="W14" s="79">
        <f t="shared" si="8"/>
        <v>6</v>
      </c>
      <c r="X14" s="80" t="str">
        <f t="shared" si="9"/>
        <v>M</v>
      </c>
      <c r="Y14" s="81" t="str">
        <f t="shared" si="10"/>
        <v>Situación deficiente con exposición esporádica, o bien situación mejorable con exposición continuada o frecuente. Es posible que suceda el daño alguna vez.</v>
      </c>
      <c r="Z14" s="79">
        <v>10</v>
      </c>
      <c r="AA14" s="79">
        <f t="shared" si="11"/>
        <v>60</v>
      </c>
      <c r="AB14" s="82" t="str">
        <f t="shared" si="12"/>
        <v>III</v>
      </c>
      <c r="AC14" s="81" t="str">
        <f t="shared" si="13"/>
        <v>Mejorar si es posible. Sería conveniente justificar la intervención y su rentabilidad.</v>
      </c>
      <c r="AD14" s="74" t="str">
        <f t="shared" si="14"/>
        <v>Aceptable</v>
      </c>
      <c r="AE14" s="409"/>
      <c r="AF14" s="74" t="s">
        <v>34</v>
      </c>
      <c r="AG14" s="74" t="s">
        <v>34</v>
      </c>
      <c r="AH14" s="74" t="s">
        <v>34</v>
      </c>
      <c r="AI14" s="74" t="s">
        <v>462</v>
      </c>
      <c r="AJ14" s="74" t="s">
        <v>34</v>
      </c>
      <c r="AK14" s="84" t="s">
        <v>464</v>
      </c>
    </row>
    <row r="15" spans="2:64" s="1" customFormat="1" ht="98.25" customHeight="1">
      <c r="B15" s="435"/>
      <c r="C15" s="435"/>
      <c r="D15" s="435"/>
      <c r="E15" s="592"/>
      <c r="F15" s="438"/>
      <c r="G15" s="77" t="s">
        <v>42</v>
      </c>
      <c r="H15" s="410" t="s">
        <v>48</v>
      </c>
      <c r="I15" s="85" t="s">
        <v>202</v>
      </c>
      <c r="J15" s="85" t="s">
        <v>203</v>
      </c>
      <c r="K15" s="85" t="s">
        <v>206</v>
      </c>
      <c r="L15" s="76">
        <v>6</v>
      </c>
      <c r="M15" s="76">
        <v>0</v>
      </c>
      <c r="N15" s="76">
        <v>0</v>
      </c>
      <c r="O15" s="76">
        <f t="shared" si="0"/>
        <v>6</v>
      </c>
      <c r="P15" s="89" t="s">
        <v>209</v>
      </c>
      <c r="Q15" s="78">
        <v>8</v>
      </c>
      <c r="R15" s="89" t="s">
        <v>211</v>
      </c>
      <c r="S15" s="89" t="s">
        <v>296</v>
      </c>
      <c r="T15" s="89" t="s">
        <v>213</v>
      </c>
      <c r="U15" s="79">
        <v>2</v>
      </c>
      <c r="V15" s="79">
        <v>4</v>
      </c>
      <c r="W15" s="79">
        <f t="shared" si="8"/>
        <v>8</v>
      </c>
      <c r="X15" s="80" t="str">
        <f t="shared" si="9"/>
        <v>M</v>
      </c>
      <c r="Y15" s="81" t="str">
        <f t="shared" si="10"/>
        <v>Situación deficiente con exposición esporádica, o bien situación mejorable con exposición continuada o frecuente. Es posible que suceda el daño alguna vez.</v>
      </c>
      <c r="Z15" s="79">
        <v>10</v>
      </c>
      <c r="AA15" s="79">
        <f t="shared" si="11"/>
        <v>80</v>
      </c>
      <c r="AB15" s="82" t="str">
        <f t="shared" si="12"/>
        <v>III</v>
      </c>
      <c r="AC15" s="81" t="str">
        <f t="shared" si="13"/>
        <v>Mejorar si es posible. Sería conveniente justificar la intervención y su rentabilidad.</v>
      </c>
      <c r="AD15" s="74" t="str">
        <f t="shared" si="14"/>
        <v>Aceptable</v>
      </c>
      <c r="AE15" s="407" t="s">
        <v>713</v>
      </c>
      <c r="AF15" s="74" t="s">
        <v>34</v>
      </c>
      <c r="AG15" s="74" t="s">
        <v>34</v>
      </c>
      <c r="AH15" s="85" t="s">
        <v>217</v>
      </c>
      <c r="AI15" s="85" t="s">
        <v>218</v>
      </c>
      <c r="AJ15" s="78" t="s">
        <v>34</v>
      </c>
      <c r="AK15" s="52" t="s">
        <v>468</v>
      </c>
    </row>
    <row r="16" spans="2:64" s="1" customFormat="1" ht="98.25" customHeight="1">
      <c r="B16" s="435"/>
      <c r="C16" s="435"/>
      <c r="D16" s="435"/>
      <c r="E16" s="592"/>
      <c r="F16" s="438"/>
      <c r="G16" s="77" t="s">
        <v>42</v>
      </c>
      <c r="H16" s="410"/>
      <c r="I16" s="85" t="s">
        <v>205</v>
      </c>
      <c r="J16" s="85" t="s">
        <v>204</v>
      </c>
      <c r="K16" s="85" t="s">
        <v>207</v>
      </c>
      <c r="L16" s="76">
        <v>6</v>
      </c>
      <c r="M16" s="76">
        <v>0</v>
      </c>
      <c r="N16" s="76">
        <v>0</v>
      </c>
      <c r="O16" s="76">
        <f t="shared" si="0"/>
        <v>6</v>
      </c>
      <c r="P16" s="89" t="s">
        <v>210</v>
      </c>
      <c r="Q16" s="78">
        <v>8</v>
      </c>
      <c r="R16" s="89" t="s">
        <v>214</v>
      </c>
      <c r="S16" s="89" t="s">
        <v>215</v>
      </c>
      <c r="T16" s="89" t="s">
        <v>216</v>
      </c>
      <c r="U16" s="79">
        <v>2</v>
      </c>
      <c r="V16" s="79">
        <v>4</v>
      </c>
      <c r="W16" s="79">
        <f t="shared" si="8"/>
        <v>8</v>
      </c>
      <c r="X16" s="80" t="str">
        <f t="shared" si="9"/>
        <v>M</v>
      </c>
      <c r="Y16" s="81" t="str">
        <f t="shared" si="10"/>
        <v>Situación deficiente con exposición esporádica, o bien situación mejorable con exposición continuada o frecuente. Es posible que suceda el daño alguna vez.</v>
      </c>
      <c r="Z16" s="79">
        <v>10</v>
      </c>
      <c r="AA16" s="79">
        <f t="shared" si="11"/>
        <v>80</v>
      </c>
      <c r="AB16" s="82" t="str">
        <f t="shared" si="12"/>
        <v>III</v>
      </c>
      <c r="AC16" s="81" t="str">
        <f t="shared" si="13"/>
        <v>Mejorar si es posible. Sería conveniente justificar la intervención y su rentabilidad.</v>
      </c>
      <c r="AD16" s="74" t="str">
        <f t="shared" si="14"/>
        <v>Aceptable</v>
      </c>
      <c r="AE16" s="408"/>
      <c r="AF16" s="74" t="s">
        <v>34</v>
      </c>
      <c r="AG16" s="74" t="s">
        <v>34</v>
      </c>
      <c r="AH16" s="85" t="s">
        <v>217</v>
      </c>
      <c r="AI16" s="85" t="s">
        <v>218</v>
      </c>
      <c r="AJ16" s="78" t="s">
        <v>34</v>
      </c>
      <c r="AK16" s="52" t="s">
        <v>468</v>
      </c>
    </row>
    <row r="17" spans="2:37" s="1" customFormat="1" ht="98.25" customHeight="1">
      <c r="B17" s="435"/>
      <c r="C17" s="435"/>
      <c r="D17" s="435"/>
      <c r="E17" s="592"/>
      <c r="F17" s="438"/>
      <c r="G17" s="77" t="s">
        <v>33</v>
      </c>
      <c r="H17" s="404" t="s">
        <v>45</v>
      </c>
      <c r="I17" s="100" t="s">
        <v>715</v>
      </c>
      <c r="J17" s="85" t="s">
        <v>290</v>
      </c>
      <c r="K17" s="85" t="s">
        <v>270</v>
      </c>
      <c r="L17" s="76">
        <v>6</v>
      </c>
      <c r="M17" s="76">
        <v>0</v>
      </c>
      <c r="N17" s="76">
        <v>0</v>
      </c>
      <c r="O17" s="76">
        <f t="shared" si="0"/>
        <v>6</v>
      </c>
      <c r="P17" s="85" t="s">
        <v>291</v>
      </c>
      <c r="Q17" s="78">
        <v>4</v>
      </c>
      <c r="R17" s="85" t="s">
        <v>147</v>
      </c>
      <c r="S17" s="74" t="s">
        <v>297</v>
      </c>
      <c r="T17" s="74" t="s">
        <v>717</v>
      </c>
      <c r="U17" s="90">
        <v>2</v>
      </c>
      <c r="V17" s="79">
        <v>2</v>
      </c>
      <c r="W17" s="79">
        <f t="shared" si="8"/>
        <v>4</v>
      </c>
      <c r="X17" s="80" t="str">
        <f t="shared" si="9"/>
        <v>B</v>
      </c>
      <c r="Y17" s="81" t="str">
        <f t="shared" si="10"/>
        <v>Situación mejorable con exposición ocasional o esporádica, o situación sin anomalía destacable con cualquier nivel de exposición. No es esperable que se materialice el riesgo, aunque puede ser concebible.</v>
      </c>
      <c r="Z17" s="79">
        <v>10</v>
      </c>
      <c r="AA17" s="79">
        <f t="shared" si="11"/>
        <v>40</v>
      </c>
      <c r="AB17" s="82" t="str">
        <f t="shared" si="12"/>
        <v>III</v>
      </c>
      <c r="AC17" s="81" t="str">
        <f t="shared" si="13"/>
        <v>Mejorar si es posible. Sería conveniente justificar la intervención y su rentabilidad.</v>
      </c>
      <c r="AD17" s="74" t="str">
        <f t="shared" si="14"/>
        <v>Aceptable</v>
      </c>
      <c r="AE17" s="74" t="s">
        <v>718</v>
      </c>
      <c r="AF17" s="78" t="s">
        <v>34</v>
      </c>
      <c r="AG17" s="78" t="s">
        <v>34</v>
      </c>
      <c r="AH17" s="85" t="s">
        <v>719</v>
      </c>
      <c r="AI17" s="85" t="s">
        <v>303</v>
      </c>
      <c r="AJ17" s="78" t="s">
        <v>34</v>
      </c>
      <c r="AK17" s="84" t="s">
        <v>468</v>
      </c>
    </row>
    <row r="18" spans="2:37" s="1" customFormat="1" ht="98.25" customHeight="1">
      <c r="B18" s="435"/>
      <c r="C18" s="435"/>
      <c r="D18" s="435"/>
      <c r="E18" s="592"/>
      <c r="F18" s="438"/>
      <c r="G18" s="77" t="s">
        <v>33</v>
      </c>
      <c r="H18" s="405"/>
      <c r="I18" s="85" t="s">
        <v>56</v>
      </c>
      <c r="J18" s="85" t="s">
        <v>284</v>
      </c>
      <c r="K18" s="85" t="s">
        <v>270</v>
      </c>
      <c r="L18" s="76">
        <v>6</v>
      </c>
      <c r="M18" s="76">
        <v>0</v>
      </c>
      <c r="N18" s="76">
        <v>0</v>
      </c>
      <c r="O18" s="76">
        <f t="shared" si="0"/>
        <v>6</v>
      </c>
      <c r="P18" s="85" t="s">
        <v>285</v>
      </c>
      <c r="Q18" s="78">
        <v>1</v>
      </c>
      <c r="R18" s="85" t="s">
        <v>287</v>
      </c>
      <c r="S18" s="85" t="s">
        <v>446</v>
      </c>
      <c r="T18" s="74" t="s">
        <v>301</v>
      </c>
      <c r="U18" s="79">
        <v>2</v>
      </c>
      <c r="V18" s="79">
        <v>2</v>
      </c>
      <c r="W18" s="79">
        <f t="shared" si="8"/>
        <v>4</v>
      </c>
      <c r="X18" s="80" t="str">
        <f t="shared" si="9"/>
        <v>B</v>
      </c>
      <c r="Y18" s="81" t="str">
        <f t="shared" si="10"/>
        <v>Situación mejorable con exposición ocasional o esporádica, o situación sin anomalía destacable con cualquier nivel de exposición. No es esperable que se materialice el riesgo, aunque puede ser concebible.</v>
      </c>
      <c r="Z18" s="79">
        <v>10</v>
      </c>
      <c r="AA18" s="79">
        <f t="shared" si="11"/>
        <v>40</v>
      </c>
      <c r="AB18" s="82" t="str">
        <f t="shared" si="12"/>
        <v>III</v>
      </c>
      <c r="AC18" s="81" t="str">
        <f t="shared" si="13"/>
        <v>Mejorar si es posible. Sería conveniente justificar la intervención y su rentabilidad.</v>
      </c>
      <c r="AD18" s="74" t="str">
        <f t="shared" si="14"/>
        <v>Aceptable</v>
      </c>
      <c r="AE18" s="74" t="s">
        <v>716</v>
      </c>
      <c r="AF18" s="78" t="s">
        <v>34</v>
      </c>
      <c r="AG18" s="74" t="s">
        <v>147</v>
      </c>
      <c r="AH18" s="85" t="s">
        <v>288</v>
      </c>
      <c r="AI18" s="85" t="s">
        <v>289</v>
      </c>
      <c r="AJ18" s="78" t="s">
        <v>34</v>
      </c>
      <c r="AK18" s="84" t="s">
        <v>468</v>
      </c>
    </row>
    <row r="19" spans="2:37" s="1" customFormat="1" ht="98.25" customHeight="1">
      <c r="B19" s="435"/>
      <c r="C19" s="435"/>
      <c r="D19" s="435"/>
      <c r="E19" s="592"/>
      <c r="F19" s="438"/>
      <c r="G19" s="77"/>
      <c r="H19" s="405"/>
      <c r="I19" s="85" t="s">
        <v>56</v>
      </c>
      <c r="J19" s="85" t="s">
        <v>286</v>
      </c>
      <c r="K19" s="85" t="s">
        <v>57</v>
      </c>
      <c r="L19" s="76">
        <v>6</v>
      </c>
      <c r="M19" s="76">
        <v>0</v>
      </c>
      <c r="N19" s="76">
        <v>0</v>
      </c>
      <c r="O19" s="76">
        <f t="shared" si="0"/>
        <v>6</v>
      </c>
      <c r="P19" s="85" t="s">
        <v>280</v>
      </c>
      <c r="Q19" s="78">
        <v>4</v>
      </c>
      <c r="R19" s="74" t="s">
        <v>147</v>
      </c>
      <c r="S19" s="85" t="s">
        <v>281</v>
      </c>
      <c r="T19" s="74" t="s">
        <v>304</v>
      </c>
      <c r="U19" s="79">
        <v>2</v>
      </c>
      <c r="V19" s="79">
        <v>3</v>
      </c>
      <c r="W19" s="79">
        <f t="shared" si="8"/>
        <v>6</v>
      </c>
      <c r="X19" s="80" t="str">
        <f t="shared" si="9"/>
        <v>M</v>
      </c>
      <c r="Y19" s="81" t="str">
        <f t="shared" si="10"/>
        <v>Situación deficiente con exposición esporádica, o bien situación mejorable con exposición continuada o frecuente. Es posible que suceda el daño alguna vez.</v>
      </c>
      <c r="Z19" s="79">
        <v>10</v>
      </c>
      <c r="AA19" s="79">
        <f t="shared" si="11"/>
        <v>60</v>
      </c>
      <c r="AB19" s="82" t="str">
        <f t="shared" si="12"/>
        <v>III</v>
      </c>
      <c r="AC19" s="81" t="str">
        <f t="shared" si="13"/>
        <v>Mejorar si es posible. Sería conveniente justificar la intervención y su rentabilidad.</v>
      </c>
      <c r="AD19" s="74" t="str">
        <f t="shared" si="14"/>
        <v>Aceptable</v>
      </c>
      <c r="AE19" s="64" t="s">
        <v>697</v>
      </c>
      <c r="AF19" s="78" t="s">
        <v>34</v>
      </c>
      <c r="AG19" s="78" t="s">
        <v>34</v>
      </c>
      <c r="AH19" s="85" t="s">
        <v>282</v>
      </c>
      <c r="AI19" s="85" t="s">
        <v>283</v>
      </c>
      <c r="AJ19" s="78" t="s">
        <v>34</v>
      </c>
      <c r="AK19" s="84" t="s">
        <v>468</v>
      </c>
    </row>
    <row r="20" spans="2:37" s="1" customFormat="1" ht="98.25" customHeight="1">
      <c r="B20" s="435"/>
      <c r="C20" s="435"/>
      <c r="D20" s="435"/>
      <c r="E20" s="592"/>
      <c r="F20" s="438"/>
      <c r="G20" s="77" t="s">
        <v>33</v>
      </c>
      <c r="H20" s="405"/>
      <c r="I20" s="85" t="s">
        <v>467</v>
      </c>
      <c r="J20" s="85" t="s">
        <v>279</v>
      </c>
      <c r="K20" s="85" t="s">
        <v>270</v>
      </c>
      <c r="L20" s="76">
        <v>6</v>
      </c>
      <c r="M20" s="76">
        <v>0</v>
      </c>
      <c r="N20" s="76">
        <v>0</v>
      </c>
      <c r="O20" s="76">
        <f t="shared" si="0"/>
        <v>6</v>
      </c>
      <c r="P20" s="85" t="s">
        <v>285</v>
      </c>
      <c r="Q20" s="78">
        <v>1</v>
      </c>
      <c r="R20" s="85" t="s">
        <v>147</v>
      </c>
      <c r="S20" s="74" t="s">
        <v>298</v>
      </c>
      <c r="T20" s="85" t="s">
        <v>305</v>
      </c>
      <c r="U20" s="79">
        <v>2</v>
      </c>
      <c r="V20" s="79">
        <v>2</v>
      </c>
      <c r="W20" s="79">
        <f t="shared" si="8"/>
        <v>4</v>
      </c>
      <c r="X20" s="80" t="str">
        <f t="shared" si="9"/>
        <v>B</v>
      </c>
      <c r="Y20" s="81" t="str">
        <f t="shared" si="10"/>
        <v>Situación mejorable con exposición ocasional o esporádica, o situación sin anomalía destacable con cualquier nivel de exposición. No es esperable que se materialice el riesgo, aunque puede ser concebible.</v>
      </c>
      <c r="Z20" s="79">
        <v>25</v>
      </c>
      <c r="AA20" s="79">
        <f t="shared" si="11"/>
        <v>100</v>
      </c>
      <c r="AB20" s="82" t="str">
        <f t="shared" si="12"/>
        <v>III</v>
      </c>
      <c r="AC20" s="81" t="str">
        <f t="shared" si="13"/>
        <v>Mejorar si es posible. Sería conveniente justificar la intervención y su rentabilidad.</v>
      </c>
      <c r="AD20" s="74" t="str">
        <f t="shared" si="14"/>
        <v>Aceptable</v>
      </c>
      <c r="AE20" s="74" t="s">
        <v>699</v>
      </c>
      <c r="AF20" s="74" t="s">
        <v>34</v>
      </c>
      <c r="AG20" s="74" t="s">
        <v>34</v>
      </c>
      <c r="AH20" s="85" t="s">
        <v>59</v>
      </c>
      <c r="AI20" s="85" t="s">
        <v>466</v>
      </c>
      <c r="AJ20" s="74" t="s">
        <v>34</v>
      </c>
      <c r="AK20" s="84" t="s">
        <v>468</v>
      </c>
    </row>
    <row r="21" spans="2:37" s="1" customFormat="1" ht="98.25" customHeight="1">
      <c r="B21" s="435"/>
      <c r="C21" s="435"/>
      <c r="D21" s="435"/>
      <c r="E21" s="592"/>
      <c r="F21" s="438"/>
      <c r="G21" s="77" t="s">
        <v>33</v>
      </c>
      <c r="H21" s="405"/>
      <c r="I21" s="85" t="s">
        <v>679</v>
      </c>
      <c r="J21" s="85" t="s">
        <v>680</v>
      </c>
      <c r="K21" s="85" t="s">
        <v>721</v>
      </c>
      <c r="L21" s="76">
        <v>6</v>
      </c>
      <c r="M21" s="76">
        <v>0</v>
      </c>
      <c r="N21" s="76">
        <v>0</v>
      </c>
      <c r="O21" s="76">
        <f t="shared" si="0"/>
        <v>6</v>
      </c>
      <c r="P21" s="85" t="s">
        <v>331</v>
      </c>
      <c r="Q21" s="78">
        <v>8</v>
      </c>
      <c r="R21" s="85" t="s">
        <v>683</v>
      </c>
      <c r="S21" s="85" t="s">
        <v>681</v>
      </c>
      <c r="T21" s="74" t="s">
        <v>682</v>
      </c>
      <c r="U21" s="79">
        <v>2</v>
      </c>
      <c r="V21" s="79">
        <v>1</v>
      </c>
      <c r="W21" s="79">
        <f t="shared" si="8"/>
        <v>2</v>
      </c>
      <c r="X21" s="80" t="str">
        <f t="shared" si="9"/>
        <v>B</v>
      </c>
      <c r="Y21" s="74" t="str">
        <f t="shared" si="10"/>
        <v>Situación mejorable con exposición ocasional o esporádica, o situación sin anomalía destacable con cualquier nivel de exposición. No es esperable que se materialice el riesgo, aunque puede ser concebible.</v>
      </c>
      <c r="Z21" s="79">
        <v>10</v>
      </c>
      <c r="AA21" s="79">
        <f t="shared" si="11"/>
        <v>20</v>
      </c>
      <c r="AB21" s="82" t="str">
        <f t="shared" si="12"/>
        <v>IV</v>
      </c>
      <c r="AC21" s="74" t="str">
        <f t="shared" si="13"/>
        <v>Mantener las medidas de control existentes, pero se deberían considerar soluciones o mejoras y se deben hacer comprobaciones periódicas para asegurar que el riesgo aún es tolerable.</v>
      </c>
      <c r="AD21" s="74" t="str">
        <f t="shared" si="14"/>
        <v>Aceptable</v>
      </c>
      <c r="AE21" s="64" t="s">
        <v>722</v>
      </c>
      <c r="AF21" s="64" t="s">
        <v>34</v>
      </c>
      <c r="AG21" s="64" t="s">
        <v>147</v>
      </c>
      <c r="AH21" s="72" t="s">
        <v>684</v>
      </c>
      <c r="AI21" s="72" t="s">
        <v>685</v>
      </c>
      <c r="AJ21" s="66" t="s">
        <v>34</v>
      </c>
      <c r="AK21" s="193" t="s">
        <v>478</v>
      </c>
    </row>
    <row r="22" spans="2:37" s="1" customFormat="1" ht="98.25" customHeight="1">
      <c r="B22" s="435"/>
      <c r="C22" s="435"/>
      <c r="D22" s="435"/>
      <c r="E22" s="592"/>
      <c r="F22" s="438"/>
      <c r="G22" s="77" t="s">
        <v>33</v>
      </c>
      <c r="H22" s="415"/>
      <c r="I22" s="85" t="s">
        <v>182</v>
      </c>
      <c r="J22" s="85" t="s">
        <v>299</v>
      </c>
      <c r="K22" s="85" t="s">
        <v>275</v>
      </c>
      <c r="L22" s="76">
        <v>6</v>
      </c>
      <c r="M22" s="76">
        <v>0</v>
      </c>
      <c r="N22" s="76">
        <v>0</v>
      </c>
      <c r="O22" s="76">
        <f t="shared" si="0"/>
        <v>6</v>
      </c>
      <c r="P22" s="85" t="s">
        <v>276</v>
      </c>
      <c r="Q22" s="78">
        <v>2</v>
      </c>
      <c r="R22" s="74" t="s">
        <v>306</v>
      </c>
      <c r="S22" s="85" t="s">
        <v>307</v>
      </c>
      <c r="T22" s="74" t="s">
        <v>308</v>
      </c>
      <c r="U22" s="79">
        <v>6</v>
      </c>
      <c r="V22" s="79">
        <v>2</v>
      </c>
      <c r="W22" s="79">
        <f t="shared" si="8"/>
        <v>12</v>
      </c>
      <c r="X22" s="80" t="str">
        <f t="shared" si="9"/>
        <v>A</v>
      </c>
      <c r="Y22" s="81" t="str">
        <f t="shared" si="10"/>
        <v>Situación deficiente con exposición frecuente u ocasional, o bien situación muy deficiente con exposición ocasional o esporádica. La materialización de Riesgo es posible que suceda varias veces en la vida laboral</v>
      </c>
      <c r="Z22" s="79">
        <v>25</v>
      </c>
      <c r="AA22" s="79">
        <f t="shared" si="11"/>
        <v>300</v>
      </c>
      <c r="AB22" s="82" t="str">
        <f t="shared" si="12"/>
        <v>II</v>
      </c>
      <c r="AC22" s="81" t="str">
        <f t="shared" si="13"/>
        <v>Corregir y adoptar medidas de control de inmediato. Sin embargo suspenda actividades si el nivel de riesgo está por encima o igual de 360.</v>
      </c>
      <c r="AD22" s="74" t="str">
        <f t="shared" si="14"/>
        <v>No aceptable o aceptable con control específico</v>
      </c>
      <c r="AE22" s="74" t="s">
        <v>701</v>
      </c>
      <c r="AF22" s="74" t="s">
        <v>34</v>
      </c>
      <c r="AG22" s="74" t="s">
        <v>34</v>
      </c>
      <c r="AH22" s="85" t="s">
        <v>278</v>
      </c>
      <c r="AI22" s="74" t="s">
        <v>148</v>
      </c>
      <c r="AJ22" s="74" t="s">
        <v>34</v>
      </c>
      <c r="AK22" s="84" t="s">
        <v>468</v>
      </c>
    </row>
    <row r="23" spans="2:37" s="29" customFormat="1" ht="98.25" customHeight="1">
      <c r="B23" s="436"/>
      <c r="C23" s="436"/>
      <c r="D23" s="436"/>
      <c r="E23" s="593"/>
      <c r="F23" s="505"/>
      <c r="G23" s="77" t="s">
        <v>33</v>
      </c>
      <c r="H23" s="85" t="s">
        <v>60</v>
      </c>
      <c r="I23" s="85" t="s">
        <v>268</v>
      </c>
      <c r="J23" s="85" t="s">
        <v>269</v>
      </c>
      <c r="K23" s="85" t="s">
        <v>270</v>
      </c>
      <c r="L23" s="76">
        <v>6</v>
      </c>
      <c r="M23" s="76">
        <v>0</v>
      </c>
      <c r="N23" s="76">
        <v>0</v>
      </c>
      <c r="O23" s="76">
        <f t="shared" si="0"/>
        <v>6</v>
      </c>
      <c r="P23" s="85" t="s">
        <v>271</v>
      </c>
      <c r="Q23" s="78">
        <v>8</v>
      </c>
      <c r="R23" s="85" t="s">
        <v>272</v>
      </c>
      <c r="S23" s="85" t="s">
        <v>273</v>
      </c>
      <c r="T23" s="74" t="s">
        <v>316</v>
      </c>
      <c r="U23" s="79">
        <v>2</v>
      </c>
      <c r="V23" s="79">
        <v>4</v>
      </c>
      <c r="W23" s="79">
        <f t="shared" si="1"/>
        <v>8</v>
      </c>
      <c r="X23" s="80" t="str">
        <f t="shared" si="2"/>
        <v>M</v>
      </c>
      <c r="Y23" s="74" t="str">
        <f t="shared" si="3"/>
        <v>Situación deficiente con exposición esporádica, o bien situación mejorable con exposición continuada o frecuente. Es posible que suceda el daño alguna vez.</v>
      </c>
      <c r="Z23" s="79">
        <v>10</v>
      </c>
      <c r="AA23" s="79">
        <f t="shared" si="4"/>
        <v>80</v>
      </c>
      <c r="AB23" s="82" t="str">
        <f t="shared" si="5"/>
        <v>III</v>
      </c>
      <c r="AC23" s="74" t="str">
        <f t="shared" si="6"/>
        <v>Mejorar si es posible. Sería conveniente justificar la intervención y su rentabilidad.</v>
      </c>
      <c r="AD23" s="74" t="str">
        <f t="shared" si="7"/>
        <v>Aceptable</v>
      </c>
      <c r="AE23" s="64" t="s">
        <v>702</v>
      </c>
      <c r="AF23" s="78" t="s">
        <v>34</v>
      </c>
      <c r="AG23" s="78" t="s">
        <v>34</v>
      </c>
      <c r="AH23" s="85" t="s">
        <v>61</v>
      </c>
      <c r="AI23" s="85" t="s">
        <v>728</v>
      </c>
      <c r="AJ23" s="78" t="s">
        <v>34</v>
      </c>
      <c r="AK23" s="84" t="s">
        <v>705</v>
      </c>
    </row>
    <row r="24" spans="2:37" ht="64.5" customHeight="1">
      <c r="AI24" s="48"/>
    </row>
    <row r="25" spans="2:37" ht="64.5" customHeight="1">
      <c r="AI25" s="48"/>
    </row>
    <row r="26" spans="2:37" ht="64.5" customHeight="1">
      <c r="AI26" s="48"/>
    </row>
    <row r="27" spans="2:37" ht="64.5" customHeight="1" thickBot="1">
      <c r="AI27" s="48"/>
    </row>
    <row r="28" spans="2:37" ht="64.5" customHeight="1" thickTop="1" thickBot="1"/>
    <row r="29" spans="2:37" ht="64.5" customHeight="1" thickTop="1" thickBot="1"/>
    <row r="30" spans="2:37" ht="64.5" customHeight="1" thickTop="1" thickBot="1"/>
    <row r="31" spans="2:37" ht="64.5" customHeight="1" thickTop="1" thickBot="1"/>
    <row r="34" ht="64.5" customHeight="1" thickBot="1"/>
    <row r="35" ht="64.5" customHeight="1" thickTop="1" thickBot="1"/>
    <row r="36" ht="64.5" customHeight="1" thickTop="1" thickBot="1"/>
    <row r="37" ht="64.5" customHeight="1" thickTop="1"/>
    <row r="42" ht="64.5" customHeight="1" thickBot="1"/>
    <row r="43" ht="64.5" customHeight="1" thickTop="1" thickBot="1"/>
    <row r="44" ht="64.5" customHeight="1" thickTop="1" thickBot="1"/>
    <row r="45" ht="64.5" customHeight="1" thickTop="1" thickBot="1"/>
    <row r="46" ht="64.5" customHeight="1" thickTop="1" thickBot="1"/>
    <row r="49" ht="64.5" customHeight="1" thickBot="1"/>
    <row r="50" ht="64.5" customHeight="1" thickTop="1" thickBot="1"/>
    <row r="51" ht="64.5" customHeight="1" thickTop="1"/>
    <row r="56" ht="64.5" customHeight="1" thickBot="1"/>
    <row r="57" ht="64.5" customHeight="1" thickTop="1" thickBot="1"/>
    <row r="58" ht="64.5" customHeight="1" thickTop="1" thickBot="1"/>
    <row r="59" ht="64.5" customHeight="1" thickTop="1" thickBot="1"/>
    <row r="60" ht="64.5" customHeight="1" thickTop="1" thickBot="1"/>
    <row r="63" ht="64.5" customHeight="1" thickBot="1"/>
    <row r="64" ht="64.5" customHeight="1" thickTop="1" thickBot="1"/>
    <row r="65" ht="64.5" customHeight="1" thickTop="1"/>
    <row r="70" ht="64.5" customHeight="1" thickBot="1"/>
    <row r="71" ht="64.5" customHeight="1" thickTop="1" thickBot="1"/>
    <row r="72" ht="64.5" customHeight="1" thickTop="1" thickBot="1"/>
    <row r="73" ht="64.5" customHeight="1" thickTop="1" thickBot="1"/>
    <row r="74" ht="64.5" customHeight="1" thickTop="1" thickBot="1"/>
    <row r="77" ht="64.5" customHeight="1" thickBot="1"/>
    <row r="78" ht="64.5" customHeight="1" thickTop="1"/>
    <row r="85" ht="64.5" customHeight="1" thickBot="1"/>
    <row r="86" ht="64.5" customHeight="1" thickTop="1" thickBot="1"/>
    <row r="87" ht="64.5" customHeight="1" thickTop="1" thickBot="1"/>
    <row r="88" ht="64.5" customHeight="1" thickTop="1" thickBot="1"/>
    <row r="89" ht="64.5" customHeight="1" thickTop="1" thickBot="1"/>
    <row r="92" ht="64.5" customHeight="1" thickBot="1"/>
    <row r="93" ht="64.5" customHeight="1" thickTop="1"/>
    <row r="100" ht="64.5" customHeight="1" thickBot="1"/>
    <row r="101" ht="64.5" customHeight="1" thickTop="1" thickBot="1"/>
    <row r="102" ht="64.5" customHeight="1" thickTop="1" thickBot="1"/>
    <row r="103" ht="64.5" customHeight="1" thickTop="1" thickBot="1"/>
    <row r="104" ht="64.5" customHeight="1" thickTop="1" thickBot="1"/>
    <row r="107" ht="64.5" customHeight="1" thickBot="1"/>
    <row r="108" ht="64.5" customHeight="1" thickTop="1"/>
    <row r="299" ht="64.5" customHeight="1" thickBot="1"/>
    <row r="300" ht="64.5" customHeight="1" thickTop="1" thickBot="1"/>
    <row r="301" ht="64.5" customHeight="1" thickTop="1" thickBot="1"/>
    <row r="302" ht="64.5" customHeight="1" thickTop="1" thickBot="1"/>
    <row r="303" ht="64.5" customHeight="1" thickTop="1" thickBot="1"/>
    <row r="306" ht="64.5" customHeight="1" thickBot="1"/>
    <row r="307" ht="64.5" customHeight="1" thickTop="1" thickBot="1"/>
    <row r="308" ht="64.5" customHeight="1" thickTop="1" thickBot="1"/>
    <row r="309" ht="64.5" customHeight="1" thickTop="1"/>
    <row r="546" ht="64.5" customHeight="1" thickBot="1"/>
    <row r="547" ht="64.5" customHeight="1" thickTop="1"/>
    <row r="567" ht="64.5" customHeight="1" thickBot="1"/>
    <row r="568" ht="64.5" customHeight="1" thickTop="1" thickBot="1"/>
    <row r="569" ht="64.5" customHeight="1" thickTop="1" thickBot="1"/>
    <row r="570" ht="64.5" customHeight="1" thickTop="1" thickBot="1"/>
    <row r="571" ht="64.5" customHeight="1" thickTop="1" thickBot="1"/>
    <row r="574" ht="64.5" customHeight="1" thickBot="1"/>
    <row r="575" ht="64.5" customHeight="1" thickTop="1" thickBot="1"/>
    <row r="576" ht="64.5" customHeight="1" thickTop="1" thickBot="1"/>
    <row r="577" ht="64.5" customHeight="1" thickTop="1"/>
    <row r="668" ht="64.5" customHeight="1" thickBot="1"/>
    <row r="669" ht="64.5" customHeight="1" thickTop="1" thickBot="1"/>
    <row r="670" ht="64.5" customHeight="1" thickTop="1" thickBot="1"/>
    <row r="671" ht="64.5" customHeight="1" thickTop="1" thickBot="1"/>
    <row r="672" ht="64.5" customHeight="1" thickTop="1" thickBot="1"/>
    <row r="675" ht="64.5" customHeight="1" thickBot="1"/>
    <row r="676" ht="64.5" customHeight="1" thickTop="1" thickBot="1"/>
    <row r="677" ht="64.5" customHeight="1" thickTop="1" thickBot="1"/>
    <row r="678" ht="64.5" customHeight="1" thickTop="1"/>
    <row r="683" ht="64.5" customHeight="1" thickBot="1"/>
    <row r="684" ht="64.5" customHeight="1" thickTop="1" thickBot="1"/>
    <row r="685" ht="64.5" customHeight="1" thickTop="1" thickBot="1"/>
    <row r="686" ht="64.5" customHeight="1" thickTop="1" thickBot="1"/>
    <row r="687" ht="64.5" customHeight="1" thickTop="1" thickBot="1"/>
    <row r="690" ht="64.5" customHeight="1" thickBot="1"/>
    <row r="691" ht="64.5" customHeight="1" thickTop="1" thickBot="1"/>
    <row r="692" ht="64.5" customHeight="1" thickTop="1" thickBot="1"/>
    <row r="693" ht="64.5" customHeight="1" thickTop="1"/>
    <row r="698" ht="64.5" customHeight="1" thickBot="1"/>
    <row r="699" ht="64.5" customHeight="1" thickTop="1" thickBot="1"/>
    <row r="700" ht="64.5" customHeight="1" thickTop="1" thickBot="1"/>
    <row r="701" ht="64.5" customHeight="1" thickTop="1" thickBot="1"/>
    <row r="702" ht="64.5" customHeight="1" thickTop="1" thickBot="1"/>
    <row r="705" ht="64.5" customHeight="1" thickBot="1"/>
    <row r="706" ht="64.5" customHeight="1" thickTop="1" thickBot="1"/>
    <row r="707" ht="64.5" customHeight="1" thickTop="1" thickBot="1"/>
    <row r="708" ht="64.5" customHeight="1" thickTop="1"/>
    <row r="742" ht="64.5" customHeight="1" thickBot="1"/>
    <row r="743" ht="64.5" customHeight="1" thickTop="1" thickBot="1"/>
    <row r="744" ht="64.5" customHeight="1" thickTop="1" thickBot="1"/>
    <row r="745" ht="64.5" customHeight="1" thickTop="1" thickBot="1"/>
    <row r="746" ht="64.5" customHeight="1" thickTop="1" thickBot="1"/>
    <row r="749" ht="64.5" customHeight="1" thickBot="1"/>
    <row r="750" ht="64.5" customHeight="1" thickTop="1" thickBot="1"/>
    <row r="751" ht="64.5" customHeight="1" thickTop="1" thickBot="1"/>
    <row r="752" ht="64.5" customHeight="1" thickTop="1"/>
    <row r="757" ht="64.5" customHeight="1" thickBot="1"/>
    <row r="758" ht="64.5" customHeight="1" thickTop="1" thickBot="1"/>
    <row r="759" ht="64.5" customHeight="1" thickTop="1" thickBot="1"/>
    <row r="760" ht="64.5" customHeight="1" thickTop="1" thickBot="1"/>
    <row r="761" ht="64.5" customHeight="1" thickTop="1" thickBot="1"/>
    <row r="764" ht="64.5" customHeight="1" thickBot="1"/>
    <row r="765" ht="64.5" customHeight="1" thickTop="1" thickBot="1"/>
    <row r="766" ht="64.5" customHeight="1" thickTop="1"/>
    <row r="771" ht="64.5" customHeight="1" thickBot="1"/>
    <row r="772" ht="64.5" customHeight="1" thickTop="1" thickBot="1"/>
    <row r="773" ht="64.5" customHeight="1" thickTop="1" thickBot="1"/>
    <row r="774" ht="64.5" customHeight="1" thickTop="1" thickBot="1"/>
    <row r="775" ht="64.5" customHeight="1" thickTop="1" thickBot="1"/>
    <row r="778" ht="64.5" customHeight="1" thickBot="1"/>
    <row r="779" ht="64.5" customHeight="1" thickTop="1" thickBot="1"/>
    <row r="780" ht="64.5" customHeight="1" thickTop="1" thickBot="1"/>
    <row r="781" ht="64.5" customHeight="1" thickTop="1"/>
    <row r="803" ht="64.5" customHeight="1" thickBot="1"/>
    <row r="804" ht="64.5" customHeight="1" thickTop="1"/>
  </sheetData>
  <mergeCells count="47">
    <mergeCell ref="H11:H14"/>
    <mergeCell ref="H15:H16"/>
    <mergeCell ref="AG7:AG8"/>
    <mergeCell ref="AB7:AB8"/>
    <mergeCell ref="AC7:AC8"/>
    <mergeCell ref="AD7:AD8"/>
    <mergeCell ref="AE7:AE8"/>
    <mergeCell ref="AF7:AF8"/>
    <mergeCell ref="U7:U8"/>
    <mergeCell ref="H7:J7"/>
    <mergeCell ref="K7:K8"/>
    <mergeCell ref="L7:O7"/>
    <mergeCell ref="V7:V8"/>
    <mergeCell ref="W7:W8"/>
    <mergeCell ref="H9:H10"/>
    <mergeCell ref="AE15:AE16"/>
    <mergeCell ref="AH7:AH8"/>
    <mergeCell ref="AI7:AI8"/>
    <mergeCell ref="AJ7:AJ8"/>
    <mergeCell ref="AK7:AK8"/>
    <mergeCell ref="X7:X8"/>
    <mergeCell ref="Y7:Y8"/>
    <mergeCell ref="AA7:AA8"/>
    <mergeCell ref="Z7:Z8"/>
    <mergeCell ref="F7:F8"/>
    <mergeCell ref="G7:G8"/>
    <mergeCell ref="B9:B23"/>
    <mergeCell ref="C9:C23"/>
    <mergeCell ref="D9:D23"/>
    <mergeCell ref="E9:E23"/>
    <mergeCell ref="F9:F23"/>
    <mergeCell ref="AE11:AE14"/>
    <mergeCell ref="H17:H22"/>
    <mergeCell ref="B4:T4"/>
    <mergeCell ref="U4:AK4"/>
    <mergeCell ref="B5:T6"/>
    <mergeCell ref="U5:AC6"/>
    <mergeCell ref="AD5:AD6"/>
    <mergeCell ref="AE5:AK5"/>
    <mergeCell ref="AE6:AK6"/>
    <mergeCell ref="B7:B8"/>
    <mergeCell ref="C7:C8"/>
    <mergeCell ref="P7:P8"/>
    <mergeCell ref="Q7:Q8"/>
    <mergeCell ref="R7:T7"/>
    <mergeCell ref="D7:D8"/>
    <mergeCell ref="E7:E8"/>
  </mergeCells>
  <conditionalFormatting sqref="AB17:AB18 AB22:AD22">
    <cfRule type="cellIs" dxfId="1484" priority="42" stopIfTrue="1" operator="equal">
      <formula>"II"</formula>
    </cfRule>
    <cfRule type="cellIs" dxfId="1483" priority="43" stopIfTrue="1" operator="between">
      <formula>"III"</formula>
      <formula>"IV"</formula>
    </cfRule>
  </conditionalFormatting>
  <conditionalFormatting sqref="AB21">
    <cfRule type="cellIs" dxfId="1482" priority="13" stopIfTrue="1" operator="equal">
      <formula>"I"</formula>
    </cfRule>
    <cfRule type="cellIs" dxfId="1481" priority="14" stopIfTrue="1" operator="equal">
      <formula>"II"</formula>
    </cfRule>
    <cfRule type="cellIs" dxfId="1480" priority="15" stopIfTrue="1" operator="between">
      <formula>"III"</formula>
      <formula>"IV"</formula>
    </cfRule>
  </conditionalFormatting>
  <conditionalFormatting sqref="AB11:AD12">
    <cfRule type="cellIs" dxfId="1479" priority="75" stopIfTrue="1" operator="equal">
      <formula>"I"</formula>
    </cfRule>
    <cfRule type="cellIs" dxfId="1478" priority="76" stopIfTrue="1" operator="equal">
      <formula>"II"</formula>
    </cfRule>
    <cfRule type="cellIs" dxfId="1477" priority="77" stopIfTrue="1" operator="between">
      <formula>"III"</formula>
      <formula>"IV"</formula>
    </cfRule>
  </conditionalFormatting>
  <conditionalFormatting sqref="AB13:AD13">
    <cfRule type="cellIs" dxfId="1476" priority="83" stopIfTrue="1" operator="equal">
      <formula>"I"</formula>
    </cfRule>
    <cfRule type="cellIs" dxfId="1475" priority="84" stopIfTrue="1" operator="equal">
      <formula>"II"</formula>
    </cfRule>
    <cfRule type="cellIs" dxfId="1474" priority="85" stopIfTrue="1" operator="between">
      <formula>"III"</formula>
      <formula>"IV"</formula>
    </cfRule>
  </conditionalFormatting>
  <conditionalFormatting sqref="AB14:AD14">
    <cfRule type="cellIs" dxfId="1473" priority="65" stopIfTrue="1" operator="equal">
      <formula>"I"</formula>
    </cfRule>
    <cfRule type="cellIs" dxfId="1472" priority="66" stopIfTrue="1" operator="equal">
      <formula>"II"</formula>
    </cfRule>
    <cfRule type="cellIs" dxfId="1471" priority="67" stopIfTrue="1" operator="between">
      <formula>"III"</formula>
      <formula>"IV"</formula>
    </cfRule>
  </conditionalFormatting>
  <conditionalFormatting sqref="AB16:AD16">
    <cfRule type="cellIs" dxfId="1470" priority="49" stopIfTrue="1" operator="equal">
      <formula>"I"</formula>
    </cfRule>
    <cfRule type="cellIs" dxfId="1469" priority="50" stopIfTrue="1" operator="equal">
      <formula>"II"</formula>
    </cfRule>
    <cfRule type="cellIs" dxfId="1468" priority="51" stopIfTrue="1" operator="between">
      <formula>"III"</formula>
      <formula>"IV"</formula>
    </cfRule>
  </conditionalFormatting>
  <conditionalFormatting sqref="AB22:AD22 AB17:AB18">
    <cfRule type="cellIs" dxfId="1467" priority="41" stopIfTrue="1" operator="equal">
      <formula>"I"</formula>
    </cfRule>
  </conditionalFormatting>
  <conditionalFormatting sqref="AB23:AD66 AE24:AE25 AE26:AF26 AE27:AE37 AE38:AF38 AE39:AE40 AE41:AF41 AE42:AE51 AE52:AF52 AE53:AE54 AE55:AF55 AE56:AE63 AE64:AF64 AE65 AE66:AF66 AB67:AE68 AB69:AF69 AB70:AE77 AB78:AF81 AB82:AE83 AB84:AF84 AB85:AE92 AB93:AF96 AB97:AE98 AB99:AF99 AB100:AE107 AB108:AF111 AB112:AE113 AB114:AF114 AB115:AE125 AB126:AF127 AB128:AE128 AB129:AF129 AB130:AE138 AB139:AF140 AB141:AE141 AB142:AF142 AB143:AE153 AF153 AB154:AF155 AB156:AE156 AB157:AF157 AB158:AE167 AF167:AF168 AE168:AE169 AB168:AD222 AE170:AF170 AE171:AE180 AF180 AE181:AF182 AE183 AE184:AF184 AE185:AE194 AF194 AE195:AF196 AE197 AE198:AF198 AE199:AE208 AF208 AE209:AF210 AE211 AE212:AF212 AE213:AE222 AF222 AB223:AF295 AB296:AE297 AE298:AF298 AB298:AD323 AE299:AE309 AE310:AF311 AE312 AE313:AF313 AE314:AE323 AF323 AB324:AF324 AE325:AF563 AB325:AD578 AE564:AE565 AE566:AF566 AE567:AE577 AE578:AF578 AB579:AF664 AB665:AE666 AB667:AF667 AB668:AE675 AB676:AF677 AB678:AE678 AB679:AF738 AB739:AE740 AB741:AF741 AB742:AE745 AB746:AF746 AB747:AE749 AB750:AF751 AB752:AE752 AB753:AF813">
    <cfRule type="cellIs" dxfId="1466" priority="273" stopIfTrue="1" operator="equal">
      <formula>"I"</formula>
    </cfRule>
    <cfRule type="cellIs" dxfId="1465" priority="274" stopIfTrue="1" operator="equal">
      <formula>"II"</formula>
    </cfRule>
    <cfRule type="cellIs" dxfId="1464" priority="275" stopIfTrue="1" operator="between">
      <formula>"III"</formula>
      <formula>"IV"</formula>
    </cfRule>
  </conditionalFormatting>
  <conditionalFormatting sqref="AB9:AE10">
    <cfRule type="cellIs" dxfId="1463" priority="88" stopIfTrue="1" operator="equal">
      <formula>"I"</formula>
    </cfRule>
    <cfRule type="cellIs" dxfId="1462" priority="89" stopIfTrue="1" operator="equal">
      <formula>"II"</formula>
    </cfRule>
    <cfRule type="cellIs" dxfId="1461" priority="90" stopIfTrue="1" operator="between">
      <formula>"III"</formula>
      <formula>"IV"</formula>
    </cfRule>
  </conditionalFormatting>
  <conditionalFormatting sqref="AB15:AE15">
    <cfRule type="cellIs" dxfId="1460" priority="57" stopIfTrue="1" operator="equal">
      <formula>"I"</formula>
    </cfRule>
    <cfRule type="cellIs" dxfId="1459" priority="58" stopIfTrue="1" operator="equal">
      <formula>"II"</formula>
    </cfRule>
    <cfRule type="cellIs" dxfId="1458" priority="59" stopIfTrue="1" operator="between">
      <formula>"III"</formula>
      <formula>"IV"</formula>
    </cfRule>
  </conditionalFormatting>
  <conditionalFormatting sqref="AB19:AE20">
    <cfRule type="cellIs" dxfId="1457" priority="21" stopIfTrue="1" operator="equal">
      <formula>"I"</formula>
    </cfRule>
    <cfRule type="cellIs" dxfId="1456" priority="22" stopIfTrue="1" operator="equal">
      <formula>"II"</formula>
    </cfRule>
    <cfRule type="cellIs" dxfId="1455" priority="23" stopIfTrue="1" operator="between">
      <formula>"III"</formula>
      <formula>"IV"</formula>
    </cfRule>
  </conditionalFormatting>
  <conditionalFormatting sqref="AD9:AD12">
    <cfRule type="containsText" dxfId="1454" priority="70" stopIfTrue="1" operator="containsText" text="No aceptable o aceptable con control específico">
      <formula>NOT(ISERROR(SEARCH("No aceptable o aceptable con control específico",AD9)))</formula>
    </cfRule>
  </conditionalFormatting>
  <conditionalFormatting sqref="AD9:AD13">
    <cfRule type="containsText" dxfId="1453" priority="71" stopIfTrue="1" operator="containsText" text="No aceptable">
      <formula>NOT(ISERROR(SEARCH("No aceptable",AD9)))</formula>
    </cfRule>
    <cfRule type="containsText" dxfId="1452" priority="72" stopIfTrue="1" operator="containsText" text="No Aceptable o aceptable con control específico">
      <formula>NOT(ISERROR(SEARCH("No Aceptable o aceptable con control específico",AD9)))</formula>
    </cfRule>
  </conditionalFormatting>
  <conditionalFormatting sqref="AD11:AD12">
    <cfRule type="cellIs" dxfId="1451" priority="73" stopIfTrue="1" operator="equal">
      <formula>"Aceptable"</formula>
    </cfRule>
    <cfRule type="cellIs" dxfId="1450" priority="74" stopIfTrue="1" operator="equal">
      <formula>"No aceptable"</formula>
    </cfRule>
  </conditionalFormatting>
  <conditionalFormatting sqref="AD12">
    <cfRule type="containsText" dxfId="1449" priority="68" stopIfTrue="1" operator="containsText" text="No aceptable">
      <formula>NOT(ISERROR(SEARCH("No aceptable",AD12)))</formula>
    </cfRule>
    <cfRule type="containsText" dxfId="1448" priority="69" stopIfTrue="1" operator="containsText" text="No Aceptable o aceptable con control específico">
      <formula>NOT(ISERROR(SEARCH("No Aceptable o aceptable con control específico",AD12)))</formula>
    </cfRule>
  </conditionalFormatting>
  <conditionalFormatting sqref="AD13">
    <cfRule type="containsText" dxfId="1447" priority="78" stopIfTrue="1" operator="containsText" text="No aceptable o aceptable con control específico">
      <formula>NOT(ISERROR(SEARCH("No aceptable o aceptable con control específico",AD13)))</formula>
    </cfRule>
    <cfRule type="containsText" dxfId="1446" priority="79" stopIfTrue="1" operator="containsText" text="No aceptable">
      <formula>NOT(ISERROR(SEARCH("No aceptable",AD13)))</formula>
    </cfRule>
    <cfRule type="containsText" dxfId="1445" priority="80" stopIfTrue="1" operator="containsText" text="No Aceptable o aceptable con control específico">
      <formula>NOT(ISERROR(SEARCH("No Aceptable o aceptable con control específico",AD13)))</formula>
    </cfRule>
    <cfRule type="cellIs" dxfId="1444" priority="81" stopIfTrue="1" operator="equal">
      <formula>"Aceptable"</formula>
    </cfRule>
    <cfRule type="cellIs" dxfId="1443" priority="82" stopIfTrue="1" operator="equal">
      <formula>"No aceptable"</formula>
    </cfRule>
  </conditionalFormatting>
  <conditionalFormatting sqref="AD14">
    <cfRule type="cellIs" dxfId="1442" priority="63" stopIfTrue="1" operator="equal">
      <formula>"Aceptable"</formula>
    </cfRule>
    <cfRule type="cellIs" dxfId="1441" priority="64" stopIfTrue="1" operator="equal">
      <formula>"No aceptable"</formula>
    </cfRule>
  </conditionalFormatting>
  <conditionalFormatting sqref="AD14:AD813">
    <cfRule type="containsText" dxfId="1440" priority="8" stopIfTrue="1" operator="containsText" text="No aceptable o aceptable con control específico">
      <formula>NOT(ISERROR(SEARCH("No aceptable o aceptable con control específico",AD14)))</formula>
    </cfRule>
    <cfRule type="containsText" dxfId="1439" priority="9" stopIfTrue="1" operator="containsText" text="No aceptable">
      <formula>NOT(ISERROR(SEARCH("No aceptable",AD14)))</formula>
    </cfRule>
    <cfRule type="containsText" dxfId="1438" priority="10" stopIfTrue="1" operator="containsText" text="No Aceptable o aceptable con control específico">
      <formula>NOT(ISERROR(SEARCH("No Aceptable o aceptable con control específico",AD14)))</formula>
    </cfRule>
  </conditionalFormatting>
  <conditionalFormatting sqref="AD16">
    <cfRule type="cellIs" dxfId="1437" priority="47" stopIfTrue="1" operator="equal">
      <formula>"Aceptable"</formula>
    </cfRule>
    <cfRule type="cellIs" dxfId="1436" priority="48" stopIfTrue="1" operator="equal">
      <formula>"No aceptable"</formula>
    </cfRule>
  </conditionalFormatting>
  <conditionalFormatting sqref="AD19:AD21">
    <cfRule type="cellIs" dxfId="1435" priority="11" stopIfTrue="1" operator="equal">
      <formula>"Aceptable"</formula>
    </cfRule>
    <cfRule type="cellIs" dxfId="1434" priority="12" stopIfTrue="1" operator="equal">
      <formula>"No aceptable"</formula>
    </cfRule>
  </conditionalFormatting>
  <conditionalFormatting sqref="AD23">
    <cfRule type="cellIs" dxfId="1433" priority="114" stopIfTrue="1" operator="equal">
      <formula>"Aceptable"</formula>
    </cfRule>
    <cfRule type="cellIs" dxfId="1432" priority="115" stopIfTrue="1" operator="equal">
      <formula>"No aceptable"</formula>
    </cfRule>
  </conditionalFormatting>
  <conditionalFormatting sqref="AD9:AE10">
    <cfRule type="cellIs" dxfId="1431" priority="86" stopIfTrue="1" operator="equal">
      <formula>"Aceptable"</formula>
    </cfRule>
    <cfRule type="cellIs" dxfId="1430" priority="87" stopIfTrue="1" operator="equal">
      <formula>"No aceptable"</formula>
    </cfRule>
  </conditionalFormatting>
  <conditionalFormatting sqref="AD15:AE15">
    <cfRule type="cellIs" dxfId="1429" priority="55" stopIfTrue="1" operator="equal">
      <formula>"Aceptable"</formula>
    </cfRule>
    <cfRule type="cellIs" dxfId="1428" priority="56" stopIfTrue="1" operator="equal">
      <formula>"No aceptable"</formula>
    </cfRule>
  </conditionalFormatting>
  <conditionalFormatting sqref="AD17:AE18">
    <cfRule type="cellIs" dxfId="1427" priority="39" stopIfTrue="1" operator="equal">
      <formula>"Aceptable"</formula>
    </cfRule>
    <cfRule type="cellIs" dxfId="1426" priority="40" stopIfTrue="1" operator="equal">
      <formula>"No aceptable"</formula>
    </cfRule>
  </conditionalFormatting>
  <conditionalFormatting sqref="AD22:AE22">
    <cfRule type="cellIs" dxfId="1425" priority="19" stopIfTrue="1" operator="equal">
      <formula>"Aceptable"</formula>
    </cfRule>
    <cfRule type="cellIs" dxfId="1424" priority="20" stopIfTrue="1" operator="equal">
      <formula>"No aceptable"</formula>
    </cfRule>
  </conditionalFormatting>
  <conditionalFormatting sqref="AD24:AE25 AD26:AF26 AD27:AE37 AD38:AF38 AD39:AE40 AD41:AF41 AD42:AE51 AD52:AF52 AD53:AE54 AD55:AF55 AD56:AE63 AD64:AF64 AD65:AE65 AD66:AF66 AD67:AE68 AD69:AF69 AD70:AE77 AD78:AF81 AD82:AE83 AD84:AF84 AD85:AE92 AD93:AF96 AD97:AE98 AD99:AF99 AD100:AE107 AD108:AF111 AD112:AE113 AD114:AF114 AD115:AE125 AD126:AF127 AD128:AE128 AD129:AF129 AD130:AE138 AD139:AF140 AD141:AE141 AD142:AF142 AD143:AE153 AD154:AF155 AD156:AE156 AD157:AF157 AD158:AE167 AD168:AD222 AD223:AF295 AD296:AE297 AD298:AF298 AD299:AE310 AD311:AD323 AD324:AF324 AD325:AD578 AD579:AF664 AD665:AE666 AD667:AF667 AD668:AE675 AD676:AF677 AD678:AE678 AD679:AF738 AD739:AE740 AD741:AF741 AD742:AE745 AD746:AF746 AD747:AE749 AD750:AF751 AD752:AE752 AD753:AF813 AF153 AF167:AF168 AE168:AE169 AE170:AF170 AE171:AE180 AF180 AE181:AF182 AE183 AE184:AF184 AE185:AE194 AF194 AE195:AF196 AE197 AE198:AF198 AE199:AE208 AF208 AE209:AF210 AE211 AE212:AF212 AE213:AE222 AF222 AF310:AF311 AE311:AE312 AE313:AF313 AE314:AE323 AF323 AE325:AF563 AE564:AE565 AE566:AF566 AE567:AE577 AE578:AF578">
    <cfRule type="cellIs" dxfId="1423" priority="271" stopIfTrue="1" operator="equal">
      <formula>"Aceptable"</formula>
    </cfRule>
  </conditionalFormatting>
  <conditionalFormatting sqref="AD24:AE25 AD26:AF26 AD27:AE37 AD38:AF38 AD39:AE40 AD41:AF41 AD42:AE51 AD52:AF52 AD53:AE54 AD55:AF55 AD56:AE63 AD64:AF64 AD65:AE65 AD66:AF66 AD67:AE68 AD69:AF69 AD70:AE77 AD78:AF81 AD82:AE83 AD84:AF84 AD85:AE92 AD93:AF96 AD97:AE98 AD99:AF99 AD100:AE107 AD108:AF111 AD112:AE113 AD114:AF114 AD115:AE125 AD126:AF127 AD128:AE128 AD129:AF129 AD130:AE138 AD139:AF140 AD141:AE141 AD142:AF142 AD143:AE153 AF153 AD154:AF155 AD156:AE156 AD157:AF157 AD158:AE167 AF167:AF168 AE168:AE169 AD168:AD222 AE170:AF170 AE171:AE180 AF180 AE181:AF182 AE183 AE184:AF184 AE185:AE194 AF194 AE195:AF196 AE197 AE198:AF198 AE199:AE208 AF208 AE209:AF210 AE211 AE212:AF212 AE213:AE222 AF222 AD223:AF295 AD296:AE297 AD298:AF298 AD299:AE310 AF310:AF311 AE311:AE312 AD311:AD323 AE313:AF313 AE314:AE323 AF323 AD324:AF324 AE325:AF563 AD325:AD578 AE564:AE565 AE566:AF566 AE567:AE577 AE578:AF578 AD579:AF664 AD665:AE666 AD667:AF667 AD668:AE675 AD676:AF677 AD678:AE678 AD679:AF738 AD739:AE740 AD741:AF741 AD742:AE745 AD746:AF746 AD747:AE749 AD750:AF751 AD752:AE752 AD753:AF813">
    <cfRule type="cellIs" dxfId="1422" priority="272" stopIfTrue="1" operator="equal">
      <formula>"No aceptable"</formula>
    </cfRule>
  </conditionalFormatting>
  <conditionalFormatting sqref="AE17">
    <cfRule type="cellIs" dxfId="1421" priority="36" stopIfTrue="1" operator="equal">
      <formula>"I"</formula>
    </cfRule>
    <cfRule type="cellIs" dxfId="1420" priority="37" stopIfTrue="1" operator="equal">
      <formula>"II"</formula>
    </cfRule>
    <cfRule type="cellIs" dxfId="1419" priority="38" stopIfTrue="1" operator="between">
      <formula>"III"</formula>
      <formula>"IV"</formula>
    </cfRule>
  </conditionalFormatting>
  <conditionalFormatting sqref="AE19:AE20">
    <cfRule type="cellIs" dxfId="1418" priority="24" stopIfTrue="1" operator="equal">
      <formula>"Aceptable"</formula>
    </cfRule>
    <cfRule type="cellIs" dxfId="1417" priority="25" stopIfTrue="1" operator="equal">
      <formula>"No aceptable"</formula>
    </cfRule>
  </conditionalFormatting>
  <conditionalFormatting sqref="AE21">
    <cfRule type="cellIs" dxfId="1416" priority="6" stopIfTrue="1" operator="equal">
      <formula>"Aceptable"</formula>
    </cfRule>
    <cfRule type="cellIs" dxfId="1415" priority="7" stopIfTrue="1" operator="equal">
      <formula>"No aceptable"</formula>
    </cfRule>
  </conditionalFormatting>
  <conditionalFormatting sqref="AE22:AE23">
    <cfRule type="cellIs" dxfId="1414" priority="3" stopIfTrue="1" operator="equal">
      <formula>"I"</formula>
    </cfRule>
    <cfRule type="cellIs" dxfId="1413" priority="4" stopIfTrue="1" operator="equal">
      <formula>"II"</formula>
    </cfRule>
    <cfRule type="cellIs" dxfId="1412" priority="5" stopIfTrue="1" operator="between">
      <formula>"III"</formula>
      <formula>"IV"</formula>
    </cfRule>
  </conditionalFormatting>
  <conditionalFormatting sqref="AE23">
    <cfRule type="cellIs" dxfId="1411" priority="1" stopIfTrue="1" operator="equal">
      <formula>"Aceptable"</formula>
    </cfRule>
    <cfRule type="cellIs" dxfId="1410" priority="2" stopIfTrue="1" operator="equal">
      <formula>"No aceptable"</formula>
    </cfRule>
  </conditionalFormatting>
  <dataValidations count="4">
    <dataValidation allowBlank="1" sqref="AA11:AA22" xr:uid="{00000000-0002-0000-1400-000000000000}"/>
    <dataValidation type="list" allowBlank="1" showInputMessage="1" showErrorMessage="1" prompt="10 = Muy Alto_x000a_6 = Alto_x000a_2 = Medio_x000a_0 = Bajo" sqref="U11:U22" xr:uid="{00000000-0002-0000-1400-000001000000}">
      <formula1>"10, 6, 2, 0, "</formula1>
    </dataValidation>
    <dataValidation type="list" allowBlank="1" showInputMessage="1" prompt="4 = Continua_x000a_3 = Frecuente_x000a_2 = Ocasional_x000a_1 = Esporádica" sqref="V11:V22" xr:uid="{00000000-0002-0000-14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xr:uid="{00000000-0002-0000-1400-000003000000}">
      <formula1>"100,60,25,10"</formula1>
    </dataValidation>
  </dataValidations>
  <pageMargins left="0.7" right="0.7" top="0.75" bottom="0.75" header="0.3" footer="0.3"/>
  <pageSetup paperSize="9" scale="17" fitToHeight="0" orientation="portrait" r:id="rId1"/>
  <colBreaks count="1" manualBreakCount="1">
    <brk id="37" max="21"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pageSetUpPr fitToPage="1"/>
  </sheetPr>
  <dimension ref="A1:AK36"/>
  <sheetViews>
    <sheetView view="pageBreakPreview" topLeftCell="N1" zoomScale="60" zoomScaleNormal="70" workbookViewId="0">
      <selection activeCell="AK3" sqref="AK3"/>
    </sheetView>
  </sheetViews>
  <sheetFormatPr baseColWidth="10" defaultColWidth="7.42578125" defaultRowHeight="91.5" customHeight="1"/>
  <cols>
    <col min="1" max="7" width="3.85546875" customWidth="1"/>
    <col min="8" max="8" width="10.5703125" customWidth="1"/>
    <col min="9" max="9" width="16.28515625" customWidth="1"/>
    <col min="10" max="10" width="21.85546875" customWidth="1"/>
    <col min="11" max="11" width="13.42578125" customWidth="1"/>
    <col min="12" max="15" width="7.28515625" customWidth="1"/>
    <col min="16" max="16" width="19.5703125" customWidth="1"/>
    <col min="17" max="17" width="10.5703125" style="17" customWidth="1"/>
    <col min="18" max="18" width="16.5703125" customWidth="1"/>
    <col min="19" max="19" width="22.42578125" customWidth="1"/>
    <col min="20" max="20" width="18" customWidth="1"/>
    <col min="21" max="24" width="8.7109375" customWidth="1"/>
    <col min="25" max="25" width="13.42578125" customWidth="1"/>
    <col min="26" max="27" width="10.140625" customWidth="1"/>
    <col min="28" max="30" width="13.42578125" customWidth="1"/>
    <col min="31" max="31" width="27.42578125" customWidth="1"/>
    <col min="35" max="35" width="8.42578125" customWidth="1"/>
    <col min="36" max="36" width="9.85546875" customWidth="1"/>
    <col min="37" max="37" width="14.140625" customWidth="1"/>
  </cols>
  <sheetData>
    <row r="1" spans="1:37" s="2" customFormat="1" ht="49.5" customHeight="1">
      <c r="A1" s="9"/>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49.5" customHeight="1">
      <c r="A2" s="9"/>
      <c r="H2" s="3"/>
      <c r="AI2" s="10"/>
      <c r="AJ2" s="160" t="s">
        <v>68</v>
      </c>
      <c r="AK2" s="169">
        <v>3</v>
      </c>
    </row>
    <row r="3" spans="1:37" s="2" customFormat="1" ht="49.5" customHeight="1">
      <c r="A3" s="9"/>
      <c r="H3" s="3"/>
      <c r="AJ3" s="162" t="s">
        <v>69</v>
      </c>
      <c r="AK3" s="163">
        <v>45826</v>
      </c>
    </row>
    <row r="4" spans="1:37" s="2" customFormat="1" ht="49.5" customHeight="1">
      <c r="H4" s="3"/>
      <c r="AJ4" s="3"/>
    </row>
    <row r="5" spans="1:37" s="2" customFormat="1" ht="30" customHeight="1">
      <c r="B5" s="416" t="s">
        <v>622</v>
      </c>
      <c r="C5" s="417"/>
      <c r="D5" s="417"/>
      <c r="E5" s="417"/>
      <c r="F5" s="417"/>
      <c r="G5" s="417"/>
      <c r="H5" s="417"/>
      <c r="I5" s="417"/>
      <c r="J5" s="417"/>
      <c r="K5" s="417"/>
      <c r="L5" s="417"/>
      <c r="M5" s="417"/>
      <c r="N5" s="417"/>
      <c r="O5" s="417"/>
      <c r="P5" s="417"/>
      <c r="Q5" s="417"/>
      <c r="R5" s="417"/>
      <c r="S5" s="417"/>
      <c r="T5" s="418"/>
      <c r="U5" s="416" t="s">
        <v>623</v>
      </c>
      <c r="V5" s="417"/>
      <c r="W5" s="417"/>
      <c r="X5" s="417"/>
      <c r="Y5" s="417"/>
      <c r="Z5" s="417"/>
      <c r="AA5" s="417"/>
      <c r="AB5" s="417"/>
      <c r="AC5" s="417"/>
      <c r="AD5" s="417"/>
      <c r="AE5" s="417"/>
      <c r="AF5" s="417"/>
      <c r="AG5" s="417"/>
      <c r="AH5" s="417"/>
      <c r="AI5" s="417"/>
      <c r="AJ5" s="417"/>
      <c r="AK5" s="418"/>
    </row>
    <row r="6" spans="1:37" s="2" customFormat="1" ht="12" customHeight="1">
      <c r="B6" s="170"/>
      <c r="C6" s="170"/>
      <c r="D6" s="170"/>
      <c r="E6" s="170"/>
      <c r="F6" s="170"/>
      <c r="G6" s="170"/>
      <c r="H6" s="17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1"/>
      <c r="AK6" s="170"/>
    </row>
    <row r="7" spans="1:37" s="1" customFormat="1" ht="15" customHeight="1">
      <c r="B7" s="419" t="s">
        <v>16</v>
      </c>
      <c r="C7" s="419"/>
      <c r="D7" s="419"/>
      <c r="E7" s="419"/>
      <c r="F7" s="419"/>
      <c r="G7" s="419"/>
      <c r="H7" s="419"/>
      <c r="I7" s="419"/>
      <c r="J7" s="419"/>
      <c r="K7" s="419"/>
      <c r="L7" s="419"/>
      <c r="M7" s="419"/>
      <c r="N7" s="419"/>
      <c r="O7" s="419"/>
      <c r="P7" s="419"/>
      <c r="Q7" s="419"/>
      <c r="R7" s="419"/>
      <c r="S7" s="419"/>
      <c r="T7" s="419"/>
      <c r="U7" s="420" t="s">
        <v>7</v>
      </c>
      <c r="V7" s="420"/>
      <c r="W7" s="420"/>
      <c r="X7" s="420"/>
      <c r="Y7" s="420"/>
      <c r="Z7" s="420"/>
      <c r="AA7" s="420"/>
      <c r="AB7" s="420"/>
      <c r="AC7" s="420"/>
      <c r="AD7" s="421" t="s">
        <v>19</v>
      </c>
      <c r="AE7" s="420" t="s">
        <v>17</v>
      </c>
      <c r="AF7" s="420"/>
      <c r="AG7" s="420"/>
      <c r="AH7" s="420"/>
      <c r="AI7" s="420"/>
      <c r="AJ7" s="420"/>
      <c r="AK7" s="420"/>
    </row>
    <row r="8" spans="1:37" s="1" customFormat="1" ht="15" customHeight="1">
      <c r="B8" s="419"/>
      <c r="C8" s="419"/>
      <c r="D8" s="419"/>
      <c r="E8" s="419"/>
      <c r="F8" s="419"/>
      <c r="G8" s="419"/>
      <c r="H8" s="419"/>
      <c r="I8" s="419"/>
      <c r="J8" s="419"/>
      <c r="K8" s="419"/>
      <c r="L8" s="419"/>
      <c r="M8" s="419"/>
      <c r="N8" s="419"/>
      <c r="O8" s="419"/>
      <c r="P8" s="419"/>
      <c r="Q8" s="419"/>
      <c r="R8" s="419"/>
      <c r="S8" s="419"/>
      <c r="T8" s="419"/>
      <c r="U8" s="420"/>
      <c r="V8" s="420"/>
      <c r="W8" s="420"/>
      <c r="X8" s="420"/>
      <c r="Y8" s="420"/>
      <c r="Z8" s="420"/>
      <c r="AA8" s="420"/>
      <c r="AB8" s="420"/>
      <c r="AC8" s="420"/>
      <c r="AD8" s="421"/>
      <c r="AE8" s="422" t="s">
        <v>10</v>
      </c>
      <c r="AF8" s="422"/>
      <c r="AG8" s="422"/>
      <c r="AH8" s="422"/>
      <c r="AI8" s="422"/>
      <c r="AJ8" s="422"/>
      <c r="AK8" s="422"/>
    </row>
    <row r="9" spans="1:37" s="1" customFormat="1" ht="27" customHeight="1">
      <c r="B9" s="403" t="s">
        <v>22</v>
      </c>
      <c r="C9" s="403" t="s">
        <v>23</v>
      </c>
      <c r="D9" s="403" t="s">
        <v>38</v>
      </c>
      <c r="E9" s="403" t="s">
        <v>20</v>
      </c>
      <c r="F9" s="403" t="s">
        <v>21</v>
      </c>
      <c r="G9" s="403" t="s">
        <v>66</v>
      </c>
      <c r="H9" s="599" t="s">
        <v>2</v>
      </c>
      <c r="I9" s="599"/>
      <c r="J9" s="599"/>
      <c r="K9" s="599" t="s">
        <v>5</v>
      </c>
      <c r="L9" s="604" t="s">
        <v>70</v>
      </c>
      <c r="M9" s="605"/>
      <c r="N9" s="605"/>
      <c r="O9" s="606"/>
      <c r="P9" s="599" t="s">
        <v>208</v>
      </c>
      <c r="Q9" s="607" t="s">
        <v>647</v>
      </c>
      <c r="R9" s="599" t="s">
        <v>0</v>
      </c>
      <c r="S9" s="599"/>
      <c r="T9" s="599"/>
      <c r="U9" s="403" t="s">
        <v>30</v>
      </c>
      <c r="V9" s="403" t="s">
        <v>31</v>
      </c>
      <c r="W9" s="403" t="s">
        <v>8</v>
      </c>
      <c r="X9" s="411" t="s">
        <v>29</v>
      </c>
      <c r="Y9" s="406" t="s">
        <v>25</v>
      </c>
      <c r="Z9" s="403" t="s">
        <v>32</v>
      </c>
      <c r="AA9" s="403" t="s">
        <v>28</v>
      </c>
      <c r="AB9" s="403" t="s">
        <v>27</v>
      </c>
      <c r="AC9" s="406" t="s">
        <v>26</v>
      </c>
      <c r="AD9" s="403" t="s">
        <v>9</v>
      </c>
      <c r="AE9" s="406" t="s">
        <v>24</v>
      </c>
      <c r="AF9" s="406" t="s">
        <v>11</v>
      </c>
      <c r="AG9" s="406" t="s">
        <v>12</v>
      </c>
      <c r="AH9" s="406" t="s">
        <v>13</v>
      </c>
      <c r="AI9" s="406" t="s">
        <v>14</v>
      </c>
      <c r="AJ9" s="406" t="s">
        <v>15</v>
      </c>
      <c r="AK9" s="406" t="s">
        <v>18</v>
      </c>
    </row>
    <row r="10" spans="1:37" s="1" customFormat="1" ht="75.75" customHeight="1" thickBot="1">
      <c r="B10" s="403"/>
      <c r="C10" s="403"/>
      <c r="D10" s="403"/>
      <c r="E10" s="403"/>
      <c r="F10" s="403"/>
      <c r="G10" s="403"/>
      <c r="H10" s="377" t="s">
        <v>3</v>
      </c>
      <c r="I10" s="377" t="s">
        <v>4</v>
      </c>
      <c r="J10" s="377" t="s">
        <v>6</v>
      </c>
      <c r="K10" s="599"/>
      <c r="L10" s="378" t="s">
        <v>39</v>
      </c>
      <c r="M10" s="378" t="s">
        <v>40</v>
      </c>
      <c r="N10" s="379" t="s">
        <v>41</v>
      </c>
      <c r="O10" s="379" t="s">
        <v>43</v>
      </c>
      <c r="P10" s="599"/>
      <c r="Q10" s="607"/>
      <c r="R10" s="377" t="s">
        <v>6</v>
      </c>
      <c r="S10" s="377" t="s">
        <v>1</v>
      </c>
      <c r="T10" s="377" t="s">
        <v>72</v>
      </c>
      <c r="U10" s="403"/>
      <c r="V10" s="403"/>
      <c r="W10" s="403"/>
      <c r="X10" s="411"/>
      <c r="Y10" s="406"/>
      <c r="Z10" s="403"/>
      <c r="AA10" s="403"/>
      <c r="AB10" s="403"/>
      <c r="AC10" s="406"/>
      <c r="AD10" s="403"/>
      <c r="AE10" s="406"/>
      <c r="AF10" s="406"/>
      <c r="AG10" s="406"/>
      <c r="AH10" s="406"/>
      <c r="AI10" s="406"/>
      <c r="AJ10" s="406"/>
      <c r="AK10" s="406"/>
    </row>
    <row r="11" spans="1:37" s="1" customFormat="1" ht="58.5" customHeight="1">
      <c r="B11" s="467" t="s">
        <v>125</v>
      </c>
      <c r="C11" s="467" t="s">
        <v>594</v>
      </c>
      <c r="D11" s="467" t="s">
        <v>595</v>
      </c>
      <c r="E11" s="588" t="s">
        <v>829</v>
      </c>
      <c r="F11" s="528" t="s">
        <v>186</v>
      </c>
      <c r="G11" s="19" t="s">
        <v>42</v>
      </c>
      <c r="H11" s="600" t="s">
        <v>36</v>
      </c>
      <c r="I11" s="240" t="s">
        <v>645</v>
      </c>
      <c r="J11" s="240" t="s">
        <v>650</v>
      </c>
      <c r="K11" s="248" t="s">
        <v>247</v>
      </c>
      <c r="L11" s="65">
        <v>0</v>
      </c>
      <c r="M11" s="240">
        <v>144</v>
      </c>
      <c r="N11" s="65">
        <v>0</v>
      </c>
      <c r="O11" s="65">
        <f t="shared" ref="O11" si="0">SUM(L11:N11)</f>
        <v>144</v>
      </c>
      <c r="P11" s="248" t="s">
        <v>248</v>
      </c>
      <c r="Q11" s="240">
        <v>8</v>
      </c>
      <c r="R11" s="248" t="s">
        <v>79</v>
      </c>
      <c r="S11" s="248" t="s">
        <v>649</v>
      </c>
      <c r="T11" s="248" t="s">
        <v>250</v>
      </c>
      <c r="U11" s="200">
        <v>2</v>
      </c>
      <c r="V11" s="200">
        <v>4</v>
      </c>
      <c r="W11" s="200">
        <f t="shared" ref="W11" si="1">V11*U11</f>
        <v>8</v>
      </c>
      <c r="X11" s="201" t="str">
        <f t="shared" ref="X11" si="2">+IF(AND(U11*V11&gt;=24,U11*V11&lt;=40),"MA",IF(AND(U11*V11&gt;=10,U11*V11&lt;=20),"A",IF(AND(U11*V11&gt;=6,U11*V11&lt;=8),"M",IF(AND(U11*V11&gt;=0,U11*V11&lt;=4),"B",""))))</f>
        <v>M</v>
      </c>
      <c r="Y11" s="202" t="str">
        <f t="shared" ref="Y11"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200">
        <v>10</v>
      </c>
      <c r="AA11" s="200">
        <f>W11*Z11</f>
        <v>80</v>
      </c>
      <c r="AB11" s="203" t="str">
        <f t="shared" ref="AB11" si="4">+IF(AND(U11*V11*Z11&gt;=600,U11*V11*Z11&lt;=4000),"I",IF(AND(U11*V11*Z11&gt;=150,U11*V11*Z11&lt;=500),"II",IF(AND(U11*V11*Z11&gt;=40,U11*V11*Z11&lt;=120),"III",IF(AND(U11*V11*Z11&gt;=0,U11*V11*Z11&lt;=20),"IV",""))))</f>
        <v>III</v>
      </c>
      <c r="AC11" s="202" t="str">
        <f t="shared" ref="AC11"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202" t="str">
        <f t="shared" ref="AD11" si="6">+IF(AB11="I","No aceptable",IF(AB11="II","No aceptable o aceptable con control específico",IF(AB11="III","Aceptable",IF(AB11="IV","Aceptable",""))))</f>
        <v>Aceptable</v>
      </c>
      <c r="AE11" s="64" t="s">
        <v>689</v>
      </c>
      <c r="AF11" s="66" t="s">
        <v>34</v>
      </c>
      <c r="AG11" s="66" t="s">
        <v>37</v>
      </c>
      <c r="AH11" s="66" t="s">
        <v>34</v>
      </c>
      <c r="AI11" s="64" t="s">
        <v>648</v>
      </c>
      <c r="AJ11" s="66" t="s">
        <v>34</v>
      </c>
      <c r="AK11" s="52" t="s">
        <v>468</v>
      </c>
    </row>
    <row r="12" spans="1:37" s="1" customFormat="1" ht="45" customHeight="1">
      <c r="A12" s="23"/>
      <c r="B12" s="435"/>
      <c r="C12" s="435"/>
      <c r="D12" s="435"/>
      <c r="E12" s="438"/>
      <c r="F12" s="528"/>
      <c r="G12" s="19" t="s">
        <v>42</v>
      </c>
      <c r="H12" s="600"/>
      <c r="I12" s="597" t="s">
        <v>96</v>
      </c>
      <c r="J12" s="249" t="s">
        <v>651</v>
      </c>
      <c r="K12" s="248" t="s">
        <v>237</v>
      </c>
      <c r="L12" s="65">
        <v>0</v>
      </c>
      <c r="M12" s="327">
        <v>144</v>
      </c>
      <c r="N12" s="65">
        <v>0</v>
      </c>
      <c r="O12" s="65">
        <f t="shared" ref="O12:O36" si="7">SUM(L12:N12)</f>
        <v>144</v>
      </c>
      <c r="P12" s="249" t="s">
        <v>232</v>
      </c>
      <c r="Q12" s="240">
        <v>1</v>
      </c>
      <c r="R12" s="248" t="s">
        <v>633</v>
      </c>
      <c r="S12" s="248" t="s">
        <v>234</v>
      </c>
      <c r="T12" s="248" t="s">
        <v>233</v>
      </c>
      <c r="U12" s="240">
        <v>0</v>
      </c>
      <c r="V12" s="240">
        <v>1</v>
      </c>
      <c r="W12" s="240">
        <f t="shared" ref="W12:W36" si="8">V12*U12</f>
        <v>0</v>
      </c>
      <c r="X12" s="201" t="str">
        <f t="shared" ref="X12:X36" si="9">+IF(AND(U12*V12&gt;=24,U12*V12&lt;=40),"MA",IF(AND(U12*V12&gt;=10,U12*V12&lt;=20),"A",IF(AND(U12*V12&gt;=6,U12*V12&lt;=8),"M",IF(AND(U12*V12&gt;=0,U12*V12&lt;=4),"B",""))))</f>
        <v>B</v>
      </c>
      <c r="Y12" s="202" t="str">
        <f t="shared" ref="Y12:Y36" si="10">+IF(X12="MA","Situación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200">
        <v>10</v>
      </c>
      <c r="AA12" s="200">
        <f t="shared" ref="AA12:AA36" si="11">W12*Z12</f>
        <v>0</v>
      </c>
      <c r="AB12" s="203" t="str">
        <f t="shared" ref="AB12:AB36" si="12">+IF(AND(U12*V12*Z12&gt;=600,U12*V12*Z12&lt;=4000),"I",IF(AND(U12*V12*Z12&gt;=150,U12*V12*Z12&lt;=500),"II",IF(AND(U12*V12*Z12&gt;=40,U12*V12*Z12&lt;=120),"III",IF(AND(U12*V12*Z12&gt;=0,U12*V12*Z12&lt;=20),"IV",""))))</f>
        <v>IV</v>
      </c>
      <c r="AC12" s="202" t="str">
        <f t="shared" ref="AC12:AC36" si="13">+IF(AB12="I","Situación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2" s="202" t="str">
        <f t="shared" ref="AD12:AD36" si="14">+IF(AB12="I","No aceptable",IF(AB12="II","No aceptable o aceptable con control específico",IF(AB12="III","Aceptable",IF(AB12="IV","Aceptable",""))))</f>
        <v>Aceptable</v>
      </c>
      <c r="AE12" s="64" t="s">
        <v>690</v>
      </c>
      <c r="AF12" s="66" t="s">
        <v>34</v>
      </c>
      <c r="AG12" s="66" t="s">
        <v>34</v>
      </c>
      <c r="AH12" s="66" t="s">
        <v>240</v>
      </c>
      <c r="AI12" s="64" t="s">
        <v>235</v>
      </c>
      <c r="AJ12" s="66" t="s">
        <v>34</v>
      </c>
      <c r="AK12" s="52" t="s">
        <v>468</v>
      </c>
    </row>
    <row r="13" spans="1:37" s="1" customFormat="1" ht="58.5" customHeight="1">
      <c r="A13" s="23"/>
      <c r="B13" s="435"/>
      <c r="C13" s="435"/>
      <c r="D13" s="435"/>
      <c r="E13" s="438"/>
      <c r="F13" s="528"/>
      <c r="G13" s="19" t="s">
        <v>42</v>
      </c>
      <c r="H13" s="600"/>
      <c r="I13" s="598"/>
      <c r="J13" s="202" t="s">
        <v>641</v>
      </c>
      <c r="K13" s="240" t="s">
        <v>243</v>
      </c>
      <c r="L13" s="65">
        <v>0</v>
      </c>
      <c r="M13" s="327">
        <v>144</v>
      </c>
      <c r="N13" s="65">
        <v>0</v>
      </c>
      <c r="O13" s="65">
        <f t="shared" si="7"/>
        <v>144</v>
      </c>
      <c r="P13" s="240" t="s">
        <v>242</v>
      </c>
      <c r="Q13" s="240">
        <v>5</v>
      </c>
      <c r="R13" s="248" t="s">
        <v>79</v>
      </c>
      <c r="S13" s="248" t="s">
        <v>79</v>
      </c>
      <c r="T13" s="202" t="s">
        <v>653</v>
      </c>
      <c r="U13" s="240">
        <v>2</v>
      </c>
      <c r="V13" s="240">
        <v>2</v>
      </c>
      <c r="W13" s="240">
        <f t="shared" si="8"/>
        <v>4</v>
      </c>
      <c r="X13" s="201" t="str">
        <f t="shared" si="9"/>
        <v>B</v>
      </c>
      <c r="Y13" s="202" t="str">
        <f t="shared" si="10"/>
        <v>Situación mejorable con exposición ocasional o esporádica, o situación sin anomalía destacable con cualquier nivel de exposición. No es esperable que se materialice el riesgo, aunque puede ser concebible.</v>
      </c>
      <c r="Z13" s="200">
        <v>10</v>
      </c>
      <c r="AA13" s="200">
        <f t="shared" si="11"/>
        <v>40</v>
      </c>
      <c r="AB13" s="203" t="str">
        <f t="shared" si="12"/>
        <v>III</v>
      </c>
      <c r="AC13" s="202"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202" t="str">
        <f>+IF(AB13="I","No aceptable",IF(AB13="II","No aceptable o aceptable con control específico",IF(AB13="III","Aceptable",IF(AB13="IV","Aceptable",""))))</f>
        <v>Aceptable</v>
      </c>
      <c r="AE13" s="64" t="s">
        <v>691</v>
      </c>
      <c r="AF13" s="66" t="s">
        <v>34</v>
      </c>
      <c r="AG13" s="66" t="s">
        <v>34</v>
      </c>
      <c r="AH13" s="66" t="s">
        <v>34</v>
      </c>
      <c r="AI13" s="64" t="s">
        <v>659</v>
      </c>
      <c r="AJ13" s="64" t="s">
        <v>652</v>
      </c>
      <c r="AK13" s="52" t="s">
        <v>468</v>
      </c>
    </row>
    <row r="14" spans="1:37" s="1" customFormat="1" ht="48.75" customHeight="1">
      <c r="A14" s="23"/>
      <c r="B14" s="435"/>
      <c r="C14" s="435"/>
      <c r="D14" s="435"/>
      <c r="E14" s="438"/>
      <c r="F14" s="528"/>
      <c r="G14" s="19" t="s">
        <v>42</v>
      </c>
      <c r="H14" s="600"/>
      <c r="I14" s="202" t="s">
        <v>654</v>
      </c>
      <c r="J14" s="249" t="s">
        <v>655</v>
      </c>
      <c r="K14" s="250" t="s">
        <v>640</v>
      </c>
      <c r="L14" s="65">
        <v>0</v>
      </c>
      <c r="M14" s="327">
        <v>144</v>
      </c>
      <c r="N14" s="65">
        <v>0</v>
      </c>
      <c r="O14" s="65">
        <f t="shared" ref="O14" si="15">SUM(L14:N14)</f>
        <v>144</v>
      </c>
      <c r="P14" s="250" t="s">
        <v>636</v>
      </c>
      <c r="Q14" s="240">
        <v>3</v>
      </c>
      <c r="R14" s="248" t="s">
        <v>79</v>
      </c>
      <c r="S14" s="248" t="s">
        <v>79</v>
      </c>
      <c r="T14" s="202" t="s">
        <v>653</v>
      </c>
      <c r="U14" s="240">
        <v>2</v>
      </c>
      <c r="V14" s="240">
        <v>2</v>
      </c>
      <c r="W14" s="240">
        <f t="shared" si="8"/>
        <v>4</v>
      </c>
      <c r="X14" s="201" t="str">
        <f t="shared" si="9"/>
        <v>B</v>
      </c>
      <c r="Y14" s="202" t="str">
        <f t="shared" si="10"/>
        <v>Situación mejorable con exposición ocasional o esporádica, o situación sin anomalía destacable con cualquier nivel de exposición. No es esperable que se materialice el riesgo, aunque puede ser concebible.</v>
      </c>
      <c r="Z14" s="200">
        <v>10</v>
      </c>
      <c r="AA14" s="200">
        <f t="shared" si="11"/>
        <v>40</v>
      </c>
      <c r="AB14" s="203" t="str">
        <f t="shared" si="12"/>
        <v>III</v>
      </c>
      <c r="AC14" s="202"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202" t="str">
        <f>+IF(AB14="I","No aceptable",IF(AB14="II","No aceptable o aceptable con control específico",IF(AB14="III","Aceptable",IF(AB14="IV","Aceptable",""))))</f>
        <v>Aceptable</v>
      </c>
      <c r="AE14" s="601" t="s">
        <v>692</v>
      </c>
      <c r="AF14" s="64" t="s">
        <v>34</v>
      </c>
      <c r="AG14" s="64" t="s">
        <v>34</v>
      </c>
      <c r="AH14" s="64" t="s">
        <v>34</v>
      </c>
      <c r="AI14" s="64" t="s">
        <v>659</v>
      </c>
      <c r="AJ14" s="64" t="s">
        <v>652</v>
      </c>
      <c r="AK14" s="52" t="s">
        <v>468</v>
      </c>
    </row>
    <row r="15" spans="1:37" s="1" customFormat="1" ht="52.5" customHeight="1">
      <c r="A15" s="23"/>
      <c r="B15" s="435"/>
      <c r="C15" s="435"/>
      <c r="D15" s="435"/>
      <c r="E15" s="438"/>
      <c r="F15" s="528"/>
      <c r="G15" s="19" t="s">
        <v>42</v>
      </c>
      <c r="H15" s="600"/>
      <c r="I15" s="202" t="s">
        <v>656</v>
      </c>
      <c r="J15" s="202" t="s">
        <v>254</v>
      </c>
      <c r="K15" s="240" t="s">
        <v>255</v>
      </c>
      <c r="L15" s="65">
        <v>0</v>
      </c>
      <c r="M15" s="327">
        <v>144</v>
      </c>
      <c r="N15" s="65">
        <v>0</v>
      </c>
      <c r="O15" s="65">
        <f t="shared" si="7"/>
        <v>144</v>
      </c>
      <c r="P15" s="240" t="s">
        <v>98</v>
      </c>
      <c r="Q15" s="240">
        <v>4</v>
      </c>
      <c r="R15" s="248" t="s">
        <v>79</v>
      </c>
      <c r="S15" s="248" t="s">
        <v>79</v>
      </c>
      <c r="T15" s="202" t="s">
        <v>657</v>
      </c>
      <c r="U15" s="240">
        <v>2</v>
      </c>
      <c r="V15" s="240">
        <v>2</v>
      </c>
      <c r="W15" s="240">
        <f t="shared" si="8"/>
        <v>4</v>
      </c>
      <c r="X15" s="201" t="str">
        <f t="shared" si="9"/>
        <v>B</v>
      </c>
      <c r="Y15" s="202" t="str">
        <f t="shared" si="10"/>
        <v>Situación mejorable con exposición ocasional o esporádica, o situación sin anomalía destacable con cualquier nivel de exposición. No es esperable que se materialice el riesgo, aunque puede ser concebible.</v>
      </c>
      <c r="Z15" s="200">
        <v>10</v>
      </c>
      <c r="AA15" s="200">
        <f t="shared" si="11"/>
        <v>40</v>
      </c>
      <c r="AB15" s="203" t="str">
        <f t="shared" si="12"/>
        <v>III</v>
      </c>
      <c r="AC15" s="202"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202" t="str">
        <f>+IF(AB15="I","No aceptable",IF(AB15="II","No aceptable o aceptable con control específico",IF(AB15="III","Aceptable",IF(AB15="IV","Aceptable",""))))</f>
        <v>Aceptable</v>
      </c>
      <c r="AE15" s="603"/>
      <c r="AF15" s="64" t="s">
        <v>34</v>
      </c>
      <c r="AG15" s="64" t="s">
        <v>34</v>
      </c>
      <c r="AH15" s="64" t="s">
        <v>34</v>
      </c>
      <c r="AI15" s="64" t="s">
        <v>659</v>
      </c>
      <c r="AJ15" s="66" t="s">
        <v>658</v>
      </c>
      <c r="AK15" s="52" t="s">
        <v>468</v>
      </c>
    </row>
    <row r="16" spans="1:37" s="1" customFormat="1" ht="60" customHeight="1">
      <c r="A16" s="23"/>
      <c r="B16" s="435"/>
      <c r="C16" s="435"/>
      <c r="D16" s="435"/>
      <c r="E16" s="438"/>
      <c r="F16" s="528"/>
      <c r="G16" s="21" t="s">
        <v>42</v>
      </c>
      <c r="H16" s="600" t="s">
        <v>44</v>
      </c>
      <c r="I16" s="202" t="s">
        <v>54</v>
      </c>
      <c r="J16" s="202" t="s">
        <v>227</v>
      </c>
      <c r="K16" s="202" t="s">
        <v>219</v>
      </c>
      <c r="L16" s="65">
        <v>0</v>
      </c>
      <c r="M16" s="327">
        <v>144</v>
      </c>
      <c r="N16" s="65">
        <v>0</v>
      </c>
      <c r="O16" s="65">
        <f t="shared" si="7"/>
        <v>144</v>
      </c>
      <c r="P16" s="202" t="s">
        <v>225</v>
      </c>
      <c r="Q16" s="202">
        <v>8</v>
      </c>
      <c r="R16" s="202" t="s">
        <v>740</v>
      </c>
      <c r="S16" s="202" t="s">
        <v>741</v>
      </c>
      <c r="T16" s="202" t="s">
        <v>742</v>
      </c>
      <c r="U16" s="240">
        <v>2</v>
      </c>
      <c r="V16" s="240">
        <v>3</v>
      </c>
      <c r="W16" s="240">
        <f t="shared" si="8"/>
        <v>6</v>
      </c>
      <c r="X16" s="201" t="str">
        <f t="shared" si="9"/>
        <v>M</v>
      </c>
      <c r="Y16" s="202" t="str">
        <f t="shared" si="10"/>
        <v>Situación deficiente con exposición esporádica, o bien situación mejorable con exposición continuada o frecuente. Es posible que suceda el daño alguna vez.</v>
      </c>
      <c r="Z16" s="200">
        <v>10</v>
      </c>
      <c r="AA16" s="200">
        <f t="shared" si="11"/>
        <v>60</v>
      </c>
      <c r="AB16" s="203" t="str">
        <f t="shared" si="12"/>
        <v>III</v>
      </c>
      <c r="AC16" s="202" t="str">
        <f t="shared" si="13"/>
        <v>Mejorar si es posible. Sería conveniente justificar la intervención y su rentabilidad.</v>
      </c>
      <c r="AD16" s="202" t="str">
        <f t="shared" si="14"/>
        <v>Aceptable</v>
      </c>
      <c r="AE16" s="601" t="s">
        <v>698</v>
      </c>
      <c r="AF16" s="64" t="s">
        <v>34</v>
      </c>
      <c r="AG16" s="64" t="s">
        <v>34</v>
      </c>
      <c r="AH16" s="64" t="s">
        <v>34</v>
      </c>
      <c r="AI16" s="64" t="s">
        <v>661</v>
      </c>
      <c r="AJ16" s="64" t="s">
        <v>34</v>
      </c>
      <c r="AK16" s="52" t="s">
        <v>433</v>
      </c>
    </row>
    <row r="17" spans="1:37" s="1" customFormat="1" ht="69" customHeight="1">
      <c r="A17" s="23"/>
      <c r="B17" s="435"/>
      <c r="C17" s="435"/>
      <c r="D17" s="435"/>
      <c r="E17" s="438"/>
      <c r="F17" s="528"/>
      <c r="G17" s="21" t="s">
        <v>42</v>
      </c>
      <c r="H17" s="600"/>
      <c r="I17" s="202" t="s">
        <v>427</v>
      </c>
      <c r="J17" s="202" t="s">
        <v>428</v>
      </c>
      <c r="K17" s="202" t="s">
        <v>429</v>
      </c>
      <c r="L17" s="65">
        <v>0</v>
      </c>
      <c r="M17" s="327">
        <v>144</v>
      </c>
      <c r="N17" s="65">
        <v>0</v>
      </c>
      <c r="O17" s="65">
        <f t="shared" si="7"/>
        <v>144</v>
      </c>
      <c r="P17" s="202" t="s">
        <v>430</v>
      </c>
      <c r="Q17" s="240">
        <v>8</v>
      </c>
      <c r="R17" s="202" t="s">
        <v>221</v>
      </c>
      <c r="S17" s="202" t="s">
        <v>431</v>
      </c>
      <c r="T17" s="202" t="s">
        <v>432</v>
      </c>
      <c r="U17" s="200">
        <v>2</v>
      </c>
      <c r="V17" s="200">
        <v>2</v>
      </c>
      <c r="W17" s="200">
        <f t="shared" ref="W17" si="16">V17*U17</f>
        <v>4</v>
      </c>
      <c r="X17" s="201" t="str">
        <f t="shared" ref="X17" si="17">+IF(AND(U17*V17&gt;=24,U17*V17&lt;=40),"MA",IF(AND(U17*V17&gt;=10,U17*V17&lt;=20),"A",IF(AND(U17*V17&gt;=6,U17*V17&lt;=8),"M",IF(AND(U17*V17&gt;=0,U17*V17&lt;=4),"B",""))))</f>
        <v>B</v>
      </c>
      <c r="Y17" s="202" t="str">
        <f t="shared" ref="Y17" si="18">+IF(X17="MA","Situación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7" s="200">
        <v>10</v>
      </c>
      <c r="AA17" s="200">
        <f t="shared" ref="AA17" si="19">W17*Z17</f>
        <v>40</v>
      </c>
      <c r="AB17" s="203" t="str">
        <f t="shared" ref="AB17" si="20">+IF(AND(U17*V17*Z17&gt;=600,U17*V17*Z17&lt;=4000),"I",IF(AND(U17*V17*Z17&gt;=150,U17*V17*Z17&lt;=500),"II",IF(AND(U17*V17*Z17&gt;=40,U17*V17*Z17&lt;=120),"III",IF(AND(U17*V17*Z17&gt;=0,U17*V17*Z17&lt;=20),"IV",""))))</f>
        <v>III</v>
      </c>
      <c r="AC17" s="202" t="str">
        <f t="shared" ref="AC17" si="21">+IF(AB17="I","Situación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202" t="str">
        <f t="shared" ref="AD17" si="22">+IF(AB17="I","No aceptable",IF(AB17="II","No aceptable o aceptable con control específico",IF(AB17="III","Aceptable",IF(AB17="IV","Aceptable",""))))</f>
        <v>Aceptable</v>
      </c>
      <c r="AE17" s="603"/>
      <c r="AF17" s="64" t="s">
        <v>34</v>
      </c>
      <c r="AG17" s="64" t="s">
        <v>34</v>
      </c>
      <c r="AH17" s="64" t="s">
        <v>34</v>
      </c>
      <c r="AI17" s="64" t="s">
        <v>662</v>
      </c>
      <c r="AJ17" s="64" t="s">
        <v>34</v>
      </c>
      <c r="AK17" s="52" t="s">
        <v>433</v>
      </c>
    </row>
    <row r="18" spans="1:37" s="1" customFormat="1" ht="46.5" customHeight="1">
      <c r="A18" s="23"/>
      <c r="B18" s="435"/>
      <c r="C18" s="435"/>
      <c r="D18" s="435"/>
      <c r="E18" s="438"/>
      <c r="F18" s="528"/>
      <c r="G18" s="21" t="s">
        <v>42</v>
      </c>
      <c r="H18" s="600"/>
      <c r="I18" s="202" t="s">
        <v>55</v>
      </c>
      <c r="J18" s="202" t="s">
        <v>642</v>
      </c>
      <c r="K18" s="202" t="s">
        <v>219</v>
      </c>
      <c r="L18" s="65">
        <v>0</v>
      </c>
      <c r="M18" s="327">
        <v>144</v>
      </c>
      <c r="N18" s="65">
        <v>0</v>
      </c>
      <c r="O18" s="65">
        <f t="shared" si="7"/>
        <v>144</v>
      </c>
      <c r="P18" s="202" t="s">
        <v>225</v>
      </c>
      <c r="Q18" s="240">
        <v>4</v>
      </c>
      <c r="R18" s="202" t="s">
        <v>221</v>
      </c>
      <c r="S18" s="202" t="s">
        <v>220</v>
      </c>
      <c r="T18" s="202" t="s">
        <v>229</v>
      </c>
      <c r="U18" s="200">
        <v>2</v>
      </c>
      <c r="V18" s="200">
        <v>2</v>
      </c>
      <c r="W18" s="200">
        <f>V18*U18</f>
        <v>4</v>
      </c>
      <c r="X18" s="201" t="str">
        <f>+IF(AND(U18*V18&gt;=24,U18*V18&lt;=40),"MA",IF(AND(U18*V18&gt;=10,U18*V18&lt;=20),"A",IF(AND(U18*V18&gt;=6,U18*V18&lt;=8),"M",IF(AND(U18*V18&gt;=0,U18*V18&lt;=4),"B",""))))</f>
        <v>B</v>
      </c>
      <c r="Y18" s="202"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200">
        <v>10</v>
      </c>
      <c r="AA18" s="200">
        <f>W18*Z18</f>
        <v>40</v>
      </c>
      <c r="AB18" s="203" t="str">
        <f t="shared" si="12"/>
        <v>III</v>
      </c>
      <c r="AC18" s="202"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202" t="str">
        <f>+IF(AB18="I","No aceptable",IF(AB18="II","No aceptable o aceptable con control específico",IF(AB18="III","Aceptable",IF(AB18="IV","Aceptable",""))))</f>
        <v>Aceptable</v>
      </c>
      <c r="AE18" s="64" t="s">
        <v>700</v>
      </c>
      <c r="AF18" s="64" t="s">
        <v>34</v>
      </c>
      <c r="AG18" s="64" t="s">
        <v>34</v>
      </c>
      <c r="AH18" s="64" t="s">
        <v>34</v>
      </c>
      <c r="AI18" s="64" t="s">
        <v>660</v>
      </c>
      <c r="AJ18" s="64" t="s">
        <v>34</v>
      </c>
      <c r="AK18" s="52" t="s">
        <v>468</v>
      </c>
    </row>
    <row r="19" spans="1:37" s="1" customFormat="1" ht="75" customHeight="1">
      <c r="A19" s="23"/>
      <c r="B19" s="435"/>
      <c r="C19" s="435"/>
      <c r="D19" s="435"/>
      <c r="E19" s="438"/>
      <c r="F19" s="528"/>
      <c r="G19" s="21" t="s">
        <v>42</v>
      </c>
      <c r="H19" s="600" t="s">
        <v>643</v>
      </c>
      <c r="I19" s="389" t="s">
        <v>639</v>
      </c>
      <c r="J19" s="389" t="s">
        <v>727</v>
      </c>
      <c r="K19" s="390" t="s">
        <v>663</v>
      </c>
      <c r="L19" s="381">
        <v>0</v>
      </c>
      <c r="M19" s="327">
        <v>144</v>
      </c>
      <c r="N19" s="381">
        <v>0</v>
      </c>
      <c r="O19" s="381">
        <f t="shared" si="7"/>
        <v>144</v>
      </c>
      <c r="P19" s="391" t="s">
        <v>813</v>
      </c>
      <c r="Q19" s="382">
        <v>2</v>
      </c>
      <c r="R19" s="391" t="s">
        <v>79</v>
      </c>
      <c r="S19" s="391" t="s">
        <v>814</v>
      </c>
      <c r="T19" s="391" t="s">
        <v>665</v>
      </c>
      <c r="U19" s="382">
        <v>2</v>
      </c>
      <c r="V19" s="382">
        <v>2</v>
      </c>
      <c r="W19" s="382">
        <f t="shared" ref="W19:W20" si="23">V19*U19</f>
        <v>4</v>
      </c>
      <c r="X19" s="392" t="str">
        <f t="shared" ref="X19:X20" si="24">+IF(AND(U19*V19&gt;=24,U19*V19&lt;=40),"MA",IF(AND(U19*V19&gt;=10,U19*V19&lt;=20),"A",IF(AND(U19*V19&gt;=6,U19*V19&lt;=8),"M",IF(AND(U19*V19&gt;=0,U19*V19&lt;=4),"B",""))))</f>
        <v>B</v>
      </c>
      <c r="Y19" s="389" t="str">
        <f t="shared" ref="Y19:Y20" si="25">+IF(X19="MA","Situación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393">
        <v>10</v>
      </c>
      <c r="AA19" s="393">
        <f t="shared" ref="AA19:AA20" si="26">W19*Z19</f>
        <v>40</v>
      </c>
      <c r="AB19" s="394" t="str">
        <f t="shared" ref="AB19:AB20" si="27">+IF(AND(U19*V19*Z19&gt;=600,U19*V19*Z19&lt;=4000),"I",IF(AND(U19*V19*Z19&gt;=150,U19*V19*Z19&lt;=500),"II",IF(AND(U19*V19*Z19&gt;=40,U19*V19*Z19&lt;=120),"III",IF(AND(U19*V19*Z19&gt;=0,U19*V19*Z19&lt;=20),"IV",""))))</f>
        <v>III</v>
      </c>
      <c r="AC19" s="202" t="str">
        <f t="shared" ref="AC19:AC20" si="28">+IF(AB19="I","Situación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202" t="str">
        <f t="shared" ref="AD19:AD20" si="29">+IF(AB19="I","No aceptable",IF(AB19="II","No aceptable o aceptable con control específico",IF(AB19="III","Aceptable",IF(AB19="IV","Aceptable",""))))</f>
        <v>Aceptable</v>
      </c>
      <c r="AE19" s="601" t="s">
        <v>695</v>
      </c>
      <c r="AF19" s="64" t="s">
        <v>34</v>
      </c>
      <c r="AG19" s="64" t="s">
        <v>34</v>
      </c>
      <c r="AH19" s="64" t="s">
        <v>34</v>
      </c>
      <c r="AI19" s="72" t="s">
        <v>218</v>
      </c>
      <c r="AJ19" s="66" t="s">
        <v>34</v>
      </c>
      <c r="AK19" s="52" t="s">
        <v>468</v>
      </c>
    </row>
    <row r="20" spans="1:37" s="1" customFormat="1" ht="61.5" customHeight="1">
      <c r="A20" s="23"/>
      <c r="B20" s="435"/>
      <c r="C20" s="435"/>
      <c r="D20" s="435"/>
      <c r="E20" s="438"/>
      <c r="F20" s="528"/>
      <c r="G20" s="21" t="s">
        <v>42</v>
      </c>
      <c r="H20" s="600"/>
      <c r="I20" s="390" t="s">
        <v>359</v>
      </c>
      <c r="J20" s="389" t="s">
        <v>644</v>
      </c>
      <c r="K20" s="390" t="s">
        <v>664</v>
      </c>
      <c r="L20" s="381">
        <v>0</v>
      </c>
      <c r="M20" s="327">
        <v>144</v>
      </c>
      <c r="N20" s="381">
        <v>0</v>
      </c>
      <c r="O20" s="381">
        <f t="shared" si="7"/>
        <v>144</v>
      </c>
      <c r="P20" s="391" t="s">
        <v>362</v>
      </c>
      <c r="Q20" s="382">
        <v>8</v>
      </c>
      <c r="R20" s="391" t="s">
        <v>79</v>
      </c>
      <c r="S20" s="391" t="s">
        <v>809</v>
      </c>
      <c r="T20" s="391" t="s">
        <v>666</v>
      </c>
      <c r="U20" s="382">
        <v>2</v>
      </c>
      <c r="V20" s="382">
        <v>4</v>
      </c>
      <c r="W20" s="382">
        <f t="shared" si="23"/>
        <v>8</v>
      </c>
      <c r="X20" s="392" t="str">
        <f t="shared" si="24"/>
        <v>M</v>
      </c>
      <c r="Y20" s="389" t="str">
        <f t="shared" si="25"/>
        <v>Situación deficiente con exposición esporádica, o bien situación mejorable con exposición continuada o frecuente. Es posible que suceda el daño alguna vez.</v>
      </c>
      <c r="Z20" s="393">
        <v>10</v>
      </c>
      <c r="AA20" s="393">
        <f t="shared" si="26"/>
        <v>80</v>
      </c>
      <c r="AB20" s="394" t="str">
        <f t="shared" si="27"/>
        <v>III</v>
      </c>
      <c r="AC20" s="202" t="str">
        <f t="shared" si="28"/>
        <v>Mejorar si es posible. Sería conveniente justificar la intervención y su rentabilidad.</v>
      </c>
      <c r="AD20" s="202" t="str">
        <f t="shared" si="29"/>
        <v>Aceptable</v>
      </c>
      <c r="AE20" s="602"/>
      <c r="AF20" s="64" t="s">
        <v>34</v>
      </c>
      <c r="AG20" s="64" t="s">
        <v>34</v>
      </c>
      <c r="AH20" s="64" t="s">
        <v>34</v>
      </c>
      <c r="AI20" s="72" t="s">
        <v>667</v>
      </c>
      <c r="AJ20" s="66" t="s">
        <v>34</v>
      </c>
      <c r="AK20" s="52" t="s">
        <v>468</v>
      </c>
    </row>
    <row r="21" spans="1:37" s="1" customFormat="1" ht="56.25" customHeight="1">
      <c r="A21" s="23"/>
      <c r="B21" s="435"/>
      <c r="C21" s="435"/>
      <c r="D21" s="435"/>
      <c r="E21" s="438"/>
      <c r="F21" s="528"/>
      <c r="G21" s="21" t="s">
        <v>42</v>
      </c>
      <c r="H21" s="600"/>
      <c r="I21" s="390" t="s">
        <v>205</v>
      </c>
      <c r="J21" s="390" t="s">
        <v>730</v>
      </c>
      <c r="K21" s="390" t="s">
        <v>207</v>
      </c>
      <c r="L21" s="381">
        <v>0</v>
      </c>
      <c r="M21" s="327">
        <v>144</v>
      </c>
      <c r="N21" s="381">
        <v>0</v>
      </c>
      <c r="O21" s="381">
        <f t="shared" si="7"/>
        <v>144</v>
      </c>
      <c r="P21" s="391" t="s">
        <v>210</v>
      </c>
      <c r="Q21" s="382">
        <v>1</v>
      </c>
      <c r="R21" s="391" t="s">
        <v>214</v>
      </c>
      <c r="S21" s="391" t="s">
        <v>215</v>
      </c>
      <c r="T21" s="391" t="s">
        <v>216</v>
      </c>
      <c r="U21" s="382">
        <v>0</v>
      </c>
      <c r="V21" s="382">
        <v>1</v>
      </c>
      <c r="W21" s="382">
        <f t="shared" si="8"/>
        <v>0</v>
      </c>
      <c r="X21" s="392" t="str">
        <f t="shared" si="9"/>
        <v>B</v>
      </c>
      <c r="Y21" s="389" t="str">
        <f t="shared" si="10"/>
        <v>Situación mejorable con exposición ocasional o esporádica, o situación sin anomalía destacable con cualquier nivel de exposición. No es esperable que se materialice el riesgo, aunque puede ser concebible.</v>
      </c>
      <c r="Z21" s="393">
        <v>10</v>
      </c>
      <c r="AA21" s="393">
        <f t="shared" si="11"/>
        <v>0</v>
      </c>
      <c r="AB21" s="394" t="str">
        <f t="shared" si="12"/>
        <v>IV</v>
      </c>
      <c r="AC21" s="202" t="str">
        <f t="shared" si="13"/>
        <v>Mantener las medidas de control existentes, pero se deberían considerar soluciones o mejoras y se deben hacer comprobaciones periódicas para asegurar que el riesgo aún es tolerable.</v>
      </c>
      <c r="AD21" s="202" t="str">
        <f t="shared" si="14"/>
        <v>Aceptable</v>
      </c>
      <c r="AE21" s="603"/>
      <c r="AF21" s="64" t="s">
        <v>34</v>
      </c>
      <c r="AG21" s="64" t="s">
        <v>34</v>
      </c>
      <c r="AH21" s="72" t="s">
        <v>217</v>
      </c>
      <c r="AI21" s="72" t="s">
        <v>218</v>
      </c>
      <c r="AJ21" s="66" t="s">
        <v>34</v>
      </c>
      <c r="AK21" s="52" t="s">
        <v>468</v>
      </c>
    </row>
    <row r="22" spans="1:37" s="1" customFormat="1" ht="51" customHeight="1">
      <c r="B22" s="435"/>
      <c r="C22" s="435"/>
      <c r="D22" s="435"/>
      <c r="E22" s="438"/>
      <c r="F22" s="528"/>
      <c r="G22" s="229" t="s">
        <v>42</v>
      </c>
      <c r="H22" s="248" t="s">
        <v>49</v>
      </c>
      <c r="I22" s="390" t="s">
        <v>790</v>
      </c>
      <c r="J22" s="390" t="s">
        <v>791</v>
      </c>
      <c r="K22" s="356" t="s">
        <v>476</v>
      </c>
      <c r="L22" s="395">
        <v>1</v>
      </c>
      <c r="M22" s="327">
        <v>144</v>
      </c>
      <c r="N22" s="395">
        <v>0</v>
      </c>
      <c r="O22" s="395">
        <f t="shared" ref="O22" si="30">SUM(L22:N22)</f>
        <v>145</v>
      </c>
      <c r="P22" s="391" t="s">
        <v>477</v>
      </c>
      <c r="Q22" s="382">
        <v>6</v>
      </c>
      <c r="R22" s="391" t="s">
        <v>475</v>
      </c>
      <c r="S22" s="391" t="s">
        <v>792</v>
      </c>
      <c r="T22" s="391" t="s">
        <v>793</v>
      </c>
      <c r="U22" s="358">
        <v>2</v>
      </c>
      <c r="V22" s="358">
        <v>4</v>
      </c>
      <c r="W22" s="358">
        <f t="shared" si="8"/>
        <v>8</v>
      </c>
      <c r="X22" s="362" t="str">
        <f t="shared" si="9"/>
        <v>M</v>
      </c>
      <c r="Y22" s="338" t="str">
        <f t="shared" si="10"/>
        <v>Situación deficiente con exposición esporádica, o bien situación mejorable con exposición continuada o frecuente. Es posible que suceda el daño alguna vez.</v>
      </c>
      <c r="Z22" s="358">
        <v>10</v>
      </c>
      <c r="AA22" s="358">
        <f t="shared" si="11"/>
        <v>80</v>
      </c>
      <c r="AB22" s="359" t="str">
        <f t="shared" si="12"/>
        <v>III</v>
      </c>
      <c r="AC22" s="74" t="str">
        <f t="shared" si="13"/>
        <v>Mejorar si es posible. Sería conveniente justificar la intervención y su rentabilidad.</v>
      </c>
      <c r="AD22" s="74" t="str">
        <f t="shared" si="14"/>
        <v>Aceptable</v>
      </c>
      <c r="AE22" s="64" t="s">
        <v>756</v>
      </c>
      <c r="AF22" s="64" t="s">
        <v>34</v>
      </c>
      <c r="AG22" s="64" t="s">
        <v>34</v>
      </c>
      <c r="AH22" s="64" t="s">
        <v>474</v>
      </c>
      <c r="AI22" s="64" t="s">
        <v>187</v>
      </c>
      <c r="AJ22" s="64" t="s">
        <v>141</v>
      </c>
      <c r="AK22" s="52" t="s">
        <v>468</v>
      </c>
    </row>
    <row r="23" spans="1:37" s="1" customFormat="1" ht="76.5" customHeight="1">
      <c r="A23" s="23"/>
      <c r="B23" s="435"/>
      <c r="C23" s="435"/>
      <c r="D23" s="435"/>
      <c r="E23" s="438"/>
      <c r="F23" s="528"/>
      <c r="G23" s="21" t="s">
        <v>42</v>
      </c>
      <c r="H23" s="594" t="s">
        <v>632</v>
      </c>
      <c r="I23" s="594" t="s">
        <v>637</v>
      </c>
      <c r="J23" s="202" t="s">
        <v>687</v>
      </c>
      <c r="K23" s="248" t="s">
        <v>688</v>
      </c>
      <c r="L23" s="65">
        <v>0</v>
      </c>
      <c r="M23" s="327">
        <v>144</v>
      </c>
      <c r="N23" s="65">
        <v>0</v>
      </c>
      <c r="O23" s="65">
        <f t="shared" ref="O23" si="31">SUM(L23:N23)</f>
        <v>144</v>
      </c>
      <c r="P23" s="248" t="s">
        <v>354</v>
      </c>
      <c r="Q23" s="240">
        <v>2</v>
      </c>
      <c r="R23" s="248" t="s">
        <v>79</v>
      </c>
      <c r="S23" s="248" t="s">
        <v>357</v>
      </c>
      <c r="T23" s="248" t="s">
        <v>356</v>
      </c>
      <c r="U23" s="240">
        <v>2</v>
      </c>
      <c r="V23" s="240">
        <v>2</v>
      </c>
      <c r="W23" s="240">
        <f t="shared" si="8"/>
        <v>4</v>
      </c>
      <c r="X23" s="201" t="str">
        <f t="shared" si="9"/>
        <v>B</v>
      </c>
      <c r="Y23" s="202" t="str">
        <f t="shared" si="10"/>
        <v>Situación mejorable con exposición ocasional o esporádica, o situación sin anomalía destacable con cualquier nivel de exposición. No es esperable que se materialice el riesgo, aunque puede ser concebible.</v>
      </c>
      <c r="Z23" s="200">
        <v>10</v>
      </c>
      <c r="AA23" s="200">
        <f t="shared" si="11"/>
        <v>40</v>
      </c>
      <c r="AB23" s="203" t="str">
        <f t="shared" si="12"/>
        <v>III</v>
      </c>
      <c r="AC23" s="202" t="str">
        <f t="shared" si="13"/>
        <v>Mejorar si es posible. Sería conveniente justificar la intervención y su rentabilidad.</v>
      </c>
      <c r="AD23" s="202" t="str">
        <f t="shared" si="14"/>
        <v>Aceptable</v>
      </c>
      <c r="AE23" s="96" t="s">
        <v>696</v>
      </c>
      <c r="AF23" s="64" t="s">
        <v>34</v>
      </c>
      <c r="AG23" s="64" t="s">
        <v>34</v>
      </c>
      <c r="AH23" s="64" t="s">
        <v>34</v>
      </c>
      <c r="AI23" s="67" t="s">
        <v>349</v>
      </c>
      <c r="AJ23" s="66" t="s">
        <v>668</v>
      </c>
      <c r="AK23" s="52" t="s">
        <v>468</v>
      </c>
    </row>
    <row r="24" spans="1:37" s="1" customFormat="1" ht="134.25" customHeight="1">
      <c r="A24" s="23"/>
      <c r="B24" s="435"/>
      <c r="C24" s="435"/>
      <c r="D24" s="435"/>
      <c r="E24" s="438"/>
      <c r="F24" s="528"/>
      <c r="G24" s="21" t="s">
        <v>42</v>
      </c>
      <c r="H24" s="596"/>
      <c r="I24" s="596"/>
      <c r="J24" s="389" t="s">
        <v>779</v>
      </c>
      <c r="K24" s="390" t="s">
        <v>780</v>
      </c>
      <c r="L24" s="381">
        <v>0</v>
      </c>
      <c r="M24" s="327">
        <v>144</v>
      </c>
      <c r="N24" s="381">
        <v>0</v>
      </c>
      <c r="O24" s="381">
        <f t="shared" ref="O24" si="32">SUM(L24:N24)</f>
        <v>144</v>
      </c>
      <c r="P24" s="390" t="s">
        <v>781</v>
      </c>
      <c r="Q24" s="382">
        <v>9</v>
      </c>
      <c r="R24" s="390" t="s">
        <v>782</v>
      </c>
      <c r="S24" s="390" t="s">
        <v>783</v>
      </c>
      <c r="T24" s="390" t="s">
        <v>784</v>
      </c>
      <c r="U24" s="382">
        <v>6</v>
      </c>
      <c r="V24" s="382">
        <v>3</v>
      </c>
      <c r="W24" s="382">
        <f t="shared" si="8"/>
        <v>18</v>
      </c>
      <c r="X24" s="392" t="str">
        <f t="shared" si="9"/>
        <v>A</v>
      </c>
      <c r="Y24" s="389" t="str">
        <f t="shared" si="10"/>
        <v>Situación deficiente con exposición frecuente u ocasional, o bien situación muy deficiente con exposición ocasional o esporádica. La materialización de Riesgo es posible que suceda varias veces en la vida laboral</v>
      </c>
      <c r="Z24" s="393">
        <v>100</v>
      </c>
      <c r="AA24" s="393">
        <f t="shared" si="11"/>
        <v>1800</v>
      </c>
      <c r="AB24" s="394" t="str">
        <f t="shared" si="12"/>
        <v>I</v>
      </c>
      <c r="AC24" s="389" t="str">
        <f t="shared" si="13"/>
        <v>Situación crìtica. Suspender actividades hasta que el riesgo esté bajo control. Intervención urgente.</v>
      </c>
      <c r="AD24" s="389" t="str">
        <f t="shared" si="14"/>
        <v>No aceptable</v>
      </c>
      <c r="AE24" s="336" t="s">
        <v>785</v>
      </c>
      <c r="AF24" s="329" t="s">
        <v>34</v>
      </c>
      <c r="AG24" s="329" t="s">
        <v>34</v>
      </c>
      <c r="AH24" s="329" t="s">
        <v>34</v>
      </c>
      <c r="AI24" s="334" t="s">
        <v>786</v>
      </c>
      <c r="AJ24" s="332" t="s">
        <v>34</v>
      </c>
      <c r="AK24" s="351" t="s">
        <v>468</v>
      </c>
    </row>
    <row r="25" spans="1:37" s="1" customFormat="1" ht="67.5" customHeight="1">
      <c r="A25" s="23"/>
      <c r="B25" s="435"/>
      <c r="C25" s="435"/>
      <c r="D25" s="435"/>
      <c r="E25" s="438"/>
      <c r="F25" s="528"/>
      <c r="G25" s="21" t="s">
        <v>42</v>
      </c>
      <c r="H25" s="595"/>
      <c r="I25" s="595"/>
      <c r="J25" s="248" t="s">
        <v>638</v>
      </c>
      <c r="K25" s="248" t="s">
        <v>670</v>
      </c>
      <c r="L25" s="65">
        <v>0</v>
      </c>
      <c r="M25" s="327">
        <v>144</v>
      </c>
      <c r="N25" s="65">
        <v>0</v>
      </c>
      <c r="O25" s="65">
        <f t="shared" si="7"/>
        <v>144</v>
      </c>
      <c r="P25" s="248" t="s">
        <v>669</v>
      </c>
      <c r="Q25" s="240">
        <v>4</v>
      </c>
      <c r="R25" s="248" t="s">
        <v>79</v>
      </c>
      <c r="S25" s="202" t="s">
        <v>671</v>
      </c>
      <c r="T25" s="248" t="s">
        <v>672</v>
      </c>
      <c r="U25" s="200">
        <v>2</v>
      </c>
      <c r="V25" s="200">
        <v>2</v>
      </c>
      <c r="W25" s="200">
        <f t="shared" si="8"/>
        <v>4</v>
      </c>
      <c r="X25" s="201" t="str">
        <f t="shared" si="9"/>
        <v>B</v>
      </c>
      <c r="Y25" s="202" t="str">
        <f t="shared" si="10"/>
        <v>Situación mejorable con exposición ocasional o esporádica, o situación sin anomalía destacable con cualquier nivel de exposición. No es esperable que se materialice el riesgo, aunque puede ser concebible.</v>
      </c>
      <c r="Z25" s="200">
        <v>10</v>
      </c>
      <c r="AA25" s="200">
        <f t="shared" si="11"/>
        <v>40</v>
      </c>
      <c r="AB25" s="203" t="str">
        <f t="shared" si="12"/>
        <v>III</v>
      </c>
      <c r="AC25" s="202" t="str">
        <f t="shared" si="13"/>
        <v>Mejorar si es posible. Sería conveniente justificar la intervención y su rentabilidad.</v>
      </c>
      <c r="AD25" s="202" t="str">
        <f t="shared" si="14"/>
        <v>Aceptable</v>
      </c>
      <c r="AE25" s="74" t="s">
        <v>693</v>
      </c>
      <c r="AF25" s="64" t="s">
        <v>348</v>
      </c>
      <c r="AG25" s="64" t="s">
        <v>34</v>
      </c>
      <c r="AH25" s="64" t="s">
        <v>34</v>
      </c>
      <c r="AI25" s="67" t="s">
        <v>349</v>
      </c>
      <c r="AJ25" s="66" t="s">
        <v>673</v>
      </c>
      <c r="AK25" s="52" t="s">
        <v>468</v>
      </c>
    </row>
    <row r="26" spans="1:37" s="1" customFormat="1" ht="81" customHeight="1">
      <c r="A26" s="23"/>
      <c r="B26" s="435"/>
      <c r="C26" s="435"/>
      <c r="D26" s="435"/>
      <c r="E26" s="438"/>
      <c r="F26" s="528"/>
      <c r="G26" s="21" t="s">
        <v>42</v>
      </c>
      <c r="H26" s="600" t="s">
        <v>646</v>
      </c>
      <c r="I26" s="248" t="s">
        <v>78</v>
      </c>
      <c r="J26" s="202" t="s">
        <v>747</v>
      </c>
      <c r="K26" s="248" t="s">
        <v>270</v>
      </c>
      <c r="L26" s="65">
        <v>0</v>
      </c>
      <c r="M26" s="327">
        <v>144</v>
      </c>
      <c r="N26" s="65">
        <v>0</v>
      </c>
      <c r="O26" s="65">
        <f t="shared" si="7"/>
        <v>144</v>
      </c>
      <c r="P26" s="248" t="s">
        <v>291</v>
      </c>
      <c r="Q26" s="240">
        <v>6</v>
      </c>
      <c r="R26" s="248" t="s">
        <v>686</v>
      </c>
      <c r="S26" s="248" t="s">
        <v>79</v>
      </c>
      <c r="T26" s="202" t="s">
        <v>674</v>
      </c>
      <c r="U26" s="200">
        <v>6</v>
      </c>
      <c r="V26" s="200">
        <v>3</v>
      </c>
      <c r="W26" s="200">
        <f t="shared" si="8"/>
        <v>18</v>
      </c>
      <c r="X26" s="201" t="str">
        <f t="shared" si="9"/>
        <v>A</v>
      </c>
      <c r="Y26" s="202" t="str">
        <f t="shared" si="10"/>
        <v>Situación deficiente con exposición frecuente u ocasional, o bien situación muy deficiente con exposición ocasional o esporádica. La materialización de Riesgo es posible que suceda varias veces en la vida laboral</v>
      </c>
      <c r="Z26" s="200">
        <v>25</v>
      </c>
      <c r="AA26" s="200">
        <f t="shared" si="11"/>
        <v>450</v>
      </c>
      <c r="AB26" s="203" t="str">
        <f t="shared" si="12"/>
        <v>II</v>
      </c>
      <c r="AC26" s="202" t="str">
        <f t="shared" si="13"/>
        <v>Corregir y adoptar medidas de control de inmediato. Sin embargo suspenda actividades si el nivel de riesgo está por encima o igual de 360.</v>
      </c>
      <c r="AD26" s="202" t="str">
        <f t="shared" si="14"/>
        <v>No aceptable o aceptable con control específico</v>
      </c>
      <c r="AE26" s="64" t="s">
        <v>694</v>
      </c>
      <c r="AF26" s="66" t="s">
        <v>34</v>
      </c>
      <c r="AG26" s="66" t="s">
        <v>34</v>
      </c>
      <c r="AH26" s="64" t="s">
        <v>34</v>
      </c>
      <c r="AI26" s="72" t="s">
        <v>303</v>
      </c>
      <c r="AJ26" s="66" t="s">
        <v>675</v>
      </c>
      <c r="AK26" s="52" t="s">
        <v>704</v>
      </c>
    </row>
    <row r="27" spans="1:37" s="1" customFormat="1" ht="91.5" customHeight="1">
      <c r="A27" s="23"/>
      <c r="B27" s="435"/>
      <c r="C27" s="435"/>
      <c r="D27" s="435"/>
      <c r="E27" s="438"/>
      <c r="F27" s="528"/>
      <c r="G27" s="21" t="s">
        <v>42</v>
      </c>
      <c r="H27" s="600"/>
      <c r="I27" s="390" t="s">
        <v>56</v>
      </c>
      <c r="J27" s="389" t="s">
        <v>789</v>
      </c>
      <c r="K27" s="390" t="s">
        <v>57</v>
      </c>
      <c r="L27" s="381">
        <v>0</v>
      </c>
      <c r="M27" s="327">
        <v>144</v>
      </c>
      <c r="N27" s="381">
        <v>0</v>
      </c>
      <c r="O27" s="381">
        <f t="shared" si="7"/>
        <v>144</v>
      </c>
      <c r="P27" s="390" t="s">
        <v>280</v>
      </c>
      <c r="Q27" s="382">
        <v>2</v>
      </c>
      <c r="R27" s="389" t="s">
        <v>788</v>
      </c>
      <c r="S27" s="390" t="s">
        <v>787</v>
      </c>
      <c r="T27" s="389" t="s">
        <v>676</v>
      </c>
      <c r="U27" s="382">
        <v>0</v>
      </c>
      <c r="V27" s="382">
        <v>1</v>
      </c>
      <c r="W27" s="382">
        <f t="shared" si="8"/>
        <v>0</v>
      </c>
      <c r="X27" s="392" t="str">
        <f t="shared" si="9"/>
        <v>B</v>
      </c>
      <c r="Y27" s="202" t="str">
        <f t="shared" si="10"/>
        <v>Situación mejorable con exposición ocasional o esporádica, o situación sin anomalía destacable con cualquier nivel de exposición. No es esperable que se materialice el riesgo, aunque puede ser concebible.</v>
      </c>
      <c r="Z27" s="200">
        <v>10</v>
      </c>
      <c r="AA27" s="200">
        <f t="shared" si="11"/>
        <v>0</v>
      </c>
      <c r="AB27" s="203" t="str">
        <f t="shared" si="12"/>
        <v>IV</v>
      </c>
      <c r="AC27" s="202" t="str">
        <f t="shared" si="13"/>
        <v>Mantener las medidas de control existentes, pero se deberían considerar soluciones o mejoras y se deben hacer comprobaciones periódicas para asegurar que el riesgo aún es tolerable.</v>
      </c>
      <c r="AD27" s="202" t="str">
        <f t="shared" si="14"/>
        <v>Aceptable</v>
      </c>
      <c r="AE27" s="64" t="s">
        <v>697</v>
      </c>
      <c r="AF27" s="66" t="s">
        <v>34</v>
      </c>
      <c r="AG27" s="66" t="s">
        <v>34</v>
      </c>
      <c r="AH27" s="72" t="s">
        <v>282</v>
      </c>
      <c r="AI27" s="72" t="s">
        <v>677</v>
      </c>
      <c r="AJ27" s="66" t="s">
        <v>34</v>
      </c>
      <c r="AK27" s="52" t="s">
        <v>468</v>
      </c>
    </row>
    <row r="28" spans="1:37" s="1" customFormat="1" ht="82.5" customHeight="1">
      <c r="A28" s="23"/>
      <c r="B28" s="435"/>
      <c r="C28" s="435"/>
      <c r="D28" s="435"/>
      <c r="E28" s="438"/>
      <c r="F28" s="528"/>
      <c r="G28" s="21"/>
      <c r="H28" s="600"/>
      <c r="I28" s="251" t="s">
        <v>715</v>
      </c>
      <c r="J28" s="231" t="s">
        <v>290</v>
      </c>
      <c r="K28" s="231" t="s">
        <v>270</v>
      </c>
      <c r="L28" s="76">
        <v>1</v>
      </c>
      <c r="M28" s="327">
        <v>144</v>
      </c>
      <c r="N28" s="76">
        <v>0</v>
      </c>
      <c r="O28" s="76">
        <f t="shared" ref="O28:O30" si="33">SUM(L28:N28)</f>
        <v>145</v>
      </c>
      <c r="P28" s="231" t="s">
        <v>291</v>
      </c>
      <c r="Q28" s="77">
        <v>2</v>
      </c>
      <c r="R28" s="231" t="s">
        <v>147</v>
      </c>
      <c r="S28" s="86" t="s">
        <v>297</v>
      </c>
      <c r="T28" s="86" t="s">
        <v>717</v>
      </c>
      <c r="U28" s="199">
        <v>2</v>
      </c>
      <c r="V28" s="195">
        <v>2</v>
      </c>
      <c r="W28" s="195">
        <f t="shared" si="8"/>
        <v>4</v>
      </c>
      <c r="X28" s="196" t="str">
        <f t="shared" si="9"/>
        <v>B</v>
      </c>
      <c r="Y28" s="197" t="str">
        <f t="shared" si="10"/>
        <v>Situación mejorable con exposición ocasional o esporádica, o situación sin anomalía destacable con cualquier nivel de exposición. No es esperable que se materialice el riesgo, aunque puede ser concebible.</v>
      </c>
      <c r="Z28" s="195">
        <v>10</v>
      </c>
      <c r="AA28" s="195">
        <f t="shared" si="11"/>
        <v>40</v>
      </c>
      <c r="AB28" s="198" t="str">
        <f t="shared" si="12"/>
        <v>III</v>
      </c>
      <c r="AC28" s="197" t="str">
        <f t="shared" si="13"/>
        <v>Mejorar si es posible. Sería conveniente justificar la intervención y su rentabilidad.</v>
      </c>
      <c r="AD28" s="86" t="str">
        <f t="shared" si="14"/>
        <v>Aceptable</v>
      </c>
      <c r="AE28" s="74" t="s">
        <v>718</v>
      </c>
      <c r="AF28" s="78" t="s">
        <v>34</v>
      </c>
      <c r="AG28" s="78" t="s">
        <v>34</v>
      </c>
      <c r="AH28" s="85" t="s">
        <v>719</v>
      </c>
      <c r="AI28" s="85" t="s">
        <v>303</v>
      </c>
      <c r="AJ28" s="78" t="s">
        <v>34</v>
      </c>
      <c r="AK28" s="52" t="s">
        <v>468</v>
      </c>
    </row>
    <row r="29" spans="1:37" s="1" customFormat="1" ht="71.25" customHeight="1">
      <c r="A29" s="23"/>
      <c r="B29" s="435"/>
      <c r="C29" s="435"/>
      <c r="D29" s="435"/>
      <c r="E29" s="438"/>
      <c r="F29" s="528"/>
      <c r="G29" s="21"/>
      <c r="H29" s="600"/>
      <c r="I29" s="231" t="s">
        <v>56</v>
      </c>
      <c r="J29" s="231" t="s">
        <v>284</v>
      </c>
      <c r="K29" s="231" t="s">
        <v>270</v>
      </c>
      <c r="L29" s="76">
        <v>1</v>
      </c>
      <c r="M29" s="327">
        <v>144</v>
      </c>
      <c r="N29" s="76">
        <v>0</v>
      </c>
      <c r="O29" s="76">
        <f t="shared" si="33"/>
        <v>145</v>
      </c>
      <c r="P29" s="231" t="s">
        <v>285</v>
      </c>
      <c r="Q29" s="77">
        <v>1</v>
      </c>
      <c r="R29" s="231" t="s">
        <v>287</v>
      </c>
      <c r="S29" s="231" t="s">
        <v>739</v>
      </c>
      <c r="T29" s="86" t="s">
        <v>301</v>
      </c>
      <c r="U29" s="195">
        <v>2</v>
      </c>
      <c r="V29" s="195">
        <v>2</v>
      </c>
      <c r="W29" s="195">
        <f t="shared" si="8"/>
        <v>4</v>
      </c>
      <c r="X29" s="196" t="str">
        <f t="shared" si="9"/>
        <v>B</v>
      </c>
      <c r="Y29" s="197" t="str">
        <f t="shared" si="10"/>
        <v>Situación mejorable con exposición ocasional o esporádica, o situación sin anomalía destacable con cualquier nivel de exposición. No es esperable que se materialice el riesgo, aunque puede ser concebible.</v>
      </c>
      <c r="Z29" s="195">
        <v>10</v>
      </c>
      <c r="AA29" s="195">
        <f t="shared" si="11"/>
        <v>40</v>
      </c>
      <c r="AB29" s="198" t="str">
        <f t="shared" si="12"/>
        <v>III</v>
      </c>
      <c r="AC29" s="197" t="str">
        <f t="shared" si="13"/>
        <v>Mejorar si es posible. Sería conveniente justificar la intervención y su rentabilidad.</v>
      </c>
      <c r="AD29" s="86" t="str">
        <f t="shared" si="14"/>
        <v>Aceptable</v>
      </c>
      <c r="AE29" s="74" t="s">
        <v>716</v>
      </c>
      <c r="AF29" s="78" t="s">
        <v>34</v>
      </c>
      <c r="AG29" s="74" t="s">
        <v>147</v>
      </c>
      <c r="AH29" s="85" t="s">
        <v>288</v>
      </c>
      <c r="AI29" s="85" t="s">
        <v>289</v>
      </c>
      <c r="AJ29" s="78" t="s">
        <v>34</v>
      </c>
      <c r="AK29" s="52" t="s">
        <v>468</v>
      </c>
    </row>
    <row r="30" spans="1:37" s="1" customFormat="1" ht="67.5" customHeight="1">
      <c r="A30" s="23"/>
      <c r="B30" s="435"/>
      <c r="C30" s="435"/>
      <c r="D30" s="435"/>
      <c r="E30" s="438"/>
      <c r="F30" s="528"/>
      <c r="G30" s="21"/>
      <c r="H30" s="600"/>
      <c r="I30" s="231" t="s">
        <v>56</v>
      </c>
      <c r="J30" s="231" t="s">
        <v>286</v>
      </c>
      <c r="K30" s="231" t="s">
        <v>57</v>
      </c>
      <c r="L30" s="76">
        <v>1</v>
      </c>
      <c r="M30" s="327">
        <v>144</v>
      </c>
      <c r="N30" s="76">
        <v>0</v>
      </c>
      <c r="O30" s="76">
        <f t="shared" si="33"/>
        <v>145</v>
      </c>
      <c r="P30" s="231" t="s">
        <v>280</v>
      </c>
      <c r="Q30" s="77">
        <v>8</v>
      </c>
      <c r="R30" s="86" t="s">
        <v>147</v>
      </c>
      <c r="S30" s="231" t="s">
        <v>281</v>
      </c>
      <c r="T30" s="86" t="s">
        <v>304</v>
      </c>
      <c r="U30" s="195">
        <v>2</v>
      </c>
      <c r="V30" s="195">
        <v>3</v>
      </c>
      <c r="W30" s="195">
        <f t="shared" si="8"/>
        <v>6</v>
      </c>
      <c r="X30" s="196" t="str">
        <f t="shared" si="9"/>
        <v>M</v>
      </c>
      <c r="Y30" s="197" t="str">
        <f t="shared" si="10"/>
        <v>Situación deficiente con exposición esporádica, o bien situación mejorable con exposición continuada o frecuente. Es posible que suceda el daño alguna vez.</v>
      </c>
      <c r="Z30" s="195">
        <v>10</v>
      </c>
      <c r="AA30" s="195">
        <f t="shared" si="11"/>
        <v>60</v>
      </c>
      <c r="AB30" s="198" t="str">
        <f t="shared" si="12"/>
        <v>III</v>
      </c>
      <c r="AC30" s="197" t="str">
        <f t="shared" si="13"/>
        <v>Mejorar si es posible. Sería conveniente justificar la intervención y su rentabilidad.</v>
      </c>
      <c r="AD30" s="86" t="str">
        <f t="shared" si="14"/>
        <v>Aceptable</v>
      </c>
      <c r="AE30" s="64" t="s">
        <v>697</v>
      </c>
      <c r="AF30" s="78" t="s">
        <v>34</v>
      </c>
      <c r="AG30" s="78" t="s">
        <v>34</v>
      </c>
      <c r="AH30" s="85" t="s">
        <v>282</v>
      </c>
      <c r="AI30" s="85" t="s">
        <v>283</v>
      </c>
      <c r="AJ30" s="78" t="s">
        <v>34</v>
      </c>
      <c r="AK30" s="52" t="s">
        <v>468</v>
      </c>
    </row>
    <row r="31" spans="1:37" s="1" customFormat="1" ht="71.25" customHeight="1">
      <c r="A31" s="23"/>
      <c r="B31" s="435"/>
      <c r="C31" s="435"/>
      <c r="D31" s="435"/>
      <c r="E31" s="438"/>
      <c r="F31" s="528"/>
      <c r="G31" s="21" t="s">
        <v>42</v>
      </c>
      <c r="H31" s="600"/>
      <c r="I31" s="231" t="s">
        <v>467</v>
      </c>
      <c r="J31" s="231" t="s">
        <v>762</v>
      </c>
      <c r="K31" s="231" t="s">
        <v>270</v>
      </c>
      <c r="L31" s="65">
        <v>0</v>
      </c>
      <c r="M31" s="327">
        <v>144</v>
      </c>
      <c r="N31" s="65">
        <v>0</v>
      </c>
      <c r="O31" s="65">
        <f t="shared" si="7"/>
        <v>144</v>
      </c>
      <c r="P31" s="231" t="s">
        <v>285</v>
      </c>
      <c r="Q31" s="77">
        <v>2</v>
      </c>
      <c r="R31" s="86" t="s">
        <v>79</v>
      </c>
      <c r="S31" s="86" t="s">
        <v>298</v>
      </c>
      <c r="T31" s="231" t="s">
        <v>305</v>
      </c>
      <c r="U31" s="195">
        <v>6</v>
      </c>
      <c r="V31" s="195">
        <v>3</v>
      </c>
      <c r="W31" s="195">
        <f t="shared" si="8"/>
        <v>18</v>
      </c>
      <c r="X31" s="196" t="str">
        <f t="shared" si="9"/>
        <v>A</v>
      </c>
      <c r="Y31" s="197" t="str">
        <f t="shared" si="10"/>
        <v>Situación deficiente con exposición frecuente u ocasional, o bien situación muy deficiente con exposición ocasional o esporádica. La materialización de Riesgo es posible que suceda varias veces en la vida laboral</v>
      </c>
      <c r="Z31" s="195">
        <v>25</v>
      </c>
      <c r="AA31" s="195">
        <f t="shared" si="11"/>
        <v>450</v>
      </c>
      <c r="AB31" s="198" t="str">
        <f t="shared" si="12"/>
        <v>II</v>
      </c>
      <c r="AC31" s="197" t="str">
        <f t="shared" si="13"/>
        <v>Corregir y adoptar medidas de control de inmediato. Sin embargo suspenda actividades si el nivel de riesgo está por encima o igual de 360.</v>
      </c>
      <c r="AD31" s="86" t="str">
        <f t="shared" si="14"/>
        <v>No aceptable o aceptable con control específico</v>
      </c>
      <c r="AE31" s="74" t="s">
        <v>699</v>
      </c>
      <c r="AF31" s="74" t="s">
        <v>34</v>
      </c>
      <c r="AG31" s="74" t="s">
        <v>34</v>
      </c>
      <c r="AH31" s="85" t="s">
        <v>59</v>
      </c>
      <c r="AI31" s="85" t="s">
        <v>466</v>
      </c>
      <c r="AJ31" s="74" t="s">
        <v>34</v>
      </c>
      <c r="AK31" s="84" t="s">
        <v>468</v>
      </c>
    </row>
    <row r="32" spans="1:37" s="1" customFormat="1" ht="117" customHeight="1">
      <c r="A32" s="23"/>
      <c r="B32" s="435"/>
      <c r="C32" s="435"/>
      <c r="D32" s="435"/>
      <c r="E32" s="438"/>
      <c r="F32" s="528"/>
      <c r="G32" s="21"/>
      <c r="H32" s="600"/>
      <c r="I32" s="380" t="s">
        <v>768</v>
      </c>
      <c r="J32" s="380" t="s">
        <v>769</v>
      </c>
      <c r="K32" s="380" t="s">
        <v>794</v>
      </c>
      <c r="L32" s="381">
        <v>0</v>
      </c>
      <c r="M32" s="327">
        <v>144</v>
      </c>
      <c r="N32" s="381">
        <v>0</v>
      </c>
      <c r="O32" s="381">
        <f t="shared" ref="O32" si="34">SUM(L32:N32)</f>
        <v>144</v>
      </c>
      <c r="P32" s="380" t="s">
        <v>770</v>
      </c>
      <c r="Q32" s="383">
        <v>6</v>
      </c>
      <c r="R32" s="384" t="s">
        <v>771</v>
      </c>
      <c r="S32" s="384" t="s">
        <v>772</v>
      </c>
      <c r="T32" s="380" t="s">
        <v>773</v>
      </c>
      <c r="U32" s="385">
        <v>10</v>
      </c>
      <c r="V32" s="385">
        <v>3</v>
      </c>
      <c r="W32" s="385">
        <f t="shared" si="8"/>
        <v>30</v>
      </c>
      <c r="X32" s="386" t="str">
        <f t="shared" si="9"/>
        <v>MA</v>
      </c>
      <c r="Y32" s="387" t="str">
        <f t="shared" si="10"/>
        <v>Situación deficiente con exposición continua, o muy deficiente con exposición frecuente. Normalmente la materialización del riesgo ocurre con frecuencia.</v>
      </c>
      <c r="Z32" s="385">
        <v>100</v>
      </c>
      <c r="AA32" s="385">
        <f t="shared" si="11"/>
        <v>3000</v>
      </c>
      <c r="AB32" s="388" t="str">
        <f t="shared" si="12"/>
        <v>I</v>
      </c>
      <c r="AC32" s="387" t="str">
        <f t="shared" si="13"/>
        <v>Situación crìtica. Suspender actividades hasta que el riesgo esté bajo control. Intervención urgente.</v>
      </c>
      <c r="AD32" s="384" t="s">
        <v>774</v>
      </c>
      <c r="AE32" s="338" t="s">
        <v>775</v>
      </c>
      <c r="AF32" s="329" t="s">
        <v>34</v>
      </c>
      <c r="AG32" s="329" t="s">
        <v>34</v>
      </c>
      <c r="AH32" s="354" t="s">
        <v>776</v>
      </c>
      <c r="AI32" s="354" t="s">
        <v>777</v>
      </c>
      <c r="AJ32" s="338" t="s">
        <v>778</v>
      </c>
      <c r="AK32" s="351" t="s">
        <v>468</v>
      </c>
    </row>
    <row r="33" spans="1:37" s="1" customFormat="1" ht="117" customHeight="1">
      <c r="A33" s="23"/>
      <c r="B33" s="435"/>
      <c r="C33" s="435"/>
      <c r="D33" s="435"/>
      <c r="E33" s="438"/>
      <c r="F33" s="528"/>
      <c r="G33" s="21"/>
      <c r="H33" s="600"/>
      <c r="I33" s="380" t="s">
        <v>795</v>
      </c>
      <c r="J33" s="380" t="s">
        <v>796</v>
      </c>
      <c r="K33" s="380" t="s">
        <v>797</v>
      </c>
      <c r="L33" s="381">
        <v>0</v>
      </c>
      <c r="M33" s="327">
        <v>144</v>
      </c>
      <c r="N33" s="381">
        <v>0</v>
      </c>
      <c r="O33" s="381">
        <f t="shared" ref="O33" si="35">SUM(L33:N33)</f>
        <v>144</v>
      </c>
      <c r="P33" s="380" t="s">
        <v>798</v>
      </c>
      <c r="Q33" s="383">
        <v>6</v>
      </c>
      <c r="R33" s="384" t="s">
        <v>79</v>
      </c>
      <c r="S33" s="384" t="s">
        <v>799</v>
      </c>
      <c r="T33" s="380" t="s">
        <v>800</v>
      </c>
      <c r="U33" s="385">
        <v>2</v>
      </c>
      <c r="V33" s="385">
        <v>2</v>
      </c>
      <c r="W33" s="385">
        <f t="shared" si="8"/>
        <v>4</v>
      </c>
      <c r="X33" s="386" t="str">
        <f t="shared" si="9"/>
        <v>B</v>
      </c>
      <c r="Y33" s="387" t="str">
        <f t="shared" si="10"/>
        <v>Situación mejorable con exposición ocasional o esporádica, o situación sin anomalía destacable con cualquier nivel de exposición. No es esperable que se materialice el riesgo, aunque puede ser concebible.</v>
      </c>
      <c r="Z33" s="385">
        <v>60</v>
      </c>
      <c r="AA33" s="385">
        <f t="shared" si="11"/>
        <v>240</v>
      </c>
      <c r="AB33" s="388" t="str">
        <f t="shared" si="12"/>
        <v>II</v>
      </c>
      <c r="AC33" s="387" t="str">
        <f t="shared" si="13"/>
        <v>Corregir y adoptar medidas de control de inmediato. Sin embargo suspenda actividades si el nivel de riesgo está por encima o igual de 360.</v>
      </c>
      <c r="AD33" s="384" t="str">
        <f t="shared" si="14"/>
        <v>No aceptable o aceptable con control específico</v>
      </c>
      <c r="AE33" s="338" t="s">
        <v>801</v>
      </c>
      <c r="AF33" s="329" t="s">
        <v>34</v>
      </c>
      <c r="AG33" s="329" t="s">
        <v>34</v>
      </c>
      <c r="AH33" s="354" t="s">
        <v>34</v>
      </c>
      <c r="AI33" s="354" t="s">
        <v>802</v>
      </c>
      <c r="AJ33" s="338" t="s">
        <v>34</v>
      </c>
      <c r="AK33" s="351" t="s">
        <v>468</v>
      </c>
    </row>
    <row r="34" spans="1:37" s="1" customFormat="1" ht="69" customHeight="1">
      <c r="A34" s="23"/>
      <c r="B34" s="435"/>
      <c r="C34" s="435"/>
      <c r="D34" s="435"/>
      <c r="E34" s="438"/>
      <c r="F34" s="528"/>
      <c r="G34" s="21" t="s">
        <v>42</v>
      </c>
      <c r="H34" s="600"/>
      <c r="I34" s="248" t="s">
        <v>182</v>
      </c>
      <c r="J34" s="248" t="s">
        <v>277</v>
      </c>
      <c r="K34" s="248" t="s">
        <v>275</v>
      </c>
      <c r="L34" s="65">
        <v>0</v>
      </c>
      <c r="M34" s="327">
        <v>144</v>
      </c>
      <c r="N34" s="65">
        <v>0</v>
      </c>
      <c r="O34" s="65">
        <f t="shared" si="7"/>
        <v>144</v>
      </c>
      <c r="P34" s="248" t="s">
        <v>276</v>
      </c>
      <c r="Q34" s="240">
        <v>2</v>
      </c>
      <c r="R34" s="86" t="s">
        <v>79</v>
      </c>
      <c r="S34" s="248" t="s">
        <v>307</v>
      </c>
      <c r="T34" s="202" t="s">
        <v>308</v>
      </c>
      <c r="U34" s="240">
        <v>6</v>
      </c>
      <c r="V34" s="240">
        <v>3</v>
      </c>
      <c r="W34" s="240">
        <f>V34*U34</f>
        <v>18</v>
      </c>
      <c r="X34" s="201" t="str">
        <f>+IF(AND(U34*V34&gt;=24,U34*V34&lt;=40),"MA",IF(AND(U34*V34&gt;=10,U34*V34&lt;=20),"A",IF(AND(U34*V34&gt;=6,U34*V34&lt;=8),"M",IF(AND(U34*V34&gt;=0,U34*V34&lt;=4),"B",""))))</f>
        <v>A</v>
      </c>
      <c r="Y34" s="202" t="str">
        <f>+IF(X34="MA","Situación deficiente con exposición continua, o muy deficiente con exposición frecuente. Normalmente la materialización del riesgo ocurre con frecuencia.",IF(X34="A","Situación deficiente con exposición frecuente u ocasional, o bien situación muy deficiente con exposición ocasional o esporádica. La materialización de Riesgo es posible que suceda varias veces en la vida laboral",IF(X34="M","Situación deficiente con exposición esporádica, o bien situación mejorable con exposición continuada o frecuente. Es posible que suceda el daño alguna vez.",IF(X34="B","Situación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34" s="200">
        <v>25</v>
      </c>
      <c r="AA34" s="200">
        <f>W34*Z34</f>
        <v>450</v>
      </c>
      <c r="AB34" s="203" t="str">
        <f t="shared" si="12"/>
        <v>II</v>
      </c>
      <c r="AC34" s="202" t="str">
        <f>+IF(AB34="I","Situación crìtica. Suspender actividades hasta que el riesgo esté bajo control. Intervención urgente.",IF(AB34="II","Corregir y adoptar medidas de control de inmediato. Sin embargo suspenda actividades si el nivel de riesgo está por encima o igual de 360.",IF(AB34="III","Mejorar si es posible. Sería conveniente justificar la intervención y su rentabilidad.",IF(AB34="IV","Mantener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34" s="202" t="str">
        <f>+IF(AB34="I","No aceptable",IF(AB34="II","No aceptable o aceptable con control específico",IF(AB34="III","Aceptable",IF(AB34="IV","Aceptable",""))))</f>
        <v>No aceptable o aceptable con control específico</v>
      </c>
      <c r="AE34" s="74" t="s">
        <v>701</v>
      </c>
      <c r="AF34" s="64" t="s">
        <v>34</v>
      </c>
      <c r="AG34" s="64" t="s">
        <v>34</v>
      </c>
      <c r="AH34" s="72" t="s">
        <v>278</v>
      </c>
      <c r="AI34" s="64" t="s">
        <v>148</v>
      </c>
      <c r="AJ34" s="64" t="s">
        <v>34</v>
      </c>
      <c r="AK34" s="52" t="s">
        <v>468</v>
      </c>
    </row>
    <row r="35" spans="1:37" s="1" customFormat="1" ht="91.5" customHeight="1">
      <c r="A35" s="23"/>
      <c r="B35" s="435"/>
      <c r="C35" s="435"/>
      <c r="D35" s="435"/>
      <c r="E35" s="438"/>
      <c r="F35" s="528"/>
      <c r="G35" s="21" t="s">
        <v>42</v>
      </c>
      <c r="H35" s="594" t="s">
        <v>60</v>
      </c>
      <c r="I35" s="248" t="s">
        <v>268</v>
      </c>
      <c r="J35" s="248" t="s">
        <v>269</v>
      </c>
      <c r="K35" s="248" t="s">
        <v>270</v>
      </c>
      <c r="L35" s="65">
        <v>0</v>
      </c>
      <c r="M35" s="327">
        <v>144</v>
      </c>
      <c r="N35" s="65">
        <v>0</v>
      </c>
      <c r="O35" s="65">
        <f t="shared" ref="O35" si="36">SUM(L35:N35)</f>
        <v>144</v>
      </c>
      <c r="P35" s="248" t="s">
        <v>271</v>
      </c>
      <c r="Q35" s="240">
        <v>8</v>
      </c>
      <c r="R35" s="248" t="s">
        <v>272</v>
      </c>
      <c r="S35" s="248" t="s">
        <v>273</v>
      </c>
      <c r="T35" s="202" t="s">
        <v>316</v>
      </c>
      <c r="U35" s="240">
        <v>2</v>
      </c>
      <c r="V35" s="240">
        <v>1</v>
      </c>
      <c r="W35" s="240">
        <f>V35*U35</f>
        <v>2</v>
      </c>
      <c r="X35" s="201" t="str">
        <f>+IF(AND(U35*V35&gt;=24,U35*V35&lt;=40),"MA",IF(AND(U35*V35&gt;=10,U35*V35&lt;=20),"A",IF(AND(U35*V35&gt;=6,U35*V35&lt;=8),"M",IF(AND(U35*V35&gt;=0,U35*V35&lt;=4),"B",""))))</f>
        <v>B</v>
      </c>
      <c r="Y35" s="202" t="str">
        <f>+IF(X35="MA","Situación deficiente con exposición continua, o muy deficiente con exposición frecuente. Normalmente la materialización del riesgo ocurre con frecuencia.",IF(X35="A","Situación deficiente con exposición frecuente u ocasional, o bien situación muy deficiente con exposición ocasional o esporádica. La materialización de Riesgo es posible que suceda varias veces en la vida laboral",IF(X35="M","Situación deficiente con exposición esporádica, o bien situación mejorable con exposición continuada o frecuente. Es posible que suceda el daño alguna vez.",IF(X35="B","Situación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35" s="200">
        <v>25</v>
      </c>
      <c r="AA35" s="200">
        <f>W35*Z35</f>
        <v>50</v>
      </c>
      <c r="AB35" s="203" t="str">
        <f t="shared" si="12"/>
        <v>III</v>
      </c>
      <c r="AC35" s="202" t="str">
        <f>+IF(AB35="I","Situación crìtica. Suspender actividades hasta que el riesgo esté bajo control. Intervención urgente.",IF(AB35="II","Corregir y adoptar medidas de control de inmediato. Sin embargo suspenda actividades si el nivel de riesgo está por encima o igual de 360.",IF(AB35="III","Mejorar si es posible. Sería conveniente justificar la intervención y su rentabilidad.",IF(AB35="IV","Mantener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5" s="202" t="str">
        <f>+IF(AB35="I","No aceptable",IF(AB35="II","No aceptable o aceptable con control específico",IF(AB35="III","Aceptable",IF(AB35="IV","Aceptable",""))))</f>
        <v>Aceptable</v>
      </c>
      <c r="AE35" s="64" t="s">
        <v>702</v>
      </c>
      <c r="AF35" s="66" t="s">
        <v>34</v>
      </c>
      <c r="AG35" s="66" t="s">
        <v>34</v>
      </c>
      <c r="AH35" s="72" t="s">
        <v>61</v>
      </c>
      <c r="AI35" s="72" t="s">
        <v>274</v>
      </c>
      <c r="AJ35" s="66" t="s">
        <v>34</v>
      </c>
      <c r="AK35" s="193" t="s">
        <v>705</v>
      </c>
    </row>
    <row r="36" spans="1:37" ht="91.5" customHeight="1" thickBot="1">
      <c r="A36" s="27"/>
      <c r="B36" s="468"/>
      <c r="C36" s="468"/>
      <c r="D36" s="468"/>
      <c r="E36" s="505"/>
      <c r="F36" s="528"/>
      <c r="G36" s="21" t="s">
        <v>42</v>
      </c>
      <c r="H36" s="595"/>
      <c r="I36" s="252" t="s">
        <v>635</v>
      </c>
      <c r="J36" s="202" t="s">
        <v>634</v>
      </c>
      <c r="K36" s="248" t="s">
        <v>270</v>
      </c>
      <c r="L36" s="65">
        <v>0</v>
      </c>
      <c r="M36" s="327">
        <v>144</v>
      </c>
      <c r="N36" s="65">
        <v>0</v>
      </c>
      <c r="O36" s="65">
        <f t="shared" si="7"/>
        <v>144</v>
      </c>
      <c r="P36" s="248" t="s">
        <v>271</v>
      </c>
      <c r="Q36" s="240">
        <v>8</v>
      </c>
      <c r="R36" s="86" t="s">
        <v>79</v>
      </c>
      <c r="S36" s="86" t="s">
        <v>79</v>
      </c>
      <c r="T36" s="202" t="s">
        <v>678</v>
      </c>
      <c r="U36" s="240">
        <v>2</v>
      </c>
      <c r="V36" s="240">
        <v>3</v>
      </c>
      <c r="W36" s="240">
        <f t="shared" si="8"/>
        <v>6</v>
      </c>
      <c r="X36" s="201" t="str">
        <f t="shared" si="9"/>
        <v>M</v>
      </c>
      <c r="Y36" s="202" t="str">
        <f t="shared" si="10"/>
        <v>Situación deficiente con exposición esporádica, o bien situación mejorable con exposición continuada o frecuente. Es posible que suceda el daño alguna vez.</v>
      </c>
      <c r="Z36" s="200">
        <v>10</v>
      </c>
      <c r="AA36" s="200">
        <f t="shared" si="11"/>
        <v>60</v>
      </c>
      <c r="AB36" s="203" t="str">
        <f t="shared" si="12"/>
        <v>III</v>
      </c>
      <c r="AC36" s="202" t="str">
        <f t="shared" si="13"/>
        <v>Mejorar si es posible. Sería conveniente justificar la intervención y su rentabilidad.</v>
      </c>
      <c r="AD36" s="202" t="str">
        <f t="shared" si="14"/>
        <v>Aceptable</v>
      </c>
      <c r="AE36" s="64" t="s">
        <v>703</v>
      </c>
      <c r="AF36" s="66" t="s">
        <v>34</v>
      </c>
      <c r="AG36" s="66" t="s">
        <v>34</v>
      </c>
      <c r="AH36" s="64" t="s">
        <v>34</v>
      </c>
      <c r="AI36" s="85" t="s">
        <v>728</v>
      </c>
      <c r="AJ36" s="66" t="s">
        <v>34</v>
      </c>
      <c r="AK36" s="52" t="s">
        <v>468</v>
      </c>
    </row>
  </sheetData>
  <mergeCells count="52">
    <mergeCell ref="AJ9:AJ10"/>
    <mergeCell ref="AK9:AK10"/>
    <mergeCell ref="AA9:AA10"/>
    <mergeCell ref="AB9:AB10"/>
    <mergeCell ref="AG9:AG10"/>
    <mergeCell ref="AH9:AH10"/>
    <mergeCell ref="AC9:AC10"/>
    <mergeCell ref="AD9:AD10"/>
    <mergeCell ref="AE9:AE10"/>
    <mergeCell ref="AF9:AF10"/>
    <mergeCell ref="K9:K10"/>
    <mergeCell ref="L9:O9"/>
    <mergeCell ref="P9:P10"/>
    <mergeCell ref="X9:X10"/>
    <mergeCell ref="AI9:AI10"/>
    <mergeCell ref="Q9:Q10"/>
    <mergeCell ref="R9:T9"/>
    <mergeCell ref="B11:B36"/>
    <mergeCell ref="C11:C36"/>
    <mergeCell ref="D11:D36"/>
    <mergeCell ref="E11:E36"/>
    <mergeCell ref="F11:F36"/>
    <mergeCell ref="B9:B10"/>
    <mergeCell ref="C9:C10"/>
    <mergeCell ref="D9:D10"/>
    <mergeCell ref="E9:E10"/>
    <mergeCell ref="F9:F10"/>
    <mergeCell ref="B5:T5"/>
    <mergeCell ref="U5:AK5"/>
    <mergeCell ref="B7:T8"/>
    <mergeCell ref="U7:AC8"/>
    <mergeCell ref="AD7:AD8"/>
    <mergeCell ref="AE7:AK7"/>
    <mergeCell ref="AE8:AK8"/>
    <mergeCell ref="AE19:AE21"/>
    <mergeCell ref="U9:U10"/>
    <mergeCell ref="V9:V10"/>
    <mergeCell ref="W9:W10"/>
    <mergeCell ref="Y9:Y10"/>
    <mergeCell ref="Z9:Z10"/>
    <mergeCell ref="AE14:AE15"/>
    <mergeCell ref="AE16:AE17"/>
    <mergeCell ref="H35:H36"/>
    <mergeCell ref="H23:H25"/>
    <mergeCell ref="I23:I25"/>
    <mergeCell ref="I12:I13"/>
    <mergeCell ref="G9:G10"/>
    <mergeCell ref="H9:J9"/>
    <mergeCell ref="H19:H21"/>
    <mergeCell ref="H11:H15"/>
    <mergeCell ref="H16:H18"/>
    <mergeCell ref="H26:H34"/>
  </mergeCells>
  <conditionalFormatting sqref="AB23:AB29 AB30:AD33">
    <cfRule type="cellIs" dxfId="1409" priority="27" stopIfTrue="1" operator="equal">
      <formula>"II"</formula>
    </cfRule>
    <cfRule type="cellIs" dxfId="1408" priority="28" stopIfTrue="1" operator="between">
      <formula>"III"</formula>
      <formula>"IV"</formula>
    </cfRule>
  </conditionalFormatting>
  <conditionalFormatting sqref="AB11:AD11">
    <cfRule type="cellIs" dxfId="1407" priority="39" stopIfTrue="1" operator="equal">
      <formula>"I"</formula>
    </cfRule>
    <cfRule type="cellIs" dxfId="1406" priority="40" stopIfTrue="1" operator="equal">
      <formula>"II"</formula>
    </cfRule>
    <cfRule type="cellIs" dxfId="1405" priority="41" stopIfTrue="1" operator="between">
      <formula>"III"</formula>
      <formula>"IV"</formula>
    </cfRule>
  </conditionalFormatting>
  <conditionalFormatting sqref="AB17:AD17">
    <cfRule type="cellIs" dxfId="1404" priority="119" stopIfTrue="1" operator="equal">
      <formula>"I"</formula>
    </cfRule>
    <cfRule type="cellIs" dxfId="1403" priority="120" stopIfTrue="1" operator="equal">
      <formula>"II"</formula>
    </cfRule>
    <cfRule type="cellIs" dxfId="1402" priority="121" stopIfTrue="1" operator="between">
      <formula>"III"</formula>
      <formula>"IV"</formula>
    </cfRule>
  </conditionalFormatting>
  <conditionalFormatting sqref="AB22:AD22">
    <cfRule type="cellIs" dxfId="1401" priority="8" stopIfTrue="1" operator="equal">
      <formula>"I"</formula>
    </cfRule>
    <cfRule type="cellIs" dxfId="1400" priority="9" stopIfTrue="1" operator="equal">
      <formula>"II"</formula>
    </cfRule>
    <cfRule type="cellIs" dxfId="1399" priority="10" stopIfTrue="1" operator="between">
      <formula>"III"</formula>
      <formula>"IV"</formula>
    </cfRule>
  </conditionalFormatting>
  <conditionalFormatting sqref="AB23:AB29 AB30:AD33">
    <cfRule type="cellIs" dxfId="1398" priority="26" stopIfTrue="1" operator="equal">
      <formula>"I"</formula>
    </cfRule>
  </conditionalFormatting>
  <conditionalFormatting sqref="AB37:AE41 AB42:AF45 AB46:AE47 AB48:AF48 AB49:AE56 AB57:AF60 AB61:AE62 AB63:AF63 AB64:AE74 AB75:AF76 AB77:AE77 AB78:AF78 AB79:AE87 AB88:AF89 AB90:AE90 AB91:AF91 AB92:AE102 AF102 AB103:AF104 AB105:AE105 AB106:AF106 AB107:AE116 AF116:AF117 AE117:AE118 AB117:AD171 AE119:AF119 AE120:AE129 AF129 AE130:AF131 AE132 AE133:AF133 AE134:AE143 AF143 AE144:AF145 AE146 AE147:AF147 AE148:AE157 AF157 AE158:AF159 AE160 AE161:AF161 AE162:AE171 AF171 AB172:AF244 AB245:AE246 AE247:AF247 AB247:AD272 AE248:AE258 AE259:AF260 AE261 AE262:AF262 AE263:AE272 AF272 AB273:AF273 AE274:AF512 AB274:AD527 AE513:AE514 AE515:AF515 AE516:AE526 AE527:AF527 AB528:AF613 AB614:AE615 AB616:AF616 AB617:AE624 AB625:AF626 AB627:AE627 AB628:AF687 AB688:AE689 AB690:AF690 AB691:AE694 AB695:AF695 AB696:AE698 AB699:AF700 AB701:AE701 AB702:AF762 AC16:AD16 AC27:AD27 AC36:AD36">
    <cfRule type="cellIs" dxfId="1397" priority="298" stopIfTrue="1" operator="equal">
      <formula>"I"</formula>
    </cfRule>
  </conditionalFormatting>
  <conditionalFormatting sqref="AC16:AD16 AC27:AD27 AC36:AD36 AB37:AE41 AB42:AF45 AB46:AE47 AB48:AF48 AB49:AE56 AB57:AF60 AB61:AE62 AB63:AF63 AB64:AE74 AB75:AF76 AB77:AE77 AB78:AF78 AB79:AE87 AB88:AF89 AB90:AE90 AB91:AF91 AB92:AE102 AF102 AB103:AF104 AB105:AE105 AB106:AF106 AB107:AE116 AF116:AF117 AE117:AE118 AB117:AD171 AE119:AF119 AE120:AE129 AF129 AE130:AF131 AE132 AE133:AF133 AE134:AE143 AF143 AE144:AF145 AE146 AE147:AF147 AE148:AE157 AF157 AE158:AF159 AE160 AE161:AF161 AE162:AE171 AF171 AB172:AF244 AB245:AE246 AE247:AF247 AB247:AD272 AE248:AE258 AE259:AF260 AE261 AE262:AF262 AE263:AE272 AF272 AB273:AF273 AE274:AF512 AB274:AD527 AE513:AE514 AE515:AF515 AE516:AE526 AE527:AF527 AB528:AF613 AB614:AE615 AB616:AF616 AB617:AE624 AB625:AF626 AB627:AE627 AB628:AF687 AB688:AE689 AB690:AF690 AB691:AE694 AB695:AF695 AB696:AE698 AB699:AF700 AB701:AE701 AB702:AF762">
    <cfRule type="cellIs" dxfId="1396" priority="299" stopIfTrue="1" operator="equal">
      <formula>"II"</formula>
    </cfRule>
    <cfRule type="cellIs" dxfId="1395" priority="300" stopIfTrue="1" operator="between">
      <formula>"III"</formula>
      <formula>"IV"</formula>
    </cfRule>
  </conditionalFormatting>
  <conditionalFormatting sqref="AC19:AD21 AC23:AD24">
    <cfRule type="cellIs" dxfId="1394" priority="141" stopIfTrue="1" operator="equal">
      <formula>"I"</formula>
    </cfRule>
    <cfRule type="cellIs" dxfId="1393" priority="142" stopIfTrue="1" operator="equal">
      <formula>"II"</formula>
    </cfRule>
    <cfRule type="cellIs" dxfId="1392" priority="143" stopIfTrue="1" operator="between">
      <formula>"III"</formula>
      <formula>"IV"</formula>
    </cfRule>
  </conditionalFormatting>
  <conditionalFormatting sqref="AD11 AD23:AD762">
    <cfRule type="containsText" dxfId="1391" priority="34" stopIfTrue="1" operator="containsText" text="No aceptable o aceptable con control específico">
      <formula>NOT(ISERROR(SEARCH("No aceptable o aceptable con control específico",AD11)))</formula>
    </cfRule>
    <cfRule type="containsText" dxfId="1390" priority="35" stopIfTrue="1" operator="containsText" text="No aceptable">
      <formula>NOT(ISERROR(SEARCH("No aceptable",AD11)))</formula>
    </cfRule>
    <cfRule type="containsText" dxfId="1389" priority="36" stopIfTrue="1" operator="containsText" text="No Aceptable o aceptable con control específico">
      <formula>NOT(ISERROR(SEARCH("No Aceptable o aceptable con control específico",AD11)))</formula>
    </cfRule>
  </conditionalFormatting>
  <conditionalFormatting sqref="AD12:AD21 AD23:AD27">
    <cfRule type="cellIs" dxfId="1388" priority="117" stopIfTrue="1" operator="equal">
      <formula>"Aceptable"</formula>
    </cfRule>
  </conditionalFormatting>
  <conditionalFormatting sqref="AD12:AD21">
    <cfRule type="containsText" dxfId="1387" priority="114" stopIfTrue="1" operator="containsText" text="No aceptable o aceptable con control específico">
      <formula>NOT(ISERROR(SEARCH("No aceptable o aceptable con control específico",AD12)))</formula>
    </cfRule>
    <cfRule type="containsText" dxfId="1386" priority="115" stopIfTrue="1" operator="containsText" text="No aceptable">
      <formula>NOT(ISERROR(SEARCH("No aceptable",AD12)))</formula>
    </cfRule>
    <cfRule type="containsText" dxfId="1385" priority="116" stopIfTrue="1" operator="containsText" text="No Aceptable o aceptable con control específico">
      <formula>NOT(ISERROR(SEARCH("No Aceptable o aceptable con control específico",AD12)))</formula>
    </cfRule>
  </conditionalFormatting>
  <conditionalFormatting sqref="AD17">
    <cfRule type="containsText" dxfId="1384" priority="112" stopIfTrue="1" operator="containsText" text="No aceptable">
      <formula>NOT(ISERROR(SEARCH("No aceptable",AD17)))</formula>
    </cfRule>
    <cfRule type="containsText" dxfId="1383" priority="113" stopIfTrue="1" operator="containsText" text="No Aceptable o aceptable con control específico">
      <formula>NOT(ISERROR(SEARCH("No Aceptable o aceptable con control específico",AD17)))</formula>
    </cfRule>
  </conditionalFormatting>
  <conditionalFormatting sqref="AD22">
    <cfRule type="cellIs" dxfId="1382" priority="6" stopIfTrue="1" operator="equal">
      <formula>"Aceptable"</formula>
    </cfRule>
    <cfRule type="cellIs" dxfId="1381" priority="7" stopIfTrue="1" operator="equal">
      <formula>"No aceptable"</formula>
    </cfRule>
  </conditionalFormatting>
  <conditionalFormatting sqref="AD30:AD36">
    <cfRule type="cellIs" dxfId="1380" priority="19" stopIfTrue="1" operator="equal">
      <formula>"Aceptable"</formula>
    </cfRule>
    <cfRule type="cellIs" dxfId="1379" priority="20" stopIfTrue="1" operator="equal">
      <formula>"No aceptable"</formula>
    </cfRule>
  </conditionalFormatting>
  <conditionalFormatting sqref="AD11:AE11">
    <cfRule type="cellIs" dxfId="1378" priority="37" stopIfTrue="1" operator="equal">
      <formula>"Aceptable"</formula>
    </cfRule>
    <cfRule type="cellIs" dxfId="1377" priority="38" stopIfTrue="1" operator="equal">
      <formula>"No aceptable"</formula>
    </cfRule>
  </conditionalFormatting>
  <conditionalFormatting sqref="AD12:AE13 AD14:AD21 AD23:AD27">
    <cfRule type="cellIs" dxfId="1376" priority="118" stopIfTrue="1" operator="equal">
      <formula>"No aceptable"</formula>
    </cfRule>
  </conditionalFormatting>
  <conditionalFormatting sqref="AD28:AE29">
    <cfRule type="cellIs" dxfId="1375" priority="24" stopIfTrue="1" operator="equal">
      <formula>"Aceptable"</formula>
    </cfRule>
    <cfRule type="cellIs" dxfId="1374" priority="25" stopIfTrue="1" operator="equal">
      <formula>"No aceptable"</formula>
    </cfRule>
  </conditionalFormatting>
  <conditionalFormatting sqref="AD37:AE41 AD42:AF45 AD46:AE47 AD48:AF48 AD49:AE56 AD57:AF60 AD61:AE62 AD63:AF63 AD64:AE74 AD75:AF76 AD77:AE77 AD78:AF78 AD79:AE87 AD88:AF89 AD90:AE90 AD91:AF91 AD92:AE102 AF102 AD103:AF104 AD105:AE105 AD106:AF106 AD107:AE116 AF116:AF117 AE117:AE118 AD117:AD171 AE119:AF119 AE120:AE129 AF129 AE130:AF131 AE132 AE133:AF133 AE134:AE143 AF143 AE144:AF145 AE146 AE147:AF147 AE148:AE157 AF157 AE158:AF159 AE160 AE161:AF161 AE162:AE171 AF171 AD172:AF244 AD245:AE246 AD247:AF247 AD248:AE259 AF259:AF260 AE260:AE261 AD260:AD272 AE262:AF262 AE263:AE272 AF272 AD273:AF273 AE274:AF512 AD274:AD527 AE513:AE514 AE515:AF515 AE516:AE526 AE527:AF527 AD528:AF613 AD614:AE615 AD616:AF616 AD617:AE624 AD625:AF626 AD627:AE627 AD628:AF687 AD688:AE689 AD690:AF690 AD691:AE694 AD695:AF695 AD696:AE698 AD699:AF700 AD701:AE701 AD702:AF762">
    <cfRule type="cellIs" dxfId="1373" priority="297" stopIfTrue="1" operator="equal">
      <formula>"No aceptable"</formula>
    </cfRule>
  </conditionalFormatting>
  <conditionalFormatting sqref="AE12:AE13 AB12:AB16 AB18:AB21 AB34:AB36">
    <cfRule type="cellIs" dxfId="1372" priority="216" stopIfTrue="1" operator="equal">
      <formula>"I"</formula>
    </cfRule>
    <cfRule type="cellIs" dxfId="1371" priority="217" stopIfTrue="1" operator="equal">
      <formula>"II"</formula>
    </cfRule>
    <cfRule type="cellIs" dxfId="1370" priority="218" stopIfTrue="1" operator="between">
      <formula>"III"</formula>
      <formula>"IV"</formula>
    </cfRule>
  </conditionalFormatting>
  <conditionalFormatting sqref="AE12:AE13 AD37:AE41 AD42:AF45 AD46:AE47 AD48:AF48 AD49:AE56 AD57:AF60 AD61:AE62 AD63:AF63 AD64:AE74 AD75:AF76 AD77:AE77 AD78:AF78 AD79:AE87 AD88:AF89 AD90:AE90 AD91:AF91 AD92:AE102 AD103:AF104 AD105:AE105 AD106:AF106 AD107:AE116 AD117:AD171 AD172:AF244 AD245:AE246 AD247:AF247 AD248:AE259 AD260:AD272 AD273:AF273 AD274:AD527 AD528:AF613 AD614:AE615 AD616:AF616 AD617:AE624 AD625:AF626 AD627:AE627 AD628:AF687 AD688:AE689 AD690:AF690 AD691:AE694 AD695:AF695 AD696:AE698 AD699:AF700 AD701:AE701 AD702:AF762 AF102 AF116:AF117 AE117:AE118 AE119:AF119 AE120:AE129 AF129 AE130:AF131 AE132 AE133:AF133 AE134:AE143 AF143 AE144:AF145 AE146 AE147:AF147 AE148:AE157 AF157 AE158:AF159 AE160 AE161:AF161 AE162:AE171 AF171 AF259:AF260 AE260:AE261 AE262:AF262 AE263:AE272 AF272 AE274:AF512 AE513:AE514 AE515:AF515 AE516:AE526 AE527:AF527">
    <cfRule type="cellIs" dxfId="1369" priority="296" stopIfTrue="1" operator="equal">
      <formula>"Aceptable"</formula>
    </cfRule>
  </conditionalFormatting>
  <conditionalFormatting sqref="AE14">
    <cfRule type="cellIs" dxfId="1368" priority="54" stopIfTrue="1" operator="equal">
      <formula>"No aceptable"</formula>
    </cfRule>
    <cfRule type="cellIs" dxfId="1367" priority="55" stopIfTrue="1" operator="equal">
      <formula>"I"</formula>
    </cfRule>
    <cfRule type="cellIs" dxfId="1366" priority="56" stopIfTrue="1" operator="equal">
      <formula>"II"</formula>
    </cfRule>
    <cfRule type="cellIs" dxfId="1365" priority="57" stopIfTrue="1" operator="between">
      <formula>"III"</formula>
      <formula>"IV"</formula>
    </cfRule>
    <cfRule type="cellIs" dxfId="1364" priority="58" stopIfTrue="1" operator="equal">
      <formula>"Aceptable"</formula>
    </cfRule>
  </conditionalFormatting>
  <conditionalFormatting sqref="AE19">
    <cfRule type="cellIs" dxfId="1363" priority="149" stopIfTrue="1" operator="equal">
      <formula>"Aceptable"</formula>
    </cfRule>
    <cfRule type="cellIs" dxfId="1362" priority="150" stopIfTrue="1" operator="equal">
      <formula>"No aceptable"</formula>
    </cfRule>
    <cfRule type="cellIs" dxfId="1361" priority="151" stopIfTrue="1" operator="equal">
      <formula>"I"</formula>
    </cfRule>
    <cfRule type="cellIs" dxfId="1360" priority="152" stopIfTrue="1" operator="equal">
      <formula>"II"</formula>
    </cfRule>
    <cfRule type="cellIs" dxfId="1359" priority="153" stopIfTrue="1" operator="between">
      <formula>"III"</formula>
      <formula>"IV"</formula>
    </cfRule>
  </conditionalFormatting>
  <conditionalFormatting sqref="AE22">
    <cfRule type="cellIs" dxfId="1358" priority="1" stopIfTrue="1" operator="equal">
      <formula>"Aceptable"</formula>
    </cfRule>
    <cfRule type="cellIs" dxfId="1357" priority="2" stopIfTrue="1" operator="equal">
      <formula>"No aceptable"</formula>
    </cfRule>
  </conditionalFormatting>
  <conditionalFormatting sqref="AE25:AE27 AE31:AE34 AE36">
    <cfRule type="cellIs" dxfId="1356" priority="78" stopIfTrue="1" operator="equal">
      <formula>"No aceptable"</formula>
    </cfRule>
  </conditionalFormatting>
  <conditionalFormatting sqref="AE25:AE28">
    <cfRule type="cellIs" dxfId="1355" priority="21" stopIfTrue="1" operator="equal">
      <formula>"I"</formula>
    </cfRule>
    <cfRule type="cellIs" dxfId="1354" priority="22" stopIfTrue="1" operator="equal">
      <formula>"II"</formula>
    </cfRule>
    <cfRule type="cellIs" dxfId="1353" priority="23" stopIfTrue="1" operator="between">
      <formula>"III"</formula>
      <formula>"IV"</formula>
    </cfRule>
  </conditionalFormatting>
  <conditionalFormatting sqref="AE30">
    <cfRule type="cellIs" dxfId="1352" priority="11" stopIfTrue="1" operator="equal">
      <formula>"I"</formula>
    </cfRule>
    <cfRule type="cellIs" dxfId="1351" priority="12" stopIfTrue="1" operator="equal">
      <formula>"II"</formula>
    </cfRule>
    <cfRule type="cellIs" dxfId="1350" priority="13" stopIfTrue="1" operator="between">
      <formula>"III"</formula>
      <formula>"IV"</formula>
    </cfRule>
    <cfRule type="cellIs" dxfId="1349" priority="14" stopIfTrue="1" operator="equal">
      <formula>"Aceptable"</formula>
    </cfRule>
    <cfRule type="cellIs" dxfId="1348" priority="15" stopIfTrue="1" operator="equal">
      <formula>"No aceptable"</formula>
    </cfRule>
  </conditionalFormatting>
  <conditionalFormatting sqref="AE31:AE34 AE36 AE25:AE27">
    <cfRule type="cellIs" dxfId="1347" priority="77" stopIfTrue="1" operator="equal">
      <formula>"Aceptable"</formula>
    </cfRule>
  </conditionalFormatting>
  <conditionalFormatting sqref="AE31:AE36">
    <cfRule type="cellIs" dxfId="1346" priority="31" stopIfTrue="1" operator="equal">
      <formula>"I"</formula>
    </cfRule>
    <cfRule type="cellIs" dxfId="1345" priority="32" stopIfTrue="1" operator="equal">
      <formula>"II"</formula>
    </cfRule>
    <cfRule type="cellIs" dxfId="1344" priority="33" stopIfTrue="1" operator="between">
      <formula>"III"</formula>
      <formula>"IV"</formula>
    </cfRule>
  </conditionalFormatting>
  <conditionalFormatting sqref="AE35">
    <cfRule type="cellIs" dxfId="1343" priority="29" stopIfTrue="1" operator="equal">
      <formula>"Aceptable"</formula>
    </cfRule>
    <cfRule type="cellIs" dxfId="1342" priority="30"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2:Z21 Z23:Z36" xr:uid="{00000000-0002-0000-1500-000000000000}">
      <formula1>"100,60,25,10"</formula1>
    </dataValidation>
    <dataValidation type="list" allowBlank="1" showInputMessage="1" prompt="4 = Continua_x000a_3 = Frecuente_x000a_2 = Ocasional_x000a_1 = Esporádica" sqref="V12:V21 V23:V36" xr:uid="{00000000-0002-0000-1500-000001000000}">
      <formula1>"4, 3, 2, 1"</formula1>
    </dataValidation>
    <dataValidation type="list" allowBlank="1" showInputMessage="1" showErrorMessage="1" prompt="10 = Muy Alto_x000a_6 = Alto_x000a_2 = Medio_x000a_0 = Bajo" sqref="U12:U21 U23:U36" xr:uid="{00000000-0002-0000-1500-000002000000}">
      <formula1>"10, 6, 2, 0, "</formula1>
    </dataValidation>
    <dataValidation allowBlank="1" sqref="AA12:AA21 AA23:AA36" xr:uid="{00000000-0002-0000-1500-000003000000}"/>
  </dataValidations>
  <pageMargins left="0.7" right="0.7" top="0.75" bottom="0.75" header="0.3" footer="0.3"/>
  <pageSetup scale="2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stopIfTrue="1" operator="containsText" text="No aceptable o aceptable con control específico" id="{C1ED7577-B4DF-451B-970A-E7E1B8A9D2A4}">
            <xm:f>NOT(ISERROR(SEARCH("No aceptable o aceptable con control específico",'22. AUX SG MANTENIM'!AD22)))</xm:f>
            <x14:dxf>
              <font>
                <color theme="1"/>
              </font>
              <fill>
                <patternFill>
                  <bgColor rgb="FFFFFF00"/>
                </patternFill>
              </fill>
            </x14:dxf>
          </x14:cfRule>
          <x14:cfRule type="containsText" priority="4" stopIfTrue="1" operator="containsText" text="No aceptable" id="{8B61D6B8-5E90-4475-A60D-23FA52265285}">
            <xm:f>NOT(ISERROR(SEARCH("No aceptable",'22. AUX SG MANTENIM'!AD22)))</xm:f>
            <x14:dxf>
              <font>
                <color auto="1"/>
              </font>
              <fill>
                <patternFill>
                  <bgColor rgb="FFFF0000"/>
                </patternFill>
              </fill>
            </x14:dxf>
          </x14:cfRule>
          <x14:cfRule type="containsText" priority="5" stopIfTrue="1" operator="containsText" text="No Aceptable o aceptable con control específico" id="{86ECE7B5-B162-4C62-B783-6397A7EFE006}">
            <xm:f>NOT(ISERROR(SEARCH("No Aceptable o aceptable con control específico",'22. AUX SG MANTENIM'!AD22)))</xm:f>
            <x14:dxf>
              <font>
                <color auto="1"/>
              </font>
              <fill>
                <patternFill>
                  <fgColor rgb="FFFFFF00"/>
                </patternFill>
              </fill>
            </x14:dxf>
          </x14:cfRule>
          <xm:sqref>AD22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pageSetUpPr fitToPage="1"/>
  </sheetPr>
  <dimension ref="B1:BL30"/>
  <sheetViews>
    <sheetView view="pageBreakPreview" topLeftCell="Q1" zoomScale="70" zoomScaleNormal="70" zoomScaleSheetLayoutView="70" workbookViewId="0">
      <selection activeCell="AK3" sqref="AK3"/>
    </sheetView>
  </sheetViews>
  <sheetFormatPr baseColWidth="10" defaultColWidth="7.140625" defaultRowHeight="54.75" customHeight="1"/>
  <cols>
    <col min="9" max="11" width="11.7109375" customWidth="1"/>
    <col min="16" max="16" width="12.140625" customWidth="1"/>
    <col min="18" max="20" width="11.140625" customWidth="1"/>
    <col min="36" max="36" width="10" customWidth="1"/>
    <col min="37" max="37" width="16.7109375" bestFit="1" customWidth="1"/>
  </cols>
  <sheetData>
    <row r="1" spans="2:64" ht="51"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51"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51"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416" t="s">
        <v>622</v>
      </c>
      <c r="C4" s="417"/>
      <c r="D4" s="417"/>
      <c r="E4" s="417"/>
      <c r="F4" s="417"/>
      <c r="G4" s="417"/>
      <c r="H4" s="417"/>
      <c r="I4" s="417"/>
      <c r="J4" s="417"/>
      <c r="K4" s="417"/>
      <c r="L4" s="417"/>
      <c r="M4" s="417"/>
      <c r="N4" s="417"/>
      <c r="O4" s="417"/>
      <c r="P4" s="417"/>
      <c r="Q4" s="417"/>
      <c r="R4" s="417"/>
      <c r="S4" s="417"/>
      <c r="T4" s="418"/>
      <c r="U4" s="416" t="s">
        <v>620</v>
      </c>
      <c r="V4" s="417"/>
      <c r="W4" s="417"/>
      <c r="X4" s="417"/>
      <c r="Y4" s="417"/>
      <c r="Z4" s="417"/>
      <c r="AA4" s="417"/>
      <c r="AB4" s="417"/>
      <c r="AC4" s="417"/>
      <c r="AD4" s="417"/>
      <c r="AE4" s="417"/>
      <c r="AF4" s="417"/>
      <c r="AG4" s="417"/>
      <c r="AH4" s="417"/>
      <c r="AI4" s="417"/>
      <c r="AJ4" s="417"/>
      <c r="AK4" s="418"/>
    </row>
    <row r="5" spans="2:64"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62.25" customHeight="1">
      <c r="B9" s="434" t="s">
        <v>106</v>
      </c>
      <c r="C9" s="102"/>
      <c r="D9" s="102"/>
      <c r="E9" s="102"/>
      <c r="F9" s="102"/>
      <c r="G9" s="77" t="s">
        <v>42</v>
      </c>
      <c r="H9" s="404" t="s">
        <v>198</v>
      </c>
      <c r="I9" s="78" t="s">
        <v>479</v>
      </c>
      <c r="J9" s="78" t="s">
        <v>480</v>
      </c>
      <c r="K9" s="85" t="s">
        <v>247</v>
      </c>
      <c r="L9" s="76">
        <v>7</v>
      </c>
      <c r="M9" s="76">
        <v>2</v>
      </c>
      <c r="N9" s="76">
        <v>0</v>
      </c>
      <c r="O9" s="76">
        <f t="shared" ref="O9:O27" si="0">SUM(L9:N9)</f>
        <v>9</v>
      </c>
      <c r="P9" s="85" t="s">
        <v>248</v>
      </c>
      <c r="Q9" s="78">
        <v>4</v>
      </c>
      <c r="R9" s="85" t="s">
        <v>481</v>
      </c>
      <c r="S9" s="85" t="s">
        <v>249</v>
      </c>
      <c r="T9" s="85" t="s">
        <v>250</v>
      </c>
      <c r="U9" s="79">
        <v>2</v>
      </c>
      <c r="V9" s="79">
        <v>3</v>
      </c>
      <c r="W9" s="79">
        <f>V9*U9</f>
        <v>6</v>
      </c>
      <c r="X9" s="80" t="str">
        <f>+IF(AND(U9*V9&gt;=24,U9*V9&lt;=40),"MA",IF(AND(U9*V9&gt;=10,U9*V9&lt;=20),"A",IF(AND(U9*V9&gt;=6,U9*V9&lt;=8),"M",IF(AND(U9*V9&gt;=0,U9*V9&lt;=4),"B",""))))</f>
        <v>M</v>
      </c>
      <c r="Y9" s="74"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60</v>
      </c>
      <c r="AB9" s="82" t="str">
        <f>+IF(AND(U9*V9*Z9&gt;=600,U9*V9*Z9&lt;=4000),"I",IF(AND(U9*V9*Z9&gt;=150,U9*V9*Z9&lt;=500),"II",IF(AND(U9*V9*Z9&gt;=40,U9*V9*Z9&lt;=120),"III",IF(AND(U9*V9*Z9&gt;=0,U9*V9*Z9&lt;=20),"IV",""))))</f>
        <v>III</v>
      </c>
      <c r="AC9" s="74"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64" s="1" customFormat="1" ht="90" customHeight="1">
      <c r="B10" s="435"/>
      <c r="C10" s="435" t="s">
        <v>110</v>
      </c>
      <c r="D10" s="435" t="s">
        <v>131</v>
      </c>
      <c r="E10" s="592" t="s">
        <v>111</v>
      </c>
      <c r="F10" s="438" t="s">
        <v>112</v>
      </c>
      <c r="G10" s="77" t="s">
        <v>42</v>
      </c>
      <c r="H10" s="415"/>
      <c r="I10" s="74" t="s">
        <v>46</v>
      </c>
      <c r="J10" s="75" t="s">
        <v>230</v>
      </c>
      <c r="K10" s="75" t="s">
        <v>231</v>
      </c>
      <c r="L10" s="76">
        <v>7</v>
      </c>
      <c r="M10" s="76">
        <v>2</v>
      </c>
      <c r="N10" s="76">
        <v>0</v>
      </c>
      <c r="O10" s="76">
        <f t="shared" si="0"/>
        <v>9</v>
      </c>
      <c r="P10" s="75" t="s">
        <v>232</v>
      </c>
      <c r="Q10" s="78">
        <v>8</v>
      </c>
      <c r="R10" s="75" t="s">
        <v>424</v>
      </c>
      <c r="S10" s="75" t="s">
        <v>234</v>
      </c>
      <c r="T10" s="75" t="s">
        <v>233</v>
      </c>
      <c r="U10" s="79">
        <v>2</v>
      </c>
      <c r="V10" s="79">
        <v>3</v>
      </c>
      <c r="W10" s="79">
        <f t="shared" ref="W10:W27" si="1">V10*U10</f>
        <v>6</v>
      </c>
      <c r="X10" s="80" t="str">
        <f t="shared" ref="X10:X27" si="2">+IF(AND(U10*V10&gt;=24,U10*V10&lt;=40),"MA",IF(AND(U10*V10&gt;=10,U10*V10&lt;=20),"A",IF(AND(U10*V10&gt;=6,U10*V10&lt;=8),"M",IF(AND(U10*V10&gt;=0,U10*V10&lt;=4),"B",""))))</f>
        <v>M</v>
      </c>
      <c r="Y10" s="74" t="str">
        <f t="shared" ref="Y10:Y27"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7" si="4">W10*Z10</f>
        <v>60</v>
      </c>
      <c r="AB10" s="82" t="str">
        <f t="shared" ref="AB10:AB27" si="5">+IF(AND(U10*V10*Z10&gt;=600,U10*V10*Z10&lt;=4000),"I",IF(AND(U10*V10*Z10&gt;=150,U10*V10*Z10&lt;=500),"II",IF(AND(U10*V10*Z10&gt;=40,U10*V10*Z10&lt;=120),"III",IF(AND(U10*V10*Z10&gt;=0,U10*V10*Z10&lt;=20),"IV",""))))</f>
        <v>III</v>
      </c>
      <c r="AC10" s="74" t="str">
        <f t="shared" ref="AC10:AC27"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7" si="7">+IF(AB10="I","No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2:64" s="1" customFormat="1" ht="90" customHeight="1">
      <c r="B11" s="435"/>
      <c r="C11" s="435"/>
      <c r="D11" s="435"/>
      <c r="E11" s="592"/>
      <c r="F11" s="438"/>
      <c r="G11" s="77" t="s">
        <v>42</v>
      </c>
      <c r="H11" s="410" t="s">
        <v>44</v>
      </c>
      <c r="I11" s="74" t="s">
        <v>54</v>
      </c>
      <c r="J11" s="74" t="s">
        <v>224</v>
      </c>
      <c r="K11" s="74" t="s">
        <v>219</v>
      </c>
      <c r="L11" s="76">
        <v>7</v>
      </c>
      <c r="M11" s="76">
        <v>2</v>
      </c>
      <c r="N11" s="76">
        <v>0</v>
      </c>
      <c r="O11" s="76">
        <f t="shared" si="0"/>
        <v>9</v>
      </c>
      <c r="P11" s="74" t="s">
        <v>708</v>
      </c>
      <c r="Q11" s="78">
        <v>8</v>
      </c>
      <c r="R11" s="74" t="s">
        <v>221</v>
      </c>
      <c r="S11" s="74" t="s">
        <v>220</v>
      </c>
      <c r="T11" s="74" t="s">
        <v>300</v>
      </c>
      <c r="U11" s="88">
        <v>2</v>
      </c>
      <c r="V11" s="88">
        <v>3</v>
      </c>
      <c r="W11" s="88">
        <f t="shared" si="1"/>
        <v>6</v>
      </c>
      <c r="X11" s="80" t="str">
        <f t="shared" si="2"/>
        <v>M</v>
      </c>
      <c r="Y11" s="81" t="str">
        <f t="shared" si="3"/>
        <v>Situación deficiente con exposición esporádica, o bien situación mejorable con exposición continuada o frecuente. Es posible que suceda el daño alguna vez.</v>
      </c>
      <c r="Z11" s="79">
        <v>10</v>
      </c>
      <c r="AA11" s="79">
        <f t="shared" si="4"/>
        <v>60</v>
      </c>
      <c r="AB11" s="82" t="str">
        <f t="shared" si="5"/>
        <v>III</v>
      </c>
      <c r="AC11" s="81" t="str">
        <f t="shared" si="6"/>
        <v>Mejorar si es posible. Sería conveniente justificar la intervención y su rentabilidad.</v>
      </c>
      <c r="AD11" s="74" t="str">
        <f t="shared" si="7"/>
        <v>Aceptable</v>
      </c>
      <c r="AE11" s="407" t="s">
        <v>724</v>
      </c>
      <c r="AF11" s="74" t="s">
        <v>34</v>
      </c>
      <c r="AG11" s="74" t="s">
        <v>34</v>
      </c>
      <c r="AH11" s="74" t="s">
        <v>34</v>
      </c>
      <c r="AI11" s="74" t="s">
        <v>226</v>
      </c>
      <c r="AJ11" s="74" t="s">
        <v>34</v>
      </c>
      <c r="AK11" s="52" t="s">
        <v>468</v>
      </c>
    </row>
    <row r="12" spans="2:64" s="1" customFormat="1" ht="90" customHeight="1">
      <c r="B12" s="435"/>
      <c r="C12" s="435"/>
      <c r="D12" s="435"/>
      <c r="E12" s="592"/>
      <c r="F12" s="438"/>
      <c r="G12" s="77" t="s">
        <v>42</v>
      </c>
      <c r="H12" s="410"/>
      <c r="I12" s="74" t="s">
        <v>460</v>
      </c>
      <c r="J12" s="74" t="s">
        <v>439</v>
      </c>
      <c r="K12" s="74" t="s">
        <v>709</v>
      </c>
      <c r="L12" s="76">
        <v>7</v>
      </c>
      <c r="M12" s="76">
        <v>2</v>
      </c>
      <c r="N12" s="76">
        <v>0</v>
      </c>
      <c r="O12" s="76">
        <f t="shared" si="0"/>
        <v>9</v>
      </c>
      <c r="P12" s="74" t="s">
        <v>708</v>
      </c>
      <c r="Q12" s="78">
        <v>8</v>
      </c>
      <c r="R12" s="74" t="s">
        <v>707</v>
      </c>
      <c r="S12" s="74" t="s">
        <v>461</v>
      </c>
      <c r="T12" s="74" t="s">
        <v>441</v>
      </c>
      <c r="U12" s="79">
        <v>2</v>
      </c>
      <c r="V12" s="79">
        <v>3</v>
      </c>
      <c r="W12" s="88">
        <f t="shared" si="1"/>
        <v>6</v>
      </c>
      <c r="X12" s="80" t="str">
        <f t="shared" si="2"/>
        <v>M</v>
      </c>
      <c r="Y12" s="81" t="str">
        <f t="shared" si="3"/>
        <v>Situación deficiente con exposición esporádica, o bien situación mejorable con exposición continuada o frecuente. Es posible que suceda el daño alguna vez.</v>
      </c>
      <c r="Z12" s="79">
        <v>10</v>
      </c>
      <c r="AA12" s="79">
        <f t="shared" si="4"/>
        <v>60</v>
      </c>
      <c r="AB12" s="82" t="str">
        <f t="shared" si="5"/>
        <v>III</v>
      </c>
      <c r="AC12" s="81" t="str">
        <f t="shared" si="6"/>
        <v>Mejorar si es posible. Sería conveniente justificar la intervención y su rentabilidad.</v>
      </c>
      <c r="AD12" s="74" t="str">
        <f t="shared" si="7"/>
        <v>Aceptable</v>
      </c>
      <c r="AE12" s="408"/>
      <c r="AF12" s="74" t="s">
        <v>34</v>
      </c>
      <c r="AG12" s="74" t="s">
        <v>34</v>
      </c>
      <c r="AH12" s="74" t="s">
        <v>34</v>
      </c>
      <c r="AI12" s="74" t="s">
        <v>462</v>
      </c>
      <c r="AJ12" s="74" t="s">
        <v>34</v>
      </c>
      <c r="AK12" s="84" t="s">
        <v>433</v>
      </c>
    </row>
    <row r="13" spans="2:64" s="1" customFormat="1" ht="90" customHeight="1">
      <c r="B13" s="435"/>
      <c r="C13" s="435"/>
      <c r="D13" s="435"/>
      <c r="E13" s="592"/>
      <c r="F13" s="438"/>
      <c r="G13" s="77" t="s">
        <v>42</v>
      </c>
      <c r="H13" s="410"/>
      <c r="I13" s="74" t="s">
        <v>427</v>
      </c>
      <c r="J13" s="74" t="s">
        <v>428</v>
      </c>
      <c r="K13" s="74" t="s">
        <v>711</v>
      </c>
      <c r="L13" s="76">
        <v>7</v>
      </c>
      <c r="M13" s="76">
        <v>2</v>
      </c>
      <c r="N13" s="76">
        <v>0</v>
      </c>
      <c r="O13" s="76">
        <f t="shared" si="0"/>
        <v>9</v>
      </c>
      <c r="P13" s="74" t="s">
        <v>708</v>
      </c>
      <c r="Q13" s="78">
        <v>8</v>
      </c>
      <c r="R13" s="74" t="s">
        <v>221</v>
      </c>
      <c r="S13" s="74" t="s">
        <v>431</v>
      </c>
      <c r="T13" s="74" t="s">
        <v>432</v>
      </c>
      <c r="U13" s="79">
        <v>2</v>
      </c>
      <c r="V13" s="79">
        <v>1</v>
      </c>
      <c r="W13" s="79">
        <f t="shared" si="1"/>
        <v>2</v>
      </c>
      <c r="X13" s="80" t="str">
        <f t="shared" si="2"/>
        <v>B</v>
      </c>
      <c r="Y13" s="81" t="str">
        <f t="shared" si="3"/>
        <v>Situación mejorable con exposición ocasional o esporádica, o situación sin anomalía destacable con cualquier nivel de exposición. No es esperable que se materialice el riesgo, aunque puede ser concebible.</v>
      </c>
      <c r="Z13" s="79">
        <v>10</v>
      </c>
      <c r="AA13" s="79">
        <f t="shared" si="4"/>
        <v>20</v>
      </c>
      <c r="AB13" s="82" t="str">
        <f t="shared" si="5"/>
        <v>IV</v>
      </c>
      <c r="AC13" s="81" t="str">
        <f t="shared" si="6"/>
        <v>Mantener las medidas de control existentes, pero se deberían considerar soluciones o mejoras y se deben hacer comprobaciones periódicas para asegurar que el riesgo aún es tolerable.</v>
      </c>
      <c r="AD13" s="74" t="str">
        <f t="shared" si="7"/>
        <v>Aceptable</v>
      </c>
      <c r="AE13" s="408"/>
      <c r="AF13" s="74" t="s">
        <v>34</v>
      </c>
      <c r="AG13" s="74" t="s">
        <v>34</v>
      </c>
      <c r="AH13" s="74" t="s">
        <v>34</v>
      </c>
      <c r="AI13" s="74" t="s">
        <v>223</v>
      </c>
      <c r="AJ13" s="74" t="s">
        <v>34</v>
      </c>
      <c r="AK13" s="84" t="s">
        <v>433</v>
      </c>
    </row>
    <row r="14" spans="2:64" s="1" customFormat="1" ht="90" customHeight="1">
      <c r="B14" s="435"/>
      <c r="C14" s="435"/>
      <c r="D14" s="435"/>
      <c r="E14" s="592"/>
      <c r="F14" s="438"/>
      <c r="G14" s="77" t="s">
        <v>42</v>
      </c>
      <c r="H14" s="410"/>
      <c r="I14" s="74" t="s">
        <v>463</v>
      </c>
      <c r="J14" s="74" t="s">
        <v>222</v>
      </c>
      <c r="K14" s="74" t="s">
        <v>711</v>
      </c>
      <c r="L14" s="76">
        <v>7</v>
      </c>
      <c r="M14" s="76">
        <v>2</v>
      </c>
      <c r="N14" s="76">
        <v>0</v>
      </c>
      <c r="O14" s="76">
        <f t="shared" si="0"/>
        <v>9</v>
      </c>
      <c r="P14" s="74" t="s">
        <v>708</v>
      </c>
      <c r="Q14" s="74">
        <v>8</v>
      </c>
      <c r="R14" s="74" t="s">
        <v>459</v>
      </c>
      <c r="S14" s="74" t="s">
        <v>220</v>
      </c>
      <c r="T14" s="74" t="s">
        <v>300</v>
      </c>
      <c r="U14" s="79">
        <v>2</v>
      </c>
      <c r="V14" s="79">
        <v>3</v>
      </c>
      <c r="W14" s="79">
        <f t="shared" si="1"/>
        <v>6</v>
      </c>
      <c r="X14" s="80" t="str">
        <f t="shared" si="2"/>
        <v>M</v>
      </c>
      <c r="Y14" s="81" t="str">
        <f t="shared" si="3"/>
        <v>Situación deficiente con exposición esporádica, o bien situación mejorable con exposición continuada o frecuente. Es posible que suceda el daño alguna vez.</v>
      </c>
      <c r="Z14" s="79">
        <v>10</v>
      </c>
      <c r="AA14" s="79">
        <f t="shared" si="4"/>
        <v>60</v>
      </c>
      <c r="AB14" s="82" t="str">
        <f t="shared" si="5"/>
        <v>III</v>
      </c>
      <c r="AC14" s="81" t="str">
        <f t="shared" si="6"/>
        <v>Mejorar si es posible. Sería conveniente justificar la intervención y su rentabilidad.</v>
      </c>
      <c r="AD14" s="74" t="str">
        <f t="shared" si="7"/>
        <v>Aceptable</v>
      </c>
      <c r="AE14" s="409"/>
      <c r="AF14" s="74" t="s">
        <v>34</v>
      </c>
      <c r="AG14" s="74" t="s">
        <v>34</v>
      </c>
      <c r="AH14" s="74" t="s">
        <v>34</v>
      </c>
      <c r="AI14" s="74" t="s">
        <v>462</v>
      </c>
      <c r="AJ14" s="74" t="s">
        <v>34</v>
      </c>
      <c r="AK14" s="84" t="s">
        <v>464</v>
      </c>
    </row>
    <row r="15" spans="2:64" s="1" customFormat="1" ht="90" customHeight="1">
      <c r="B15" s="435"/>
      <c r="C15" s="435"/>
      <c r="D15" s="435"/>
      <c r="E15" s="592"/>
      <c r="F15" s="438"/>
      <c r="G15" s="77" t="s">
        <v>42</v>
      </c>
      <c r="H15" s="78" t="s">
        <v>49</v>
      </c>
      <c r="I15" s="74" t="s">
        <v>471</v>
      </c>
      <c r="J15" s="74" t="s">
        <v>472</v>
      </c>
      <c r="K15" s="78" t="s">
        <v>476</v>
      </c>
      <c r="L15" s="76">
        <v>7</v>
      </c>
      <c r="M15" s="76">
        <v>2</v>
      </c>
      <c r="N15" s="76">
        <v>0</v>
      </c>
      <c r="O15" s="76">
        <f t="shared" si="0"/>
        <v>9</v>
      </c>
      <c r="P15" s="78" t="s">
        <v>477</v>
      </c>
      <c r="Q15" s="78">
        <v>8</v>
      </c>
      <c r="R15" s="78" t="s">
        <v>475</v>
      </c>
      <c r="S15" s="78" t="s">
        <v>473</v>
      </c>
      <c r="T15" s="78" t="s">
        <v>414</v>
      </c>
      <c r="U15" s="79">
        <v>2</v>
      </c>
      <c r="V15" s="79">
        <v>3</v>
      </c>
      <c r="W15" s="79">
        <f t="shared" si="1"/>
        <v>6</v>
      </c>
      <c r="X15" s="80" t="str">
        <f t="shared" si="2"/>
        <v>M</v>
      </c>
      <c r="Y15" s="74" t="str">
        <f t="shared" si="3"/>
        <v>Situación deficiente con exposición esporádica, o bien situación mejorable con exposición continuada o frecuente. Es posible que suceda el daño alguna vez.</v>
      </c>
      <c r="Z15" s="79">
        <v>10</v>
      </c>
      <c r="AA15" s="79">
        <f t="shared" si="4"/>
        <v>60</v>
      </c>
      <c r="AB15" s="82" t="str">
        <f t="shared" si="5"/>
        <v>III</v>
      </c>
      <c r="AC15" s="74" t="str">
        <f t="shared" si="6"/>
        <v>Mejorar si es posible. Sería conveniente justificar la intervención y su rentabilidad.</v>
      </c>
      <c r="AD15" s="74" t="str">
        <f t="shared" si="7"/>
        <v>Aceptable</v>
      </c>
      <c r="AE15" s="64" t="s">
        <v>756</v>
      </c>
      <c r="AF15" s="64" t="s">
        <v>34</v>
      </c>
      <c r="AG15" s="64" t="s">
        <v>34</v>
      </c>
      <c r="AH15" s="64" t="s">
        <v>474</v>
      </c>
      <c r="AI15" s="64" t="s">
        <v>187</v>
      </c>
      <c r="AJ15" s="64" t="s">
        <v>141</v>
      </c>
      <c r="AK15" s="52" t="s">
        <v>468</v>
      </c>
    </row>
    <row r="16" spans="2:64" s="1" customFormat="1" ht="90" customHeight="1">
      <c r="B16" s="435"/>
      <c r="C16" s="435"/>
      <c r="D16" s="435"/>
      <c r="E16" s="592"/>
      <c r="F16" s="438"/>
      <c r="G16" s="86" t="s">
        <v>42</v>
      </c>
      <c r="H16" s="85" t="s">
        <v>199</v>
      </c>
      <c r="I16" s="85" t="s">
        <v>351</v>
      </c>
      <c r="J16" s="85" t="s">
        <v>353</v>
      </c>
      <c r="K16" s="85" t="s">
        <v>352</v>
      </c>
      <c r="L16" s="76">
        <v>7</v>
      </c>
      <c r="M16" s="76">
        <v>2</v>
      </c>
      <c r="N16" s="76">
        <v>0</v>
      </c>
      <c r="O16" s="76">
        <f t="shared" si="0"/>
        <v>9</v>
      </c>
      <c r="P16" s="85" t="s">
        <v>354</v>
      </c>
      <c r="Q16" s="78">
        <v>6</v>
      </c>
      <c r="R16" s="85" t="s">
        <v>355</v>
      </c>
      <c r="S16" s="85" t="s">
        <v>357</v>
      </c>
      <c r="T16" s="85" t="s">
        <v>356</v>
      </c>
      <c r="U16" s="79">
        <v>2</v>
      </c>
      <c r="V16" s="79">
        <v>3</v>
      </c>
      <c r="W16" s="79">
        <f>V16*U16</f>
        <v>6</v>
      </c>
      <c r="X16" s="80" t="str">
        <f>+IF(AND(U16*V16&gt;=24,U16*V16&lt;=40),"MA",IF(AND(U16*V16&gt;=10,U16*V16&lt;=20),"A",IF(AND(U16*V16&gt;=6,U16*V16&lt;=8),"M",IF(AND(U16*V16&gt;=0,U16*V16&lt;=4),"B",""))))</f>
        <v>M</v>
      </c>
      <c r="Y16" s="74" t="str">
        <f t="shared" si="3"/>
        <v>Situación deficiente con exposición esporádica, o bien situación mejorable con exposición continuada o frecuente. Es posible que suceda el daño alguna vez.</v>
      </c>
      <c r="Z16" s="79">
        <v>10</v>
      </c>
      <c r="AA16" s="79">
        <f t="shared" si="4"/>
        <v>60</v>
      </c>
      <c r="AB16" s="82" t="str">
        <f>+IF(AND(U16*V16*Z16&gt;=600,U16*V16*Z16&lt;=4000),"I",IF(AND(U16*V16*Z16&gt;=150,U16*V16*Z16&lt;=500),"II",IF(AND(U16*V16*Z16&gt;=40,U16*V16*Z16&lt;=120),"III",IF(AND(U16*V16*Z16&gt;=0,U16*V16*Z16&lt;=20),"IV",""))))</f>
        <v>III</v>
      </c>
      <c r="AC16" s="74"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4" t="str">
        <f>+IF(AB16="I","No aceptable",IF(AB16="II","No aceptable o aceptable con control específico",IF(AB16="III","Aceptable",IF(AB16="IV","Aceptable",""))))</f>
        <v>Aceptable</v>
      </c>
      <c r="AE16" s="74" t="s">
        <v>693</v>
      </c>
      <c r="AF16" s="64" t="s">
        <v>34</v>
      </c>
      <c r="AG16" s="64" t="s">
        <v>34</v>
      </c>
      <c r="AH16" s="64" t="s">
        <v>34</v>
      </c>
      <c r="AI16" s="67" t="s">
        <v>349</v>
      </c>
      <c r="AJ16" s="66" t="s">
        <v>753</v>
      </c>
      <c r="AK16" s="52" t="s">
        <v>468</v>
      </c>
    </row>
    <row r="17" spans="2:37" s="1" customFormat="1" ht="90" customHeight="1">
      <c r="B17" s="435"/>
      <c r="C17" s="435"/>
      <c r="D17" s="435"/>
      <c r="E17" s="592"/>
      <c r="F17" s="438"/>
      <c r="G17" s="77" t="s">
        <v>42</v>
      </c>
      <c r="H17" s="410" t="s">
        <v>48</v>
      </c>
      <c r="I17" s="85" t="s">
        <v>370</v>
      </c>
      <c r="J17" s="85" t="s">
        <v>489</v>
      </c>
      <c r="K17" s="85" t="s">
        <v>371</v>
      </c>
      <c r="L17" s="76">
        <v>7</v>
      </c>
      <c r="M17" s="76">
        <v>2</v>
      </c>
      <c r="N17" s="76">
        <v>0</v>
      </c>
      <c r="O17" s="76">
        <f t="shared" si="0"/>
        <v>9</v>
      </c>
      <c r="P17" s="85" t="s">
        <v>362</v>
      </c>
      <c r="Q17" s="78">
        <v>4</v>
      </c>
      <c r="R17" s="85" t="s">
        <v>373</v>
      </c>
      <c r="S17" s="85" t="s">
        <v>490</v>
      </c>
      <c r="T17" s="85" t="s">
        <v>491</v>
      </c>
      <c r="U17" s="79">
        <v>2</v>
      </c>
      <c r="V17" s="79">
        <v>3</v>
      </c>
      <c r="W17" s="79">
        <f t="shared" si="1"/>
        <v>6</v>
      </c>
      <c r="X17" s="80" t="str">
        <f t="shared" si="2"/>
        <v>M</v>
      </c>
      <c r="Y17" s="74" t="str">
        <f t="shared" si="3"/>
        <v>Situación deficiente con exposición esporádica, o bien situación mejorable con exposición continuada o frecuente. Es posible que suceda el daño alguna vez.</v>
      </c>
      <c r="Z17" s="79">
        <v>25</v>
      </c>
      <c r="AA17" s="79">
        <f t="shared" si="4"/>
        <v>150</v>
      </c>
      <c r="AB17" s="82" t="str">
        <f t="shared" si="5"/>
        <v>II</v>
      </c>
      <c r="AC17" s="74" t="str">
        <f t="shared" si="6"/>
        <v>Corregir y adoptar medidas de control de inmediato. Sin embargo suspenda actividades si el nivel de riesgo está por encima o igual de 360.</v>
      </c>
      <c r="AD17" s="74" t="str">
        <f t="shared" si="7"/>
        <v>No aceptable o aceptable con control específico</v>
      </c>
      <c r="AE17" s="601" t="s">
        <v>713</v>
      </c>
      <c r="AF17" s="64" t="s">
        <v>34</v>
      </c>
      <c r="AG17" s="64" t="s">
        <v>34</v>
      </c>
      <c r="AH17" s="72" t="s">
        <v>488</v>
      </c>
      <c r="AI17" s="72" t="s">
        <v>218</v>
      </c>
      <c r="AJ17" s="66" t="s">
        <v>34</v>
      </c>
      <c r="AK17" s="52" t="s">
        <v>468</v>
      </c>
    </row>
    <row r="18" spans="2:37" s="1" customFormat="1" ht="90" customHeight="1">
      <c r="B18" s="435"/>
      <c r="C18" s="435"/>
      <c r="D18" s="435"/>
      <c r="E18" s="592"/>
      <c r="F18" s="438"/>
      <c r="G18" s="77" t="s">
        <v>42</v>
      </c>
      <c r="H18" s="410"/>
      <c r="I18" s="85" t="s">
        <v>484</v>
      </c>
      <c r="J18" s="85" t="s">
        <v>485</v>
      </c>
      <c r="K18" s="85" t="s">
        <v>486</v>
      </c>
      <c r="L18" s="76">
        <v>7</v>
      </c>
      <c r="M18" s="76">
        <v>2</v>
      </c>
      <c r="N18" s="76">
        <v>0</v>
      </c>
      <c r="O18" s="76">
        <f t="shared" si="0"/>
        <v>9</v>
      </c>
      <c r="P18" s="85" t="s">
        <v>487</v>
      </c>
      <c r="Q18" s="78">
        <v>4</v>
      </c>
      <c r="R18" s="89" t="s">
        <v>79</v>
      </c>
      <c r="S18" s="89" t="s">
        <v>384</v>
      </c>
      <c r="T18" s="89" t="s">
        <v>385</v>
      </c>
      <c r="U18" s="79">
        <v>2</v>
      </c>
      <c r="V18" s="79">
        <v>3</v>
      </c>
      <c r="W18" s="79">
        <f t="shared" si="1"/>
        <v>6</v>
      </c>
      <c r="X18" s="80" t="str">
        <f t="shared" si="2"/>
        <v>M</v>
      </c>
      <c r="Y18" s="74" t="str">
        <f t="shared" si="3"/>
        <v>Situación deficiente con exposición esporádica, o bien situación mejorable con exposición continuada o frecuente. Es posible que suceda el daño alguna vez.</v>
      </c>
      <c r="Z18" s="79">
        <v>10</v>
      </c>
      <c r="AA18" s="79">
        <f t="shared" si="4"/>
        <v>60</v>
      </c>
      <c r="AB18" s="82" t="str">
        <f t="shared" si="5"/>
        <v>III</v>
      </c>
      <c r="AC18" s="74" t="str">
        <f t="shared" si="6"/>
        <v>Mejorar si es posible. Sería conveniente justificar la intervención y su rentabilidad.</v>
      </c>
      <c r="AD18" s="74" t="str">
        <f t="shared" si="7"/>
        <v>Aceptable</v>
      </c>
      <c r="AE18" s="602"/>
      <c r="AF18" s="64" t="s">
        <v>34</v>
      </c>
      <c r="AG18" s="64" t="s">
        <v>34</v>
      </c>
      <c r="AH18" s="72" t="s">
        <v>488</v>
      </c>
      <c r="AI18" s="72" t="s">
        <v>366</v>
      </c>
      <c r="AJ18" s="66" t="s">
        <v>34</v>
      </c>
      <c r="AK18" s="52" t="s">
        <v>468</v>
      </c>
    </row>
    <row r="19" spans="2:37" s="1" customFormat="1" ht="90" customHeight="1">
      <c r="B19" s="435"/>
      <c r="C19" s="435"/>
      <c r="D19" s="435"/>
      <c r="E19" s="592"/>
      <c r="F19" s="438"/>
      <c r="G19" s="77" t="s">
        <v>42</v>
      </c>
      <c r="H19" s="410"/>
      <c r="I19" s="85" t="s">
        <v>359</v>
      </c>
      <c r="J19" s="85" t="s">
        <v>360</v>
      </c>
      <c r="K19" s="85" t="s">
        <v>361</v>
      </c>
      <c r="L19" s="76">
        <v>7</v>
      </c>
      <c r="M19" s="76">
        <v>2</v>
      </c>
      <c r="N19" s="76">
        <v>0</v>
      </c>
      <c r="O19" s="76">
        <f t="shared" si="0"/>
        <v>9</v>
      </c>
      <c r="P19" s="85" t="s">
        <v>362</v>
      </c>
      <c r="Q19" s="78">
        <v>8</v>
      </c>
      <c r="R19" s="89" t="s">
        <v>363</v>
      </c>
      <c r="S19" s="89" t="s">
        <v>364</v>
      </c>
      <c r="T19" s="89" t="s">
        <v>365</v>
      </c>
      <c r="U19" s="79">
        <v>2</v>
      </c>
      <c r="V19" s="79">
        <v>4</v>
      </c>
      <c r="W19" s="79">
        <f t="shared" ref="W19" si="8">V19*U19</f>
        <v>8</v>
      </c>
      <c r="X19" s="80" t="str">
        <f t="shared" ref="X19" si="9">+IF(AND(U19*V19&gt;=24,U19*V19&lt;=40),"MA",IF(AND(U19*V19&gt;=10,U19*V19&lt;=20),"A",IF(AND(U19*V19&gt;=6,U19*V19&lt;=8),"M",IF(AND(U19*V19&gt;=0,U19*V19&lt;=4),"B",""))))</f>
        <v>M</v>
      </c>
      <c r="Y19" s="74" t="str">
        <f t="shared" ref="Y19" si="10">+IF(X19="MA","Situación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79">
        <v>10</v>
      </c>
      <c r="AA19" s="79">
        <f t="shared" ref="AA19" si="11">W19*Z19</f>
        <v>80</v>
      </c>
      <c r="AB19" s="82" t="str">
        <f t="shared" ref="AB19" si="12">+IF(AND(U19*V19*Z19&gt;=600,U19*V19*Z19&lt;=4000),"I",IF(AND(U19*V19*Z19&gt;=150,U19*V19*Z19&lt;=500),"II",IF(AND(U19*V19*Z19&gt;=40,U19*V19*Z19&lt;=120),"III",IF(AND(U19*V19*Z19&gt;=0,U19*V19*Z19&lt;=20),"IV",""))))</f>
        <v>III</v>
      </c>
      <c r="AC19" s="74" t="str">
        <f t="shared" ref="AC19" si="13">+IF(AB19="I","Situación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74" t="str">
        <f t="shared" ref="AD19" si="14">+IF(AB19="I","No aceptable",IF(AB19="II","No aceptable o aceptable con control específico",IF(AB19="III","Aceptable",IF(AB19="IV","Aceptable",""))))</f>
        <v>Aceptable</v>
      </c>
      <c r="AE19" s="602"/>
      <c r="AF19" s="64" t="s">
        <v>34</v>
      </c>
      <c r="AG19" s="64" t="s">
        <v>34</v>
      </c>
      <c r="AH19" s="72" t="s">
        <v>488</v>
      </c>
      <c r="AI19" s="72" t="s">
        <v>366</v>
      </c>
      <c r="AJ19" s="66" t="s">
        <v>34</v>
      </c>
      <c r="AK19" s="52" t="s">
        <v>468</v>
      </c>
    </row>
    <row r="20" spans="2:37" s="1" customFormat="1" ht="90" customHeight="1">
      <c r="B20" s="435"/>
      <c r="C20" s="435"/>
      <c r="D20" s="435"/>
      <c r="E20" s="592"/>
      <c r="F20" s="438"/>
      <c r="G20" s="77" t="s">
        <v>42</v>
      </c>
      <c r="H20" s="410"/>
      <c r="I20" s="85" t="s">
        <v>482</v>
      </c>
      <c r="J20" s="85" t="s">
        <v>483</v>
      </c>
      <c r="K20" s="85" t="s">
        <v>381</v>
      </c>
      <c r="L20" s="76">
        <v>7</v>
      </c>
      <c r="M20" s="76">
        <v>2</v>
      </c>
      <c r="N20" s="76">
        <v>0</v>
      </c>
      <c r="O20" s="76">
        <f t="shared" si="0"/>
        <v>9</v>
      </c>
      <c r="P20" s="85" t="s">
        <v>210</v>
      </c>
      <c r="Q20" s="78">
        <v>8</v>
      </c>
      <c r="R20" s="89" t="s">
        <v>147</v>
      </c>
      <c r="S20" s="89" t="s">
        <v>384</v>
      </c>
      <c r="T20" s="89" t="s">
        <v>385</v>
      </c>
      <c r="U20" s="79">
        <v>6</v>
      </c>
      <c r="V20" s="79">
        <v>3</v>
      </c>
      <c r="W20" s="79">
        <f t="shared" si="1"/>
        <v>18</v>
      </c>
      <c r="X20" s="80" t="str">
        <f t="shared" si="2"/>
        <v>A</v>
      </c>
      <c r="Y20" s="74" t="str">
        <f t="shared" si="3"/>
        <v>Situación deficiente con exposición frecuente u ocasional, o bien situación muy deficiente con exposición ocasional o esporádica. La materialización de Riesgo es posible que suceda varias veces en la vida laboral</v>
      </c>
      <c r="Z20" s="79">
        <v>25</v>
      </c>
      <c r="AA20" s="79">
        <f t="shared" si="4"/>
        <v>450</v>
      </c>
      <c r="AB20" s="82" t="str">
        <f t="shared" si="5"/>
        <v>II</v>
      </c>
      <c r="AC20" s="74" t="str">
        <f t="shared" si="6"/>
        <v>Corregir y adoptar medidas de control de inmediato. Sin embargo suspenda actividades si el nivel de riesgo está por encima o igual de 360.</v>
      </c>
      <c r="AD20" s="74" t="str">
        <f t="shared" si="7"/>
        <v>No aceptable o aceptable con control específico</v>
      </c>
      <c r="AE20" s="603"/>
      <c r="AF20" s="64" t="s">
        <v>34</v>
      </c>
      <c r="AG20" s="64" t="s">
        <v>34</v>
      </c>
      <c r="AH20" s="72" t="s">
        <v>488</v>
      </c>
      <c r="AI20" s="72" t="s">
        <v>366</v>
      </c>
      <c r="AJ20" s="66" t="s">
        <v>34</v>
      </c>
      <c r="AK20" s="52" t="s">
        <v>468</v>
      </c>
    </row>
    <row r="21" spans="2:37" s="1" customFormat="1" ht="90" customHeight="1">
      <c r="B21" s="435"/>
      <c r="C21" s="435"/>
      <c r="D21" s="435"/>
      <c r="E21" s="592"/>
      <c r="F21" s="438"/>
      <c r="G21" s="77" t="s">
        <v>33</v>
      </c>
      <c r="H21" s="410" t="s">
        <v>45</v>
      </c>
      <c r="I21" s="100" t="s">
        <v>715</v>
      </c>
      <c r="J21" s="85" t="s">
        <v>290</v>
      </c>
      <c r="K21" s="85" t="s">
        <v>270</v>
      </c>
      <c r="L21" s="76">
        <v>7</v>
      </c>
      <c r="M21" s="76">
        <v>2</v>
      </c>
      <c r="N21" s="76">
        <v>0</v>
      </c>
      <c r="O21" s="76">
        <f t="shared" si="0"/>
        <v>9</v>
      </c>
      <c r="P21" s="85" t="s">
        <v>291</v>
      </c>
      <c r="Q21" s="78">
        <v>8</v>
      </c>
      <c r="R21" s="85" t="s">
        <v>147</v>
      </c>
      <c r="S21" s="74" t="s">
        <v>297</v>
      </c>
      <c r="T21" s="74" t="s">
        <v>717</v>
      </c>
      <c r="U21" s="90">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718</v>
      </c>
      <c r="AF21" s="78" t="s">
        <v>34</v>
      </c>
      <c r="AG21" s="78" t="s">
        <v>34</v>
      </c>
      <c r="AH21" s="85" t="s">
        <v>719</v>
      </c>
      <c r="AI21" s="85" t="s">
        <v>303</v>
      </c>
      <c r="AJ21" s="78" t="s">
        <v>34</v>
      </c>
      <c r="AK21" s="52" t="s">
        <v>468</v>
      </c>
    </row>
    <row r="22" spans="2:37" s="1" customFormat="1" ht="90" customHeight="1">
      <c r="B22" s="435"/>
      <c r="C22" s="435"/>
      <c r="D22" s="435"/>
      <c r="E22" s="592"/>
      <c r="F22" s="438"/>
      <c r="G22" s="77" t="s">
        <v>33</v>
      </c>
      <c r="H22" s="410"/>
      <c r="I22" s="85" t="s">
        <v>56</v>
      </c>
      <c r="J22" s="85" t="s">
        <v>284</v>
      </c>
      <c r="K22" s="85" t="s">
        <v>270</v>
      </c>
      <c r="L22" s="76">
        <v>7</v>
      </c>
      <c r="M22" s="76">
        <v>2</v>
      </c>
      <c r="N22" s="76">
        <v>0</v>
      </c>
      <c r="O22" s="76">
        <f t="shared" si="0"/>
        <v>9</v>
      </c>
      <c r="P22" s="85" t="s">
        <v>285</v>
      </c>
      <c r="Q22" s="78">
        <v>1</v>
      </c>
      <c r="R22" s="85" t="s">
        <v>287</v>
      </c>
      <c r="S22" s="85" t="s">
        <v>446</v>
      </c>
      <c r="T22" s="74" t="s">
        <v>301</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10</v>
      </c>
      <c r="AA22" s="79">
        <f t="shared" si="4"/>
        <v>40</v>
      </c>
      <c r="AB22" s="82" t="str">
        <f t="shared" si="5"/>
        <v>III</v>
      </c>
      <c r="AC22" s="81" t="str">
        <f t="shared" si="6"/>
        <v>Mejorar si es posible. Sería conveniente justificar la intervención y su rentabilidad.</v>
      </c>
      <c r="AD22" s="74" t="str">
        <f t="shared" si="7"/>
        <v>Aceptable</v>
      </c>
      <c r="AE22" s="74" t="s">
        <v>716</v>
      </c>
      <c r="AF22" s="78" t="s">
        <v>34</v>
      </c>
      <c r="AG22" s="74" t="s">
        <v>147</v>
      </c>
      <c r="AH22" s="85" t="s">
        <v>288</v>
      </c>
      <c r="AI22" s="85" t="s">
        <v>289</v>
      </c>
      <c r="AJ22" s="78" t="s">
        <v>34</v>
      </c>
      <c r="AK22" s="52" t="s">
        <v>468</v>
      </c>
    </row>
    <row r="23" spans="2:37" s="1" customFormat="1" ht="90" customHeight="1">
      <c r="B23" s="435"/>
      <c r="C23" s="435"/>
      <c r="D23" s="435"/>
      <c r="E23" s="592"/>
      <c r="F23" s="438"/>
      <c r="G23" s="77"/>
      <c r="H23" s="410"/>
      <c r="I23" s="85" t="s">
        <v>56</v>
      </c>
      <c r="J23" s="85" t="s">
        <v>748</v>
      </c>
      <c r="K23" s="85" t="s">
        <v>57</v>
      </c>
      <c r="L23" s="76">
        <v>7</v>
      </c>
      <c r="M23" s="76">
        <v>2</v>
      </c>
      <c r="N23" s="76">
        <v>0</v>
      </c>
      <c r="O23" s="76">
        <f t="shared" si="0"/>
        <v>9</v>
      </c>
      <c r="P23" s="85" t="s">
        <v>280</v>
      </c>
      <c r="Q23" s="78">
        <v>8</v>
      </c>
      <c r="R23" s="74" t="s">
        <v>147</v>
      </c>
      <c r="S23" s="85" t="s">
        <v>281</v>
      </c>
      <c r="T23" s="74" t="s">
        <v>304</v>
      </c>
      <c r="U23" s="79">
        <v>2</v>
      </c>
      <c r="V23" s="79">
        <v>3</v>
      </c>
      <c r="W23" s="79">
        <f t="shared" si="1"/>
        <v>6</v>
      </c>
      <c r="X23" s="80" t="str">
        <f t="shared" si="2"/>
        <v>M</v>
      </c>
      <c r="Y23" s="81" t="str">
        <f t="shared" si="3"/>
        <v>Situación deficiente con exposición esporádica, o bien situación mejorable con exposición continuada o frecuente. Es posible que suceda el daño alguna vez.</v>
      </c>
      <c r="Z23" s="79">
        <v>10</v>
      </c>
      <c r="AA23" s="79">
        <f t="shared" si="4"/>
        <v>60</v>
      </c>
      <c r="AB23" s="82" t="str">
        <f t="shared" si="5"/>
        <v>III</v>
      </c>
      <c r="AC23" s="81" t="str">
        <f t="shared" si="6"/>
        <v>Mejorar si es posible. Sería conveniente justificar la intervención y su rentabilidad.</v>
      </c>
      <c r="AD23" s="74" t="str">
        <f t="shared" si="7"/>
        <v>Aceptable</v>
      </c>
      <c r="AE23" s="64" t="s">
        <v>697</v>
      </c>
      <c r="AF23" s="78" t="s">
        <v>34</v>
      </c>
      <c r="AG23" s="78" t="s">
        <v>34</v>
      </c>
      <c r="AH23" s="85" t="s">
        <v>282</v>
      </c>
      <c r="AI23" s="85" t="s">
        <v>283</v>
      </c>
      <c r="AJ23" s="78" t="s">
        <v>34</v>
      </c>
      <c r="AK23" s="52" t="s">
        <v>468</v>
      </c>
    </row>
    <row r="24" spans="2:37" s="1" customFormat="1" ht="90" customHeight="1">
      <c r="B24" s="435"/>
      <c r="C24" s="435"/>
      <c r="D24" s="435"/>
      <c r="E24" s="592"/>
      <c r="F24" s="438"/>
      <c r="G24" s="77" t="s">
        <v>33</v>
      </c>
      <c r="H24" s="410"/>
      <c r="I24" s="85" t="s">
        <v>467</v>
      </c>
      <c r="J24" s="85" t="s">
        <v>279</v>
      </c>
      <c r="K24" s="85" t="s">
        <v>270</v>
      </c>
      <c r="L24" s="76">
        <v>7</v>
      </c>
      <c r="M24" s="76">
        <v>2</v>
      </c>
      <c r="N24" s="76">
        <v>0</v>
      </c>
      <c r="O24" s="76">
        <f t="shared" si="0"/>
        <v>9</v>
      </c>
      <c r="P24" s="85" t="s">
        <v>285</v>
      </c>
      <c r="Q24" s="78">
        <v>1</v>
      </c>
      <c r="R24" s="85" t="s">
        <v>147</v>
      </c>
      <c r="S24" s="74" t="s">
        <v>298</v>
      </c>
      <c r="T24" s="85" t="s">
        <v>305</v>
      </c>
      <c r="U24" s="79">
        <v>2</v>
      </c>
      <c r="V24" s="79">
        <v>2</v>
      </c>
      <c r="W24" s="79">
        <f t="shared" si="1"/>
        <v>4</v>
      </c>
      <c r="X24" s="80" t="str">
        <f t="shared" si="2"/>
        <v>B</v>
      </c>
      <c r="Y24" s="81" t="str">
        <f t="shared" si="3"/>
        <v>Situación mejorable con exposición ocasional o esporádica, o situación sin anomalía destacable con cualquier nivel de exposición. No es esperable que se materialice el riesgo, aunque puede ser concebible.</v>
      </c>
      <c r="Z24" s="79">
        <v>25</v>
      </c>
      <c r="AA24" s="79">
        <f t="shared" si="4"/>
        <v>100</v>
      </c>
      <c r="AB24" s="82" t="str">
        <f t="shared" si="5"/>
        <v>III</v>
      </c>
      <c r="AC24" s="81" t="str">
        <f t="shared" si="6"/>
        <v>Mejorar si es posible. Sería conveniente justificar la intervención y su rentabilidad.</v>
      </c>
      <c r="AD24" s="74" t="str">
        <f t="shared" si="7"/>
        <v>Aceptable</v>
      </c>
      <c r="AE24" s="74" t="s">
        <v>699</v>
      </c>
      <c r="AF24" s="74" t="s">
        <v>34</v>
      </c>
      <c r="AG24" s="74" t="s">
        <v>34</v>
      </c>
      <c r="AH24" s="85" t="s">
        <v>59</v>
      </c>
      <c r="AI24" s="85" t="s">
        <v>466</v>
      </c>
      <c r="AJ24" s="74" t="s">
        <v>34</v>
      </c>
      <c r="AK24" s="257" t="s">
        <v>468</v>
      </c>
    </row>
    <row r="25" spans="2:37" s="1" customFormat="1" ht="90" customHeight="1">
      <c r="B25" s="435"/>
      <c r="C25" s="435"/>
      <c r="D25" s="435"/>
      <c r="E25" s="592"/>
      <c r="F25" s="438"/>
      <c r="G25" s="77" t="s">
        <v>33</v>
      </c>
      <c r="H25" s="410"/>
      <c r="I25" s="85" t="s">
        <v>679</v>
      </c>
      <c r="J25" s="85" t="s">
        <v>680</v>
      </c>
      <c r="K25" s="85" t="s">
        <v>721</v>
      </c>
      <c r="L25" s="76">
        <v>7</v>
      </c>
      <c r="M25" s="76">
        <v>2</v>
      </c>
      <c r="N25" s="76">
        <v>0</v>
      </c>
      <c r="O25" s="76">
        <f t="shared" si="0"/>
        <v>9</v>
      </c>
      <c r="P25" s="85" t="s">
        <v>331</v>
      </c>
      <c r="Q25" s="78">
        <v>4</v>
      </c>
      <c r="R25" s="85" t="s">
        <v>683</v>
      </c>
      <c r="S25" s="85" t="s">
        <v>681</v>
      </c>
      <c r="T25" s="74" t="s">
        <v>682</v>
      </c>
      <c r="U25" s="79">
        <v>2</v>
      </c>
      <c r="V25" s="79">
        <v>1</v>
      </c>
      <c r="W25" s="79">
        <f t="shared" si="1"/>
        <v>2</v>
      </c>
      <c r="X25" s="80" t="str">
        <f t="shared" si="2"/>
        <v>B</v>
      </c>
      <c r="Y25" s="74" t="str">
        <f t="shared" si="3"/>
        <v>Situación mejorable con exposición ocasional o esporádica, o situación sin anomalía destacable con cualquier nivel de exposición. No es esperable que se materialice el riesgo, aunque puede ser concebible.</v>
      </c>
      <c r="Z25" s="79">
        <v>10</v>
      </c>
      <c r="AA25" s="79">
        <f t="shared" si="4"/>
        <v>20</v>
      </c>
      <c r="AB25" s="82" t="str">
        <f t="shared" si="5"/>
        <v>IV</v>
      </c>
      <c r="AC25" s="74" t="str">
        <f t="shared" si="6"/>
        <v>Mantener las medidas de control existentes, pero se deberían considerar soluciones o mejoras y se deben hacer comprobaciones periódicas para asegurar que el riesgo aún es tolerable.</v>
      </c>
      <c r="AD25" s="74" t="str">
        <f t="shared" si="7"/>
        <v>Aceptable</v>
      </c>
      <c r="AE25" s="64" t="s">
        <v>722</v>
      </c>
      <c r="AF25" s="64" t="s">
        <v>34</v>
      </c>
      <c r="AG25" s="64" t="s">
        <v>147</v>
      </c>
      <c r="AH25" s="72" t="s">
        <v>684</v>
      </c>
      <c r="AI25" s="72" t="s">
        <v>685</v>
      </c>
      <c r="AJ25" s="66" t="s">
        <v>34</v>
      </c>
      <c r="AK25" s="193" t="s">
        <v>478</v>
      </c>
    </row>
    <row r="26" spans="2:37" s="1" customFormat="1" ht="90" customHeight="1">
      <c r="B26" s="435"/>
      <c r="C26" s="435"/>
      <c r="D26" s="435"/>
      <c r="E26" s="592"/>
      <c r="F26" s="438"/>
      <c r="G26" s="77" t="s">
        <v>33</v>
      </c>
      <c r="H26" s="410"/>
      <c r="I26" s="85" t="s">
        <v>182</v>
      </c>
      <c r="J26" s="85" t="s">
        <v>299</v>
      </c>
      <c r="K26" s="85" t="s">
        <v>275</v>
      </c>
      <c r="L26" s="76">
        <v>7</v>
      </c>
      <c r="M26" s="76">
        <v>2</v>
      </c>
      <c r="N26" s="76">
        <v>0</v>
      </c>
      <c r="O26" s="76">
        <f t="shared" si="0"/>
        <v>9</v>
      </c>
      <c r="P26" s="85" t="s">
        <v>276</v>
      </c>
      <c r="Q26" s="78">
        <v>2</v>
      </c>
      <c r="R26" s="74" t="s">
        <v>306</v>
      </c>
      <c r="S26" s="85" t="s">
        <v>307</v>
      </c>
      <c r="T26" s="74" t="s">
        <v>308</v>
      </c>
      <c r="U26" s="79">
        <v>6</v>
      </c>
      <c r="V26" s="79">
        <v>2</v>
      </c>
      <c r="W26" s="79">
        <f t="shared" si="1"/>
        <v>12</v>
      </c>
      <c r="X26" s="80" t="str">
        <f t="shared" si="2"/>
        <v>A</v>
      </c>
      <c r="Y26" s="81" t="str">
        <f t="shared" si="3"/>
        <v>Situación deficiente con exposición frecuente u ocasional, o bien situación muy deficiente con exposición ocasional o esporádica. La materialización de Riesgo es posible que suceda varias veces en la vida laboral</v>
      </c>
      <c r="Z26" s="79">
        <v>25</v>
      </c>
      <c r="AA26" s="79">
        <f t="shared" si="4"/>
        <v>300</v>
      </c>
      <c r="AB26" s="82" t="str">
        <f t="shared" si="5"/>
        <v>II</v>
      </c>
      <c r="AC26" s="81" t="str">
        <f t="shared" si="6"/>
        <v>Corregir y adoptar medidas de control de inmediato. Sin embargo suspenda actividades si el nivel de riesgo está por encima o igual de 360.</v>
      </c>
      <c r="AD26" s="74" t="str">
        <f t="shared" si="7"/>
        <v>No aceptable o aceptable con control específico</v>
      </c>
      <c r="AE26" s="74" t="s">
        <v>701</v>
      </c>
      <c r="AF26" s="74" t="s">
        <v>34</v>
      </c>
      <c r="AG26" s="74" t="s">
        <v>34</v>
      </c>
      <c r="AH26" s="85" t="s">
        <v>278</v>
      </c>
      <c r="AI26" s="74" t="s">
        <v>148</v>
      </c>
      <c r="AJ26" s="74" t="s">
        <v>34</v>
      </c>
      <c r="AK26" s="52" t="s">
        <v>468</v>
      </c>
    </row>
    <row r="27" spans="2:37" s="29" customFormat="1" ht="90" customHeight="1">
      <c r="B27" s="436"/>
      <c r="C27" s="436"/>
      <c r="D27" s="436"/>
      <c r="E27" s="593"/>
      <c r="F27" s="505"/>
      <c r="G27" s="77" t="s">
        <v>33</v>
      </c>
      <c r="H27" s="85" t="s">
        <v>60</v>
      </c>
      <c r="I27" s="85" t="s">
        <v>268</v>
      </c>
      <c r="J27" s="85" t="s">
        <v>269</v>
      </c>
      <c r="K27" s="85" t="s">
        <v>270</v>
      </c>
      <c r="L27" s="76">
        <v>7</v>
      </c>
      <c r="M27" s="76">
        <v>2</v>
      </c>
      <c r="N27" s="76">
        <v>0</v>
      </c>
      <c r="O27" s="76">
        <f t="shared" si="0"/>
        <v>9</v>
      </c>
      <c r="P27" s="85" t="s">
        <v>271</v>
      </c>
      <c r="Q27" s="78">
        <v>8</v>
      </c>
      <c r="R27" s="85" t="s">
        <v>272</v>
      </c>
      <c r="S27" s="85" t="s">
        <v>273</v>
      </c>
      <c r="T27" s="74" t="s">
        <v>316</v>
      </c>
      <c r="U27" s="79">
        <v>2</v>
      </c>
      <c r="V27" s="79">
        <v>4</v>
      </c>
      <c r="W27" s="79">
        <f t="shared" si="1"/>
        <v>8</v>
      </c>
      <c r="X27" s="80" t="str">
        <f t="shared" si="2"/>
        <v>M</v>
      </c>
      <c r="Y27" s="74" t="str">
        <f t="shared" si="3"/>
        <v>Situación deficiente con exposición esporádica, o bien situación mejorable con exposición continuada o frecuente. Es posible que suceda el daño alguna vez.</v>
      </c>
      <c r="Z27" s="79">
        <v>10</v>
      </c>
      <c r="AA27" s="79">
        <f t="shared" si="4"/>
        <v>80</v>
      </c>
      <c r="AB27" s="82" t="str">
        <f t="shared" si="5"/>
        <v>III</v>
      </c>
      <c r="AC27" s="74" t="str">
        <f t="shared" si="6"/>
        <v>Mejorar si es posible. Sería conveniente justificar la intervención y su rentabilidad.</v>
      </c>
      <c r="AD27" s="74" t="str">
        <f t="shared" si="7"/>
        <v>Aceptable</v>
      </c>
      <c r="AE27" s="64" t="s">
        <v>702</v>
      </c>
      <c r="AF27" s="78" t="s">
        <v>34</v>
      </c>
      <c r="AG27" s="78" t="s">
        <v>34</v>
      </c>
      <c r="AH27" s="85" t="s">
        <v>61</v>
      </c>
      <c r="AI27" s="85" t="s">
        <v>728</v>
      </c>
      <c r="AJ27" s="78" t="s">
        <v>34</v>
      </c>
      <c r="AK27" s="257" t="s">
        <v>705</v>
      </c>
    </row>
    <row r="28" spans="2:37" ht="54.75" customHeight="1">
      <c r="AI28" s="48"/>
    </row>
    <row r="29" spans="2:37" ht="54.75" customHeight="1">
      <c r="AI29" s="48"/>
    </row>
    <row r="30" spans="2:37" ht="54.75" customHeight="1">
      <c r="AI30" s="48"/>
    </row>
  </sheetData>
  <mergeCells count="4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 ref="C10:C27"/>
    <mergeCell ref="D10:D27"/>
    <mergeCell ref="E10:E27"/>
    <mergeCell ref="F10:F27"/>
    <mergeCell ref="B9:B27"/>
    <mergeCell ref="AJ7:AJ8"/>
    <mergeCell ref="AE7:AE8"/>
    <mergeCell ref="AF7:AF8"/>
    <mergeCell ref="U7:U8"/>
    <mergeCell ref="V7:V8"/>
    <mergeCell ref="AC7:AC8"/>
    <mergeCell ref="AD7:AD8"/>
    <mergeCell ref="W7:W8"/>
    <mergeCell ref="X7:X8"/>
    <mergeCell ref="Y7:Y8"/>
    <mergeCell ref="Z7:Z8"/>
    <mergeCell ref="H17:H20"/>
    <mergeCell ref="H21:H26"/>
    <mergeCell ref="AG7:AG8"/>
    <mergeCell ref="AH7:AH8"/>
    <mergeCell ref="AI7:AI8"/>
    <mergeCell ref="L7:O7"/>
    <mergeCell ref="P7:P8"/>
    <mergeCell ref="Q7:Q8"/>
    <mergeCell ref="R7:T7"/>
    <mergeCell ref="H7:J7"/>
    <mergeCell ref="K7:K8"/>
    <mergeCell ref="H11:H14"/>
    <mergeCell ref="H9:H10"/>
    <mergeCell ref="AE17:AE20"/>
    <mergeCell ref="AE11:AE14"/>
  </mergeCells>
  <conditionalFormatting sqref="AB9">
    <cfRule type="cellIs" dxfId="1338" priority="107" stopIfTrue="1" operator="equal">
      <formula>"I"</formula>
    </cfRule>
    <cfRule type="cellIs" dxfId="1337" priority="108" stopIfTrue="1" operator="equal">
      <formula>"II"</formula>
    </cfRule>
    <cfRule type="cellIs" dxfId="1336" priority="109" stopIfTrue="1" operator="between">
      <formula>"III"</formula>
      <formula>"IV"</formula>
    </cfRule>
  </conditionalFormatting>
  <conditionalFormatting sqref="AB21:AB22 AB26:AD26">
    <cfRule type="cellIs" dxfId="1335" priority="49" stopIfTrue="1" operator="equal">
      <formula>"II"</formula>
    </cfRule>
    <cfRule type="cellIs" dxfId="1334" priority="50" stopIfTrue="1" operator="between">
      <formula>"III"</formula>
      <formula>"IV"</formula>
    </cfRule>
  </conditionalFormatting>
  <conditionalFormatting sqref="AB25">
    <cfRule type="cellIs" dxfId="1333" priority="20" stopIfTrue="1" operator="equal">
      <formula>"I"</formula>
    </cfRule>
    <cfRule type="cellIs" dxfId="1332" priority="21" stopIfTrue="1" operator="equal">
      <formula>"II"</formula>
    </cfRule>
    <cfRule type="cellIs" dxfId="1331" priority="22" stopIfTrue="1" operator="between">
      <formula>"III"</formula>
      <formula>"IV"</formula>
    </cfRule>
  </conditionalFormatting>
  <conditionalFormatting sqref="AB10:AD10">
    <cfRule type="cellIs" dxfId="1330" priority="262" stopIfTrue="1" operator="equal">
      <formula>"I"</formula>
    </cfRule>
    <cfRule type="cellIs" dxfId="1329" priority="263" stopIfTrue="1" operator="equal">
      <formula>"II"</formula>
    </cfRule>
    <cfRule type="cellIs" dxfId="1328" priority="264" stopIfTrue="1" operator="between">
      <formula>"III"</formula>
      <formula>"IV"</formula>
    </cfRule>
  </conditionalFormatting>
  <conditionalFormatting sqref="AB11:AD12">
    <cfRule type="cellIs" dxfId="1327" priority="66" stopIfTrue="1" operator="equal">
      <formula>"I"</formula>
    </cfRule>
    <cfRule type="cellIs" dxfId="1326" priority="67" stopIfTrue="1" operator="equal">
      <formula>"II"</formula>
    </cfRule>
    <cfRule type="cellIs" dxfId="1325" priority="68" stopIfTrue="1" operator="between">
      <formula>"III"</formula>
      <formula>"IV"</formula>
    </cfRule>
  </conditionalFormatting>
  <conditionalFormatting sqref="AB13:AD13">
    <cfRule type="cellIs" dxfId="1324" priority="74" stopIfTrue="1" operator="equal">
      <formula>"I"</formula>
    </cfRule>
    <cfRule type="cellIs" dxfId="1323" priority="75" stopIfTrue="1" operator="equal">
      <formula>"II"</formula>
    </cfRule>
    <cfRule type="cellIs" dxfId="1322" priority="76" stopIfTrue="1" operator="between">
      <formula>"III"</formula>
      <formula>"IV"</formula>
    </cfRule>
  </conditionalFormatting>
  <conditionalFormatting sqref="AB14:AD14">
    <cfRule type="cellIs" dxfId="1321" priority="56" stopIfTrue="1" operator="equal">
      <formula>"I"</formula>
    </cfRule>
    <cfRule type="cellIs" dxfId="1320" priority="57" stopIfTrue="1" operator="equal">
      <formula>"II"</formula>
    </cfRule>
    <cfRule type="cellIs" dxfId="1319" priority="58" stopIfTrue="1" operator="between">
      <formula>"III"</formula>
      <formula>"IV"</formula>
    </cfRule>
  </conditionalFormatting>
  <conditionalFormatting sqref="AB15:AD15">
    <cfRule type="cellIs" dxfId="1318" priority="120" stopIfTrue="1" operator="equal">
      <formula>"I"</formula>
    </cfRule>
    <cfRule type="cellIs" dxfId="1317" priority="121" stopIfTrue="1" operator="equal">
      <formula>"II"</formula>
    </cfRule>
    <cfRule type="cellIs" dxfId="1316" priority="122" stopIfTrue="1" operator="between">
      <formula>"III"</formula>
      <formula>"IV"</formula>
    </cfRule>
  </conditionalFormatting>
  <conditionalFormatting sqref="AB16:AD20">
    <cfRule type="cellIs" dxfId="1315" priority="102" stopIfTrue="1" operator="equal">
      <formula>"I"</formula>
    </cfRule>
    <cfRule type="cellIs" dxfId="1314" priority="103" stopIfTrue="1" operator="equal">
      <formula>"II"</formula>
    </cfRule>
    <cfRule type="cellIs" dxfId="1313" priority="104" stopIfTrue="1" operator="between">
      <formula>"III"</formula>
      <formula>"IV"</formula>
    </cfRule>
  </conditionalFormatting>
  <conditionalFormatting sqref="AB26:AD26 AB21:AB22">
    <cfRule type="cellIs" dxfId="1312" priority="48" stopIfTrue="1" operator="equal">
      <formula>"I"</formula>
    </cfRule>
  </conditionalFormatting>
  <conditionalFormatting sqref="AB27:AD70 AE28:AE29 AE30:AF30 AE31:AE41 AE42:AF42 AE43:AE44 AE45:AF45 AE46:AE55 AE56:AF56 AE57:AE58 AE59:AF59 AE60:AE67 AE68:AF68 AE69 AE70:AF70 AB71:AE72 AB73:AF73 AB74:AE81 AB82:AF85 AB86:AE87 AB88:AF88 AB89:AE96 AB97:AF100 AB101:AE102 AB103:AF103 AB104:AE111 AB112:AF115 AB116:AE117 AB118:AF118 AB119:AE129 AB130:AF131 AB132:AE132 AB133:AF133 AB134:AE142 AB143:AF144 AB145:AE145 AB146:AF146 AB147:AE157 AF157 AB158:AF159 AB160:AE160 AB161:AF161 AB162:AE171 AF171:AF172 AE172:AE173 AB172:AD226 AE174:AF174 AE175:AE184 AF184 AE185:AF186 AE187 AE188:AF188 AE189:AE198 AF198 AE199:AF200 AE201 AE202:AF202 AE203:AE212 AF212 AE213:AF214 AE215 AE216:AF216 AE217:AE226 AF226 AB227:AF299 AB300:AE301 AE302:AF302 AB302:AD327 AE303:AE313 AE314:AF315 AE316 AE317:AF317 AE318:AE327 AF327 AB328:AF328 AE329:AF567 AB329:AD582 AE568:AE569 AE570:AF570 AE571:AE581 AE582:AF582 AB583:AF668 AB669:AE670 AB671:AF671 AB672:AE679 AB680:AF681 AB682:AE682 AB683:AF742 AB743:AE744 AB745:AF745 AB746:AE749 AB750:AF750 AB751:AE753 AB754:AF755 AB756:AE756 AB757:AF817">
    <cfRule type="cellIs" dxfId="1311" priority="308" stopIfTrue="1" operator="equal">
      <formula>"I"</formula>
    </cfRule>
    <cfRule type="cellIs" dxfId="1310" priority="309" stopIfTrue="1" operator="equal">
      <formula>"II"</formula>
    </cfRule>
    <cfRule type="cellIs" dxfId="1309" priority="310" stopIfTrue="1" operator="between">
      <formula>"III"</formula>
      <formula>"IV"</formula>
    </cfRule>
  </conditionalFormatting>
  <conditionalFormatting sqref="AB23:AE24">
    <cfRule type="cellIs" dxfId="1308" priority="28" stopIfTrue="1" operator="equal">
      <formula>"I"</formula>
    </cfRule>
    <cfRule type="cellIs" dxfId="1307" priority="29" stopIfTrue="1" operator="equal">
      <formula>"II"</formula>
    </cfRule>
    <cfRule type="cellIs" dxfId="1306" priority="30" stopIfTrue="1" operator="between">
      <formula>"III"</formula>
      <formula>"IV"</formula>
    </cfRule>
  </conditionalFormatting>
  <conditionalFormatting sqref="AD9:AD12">
    <cfRule type="containsText" dxfId="1305" priority="61" stopIfTrue="1" operator="containsText" text="No aceptable o aceptable con control específico">
      <formula>NOT(ISERROR(SEARCH("No aceptable o aceptable con control específico",AD9)))</formula>
    </cfRule>
  </conditionalFormatting>
  <conditionalFormatting sqref="AD9:AD13">
    <cfRule type="containsText" dxfId="1304" priority="62" stopIfTrue="1" operator="containsText" text="No aceptable">
      <formula>NOT(ISERROR(SEARCH("No aceptable",AD9)))</formula>
    </cfRule>
    <cfRule type="containsText" dxfId="1303" priority="63" stopIfTrue="1" operator="containsText" text="No Aceptable o aceptable con control específico">
      <formula>NOT(ISERROR(SEARCH("No Aceptable o aceptable con control específico",AD9)))</formula>
    </cfRule>
  </conditionalFormatting>
  <conditionalFormatting sqref="AD11:AD12">
    <cfRule type="cellIs" dxfId="1302" priority="64" stopIfTrue="1" operator="equal">
      <formula>"Aceptable"</formula>
    </cfRule>
    <cfRule type="cellIs" dxfId="1301" priority="65" stopIfTrue="1" operator="equal">
      <formula>"No aceptable"</formula>
    </cfRule>
  </conditionalFormatting>
  <conditionalFormatting sqref="AD12">
    <cfRule type="containsText" dxfId="1300" priority="59" stopIfTrue="1" operator="containsText" text="No aceptable">
      <formula>NOT(ISERROR(SEARCH("No aceptable",AD12)))</formula>
    </cfRule>
    <cfRule type="containsText" dxfId="1299" priority="60" stopIfTrue="1" operator="containsText" text="No Aceptable o aceptable con control específico">
      <formula>NOT(ISERROR(SEARCH("No Aceptable o aceptable con control específico",AD12)))</formula>
    </cfRule>
  </conditionalFormatting>
  <conditionalFormatting sqref="AD13">
    <cfRule type="containsText" dxfId="1298" priority="69" stopIfTrue="1" operator="containsText" text="No aceptable o aceptable con control específico">
      <formula>NOT(ISERROR(SEARCH("No aceptable o aceptable con control específico",AD13)))</formula>
    </cfRule>
    <cfRule type="containsText" dxfId="1297" priority="70" stopIfTrue="1" operator="containsText" text="No aceptable">
      <formula>NOT(ISERROR(SEARCH("No aceptable",AD13)))</formula>
    </cfRule>
    <cfRule type="containsText" dxfId="1296" priority="71" stopIfTrue="1" operator="containsText" text="No Aceptable o aceptable con control específico">
      <formula>NOT(ISERROR(SEARCH("No Aceptable o aceptable con control específico",AD13)))</formula>
    </cfRule>
    <cfRule type="cellIs" dxfId="1295" priority="72" stopIfTrue="1" operator="equal">
      <formula>"Aceptable"</formula>
    </cfRule>
    <cfRule type="cellIs" dxfId="1294" priority="73" stopIfTrue="1" operator="equal">
      <formula>"No aceptable"</formula>
    </cfRule>
  </conditionalFormatting>
  <conditionalFormatting sqref="AD14">
    <cfRule type="cellIs" dxfId="1293" priority="55" stopIfTrue="1" operator="equal">
      <formula>"No aceptable"</formula>
    </cfRule>
  </conditionalFormatting>
  <conditionalFormatting sqref="AD14:AD20">
    <cfRule type="cellIs" dxfId="1292" priority="54" stopIfTrue="1" operator="equal">
      <formula>"Aceptable"</formula>
    </cfRule>
  </conditionalFormatting>
  <conditionalFormatting sqref="AD14:AD26">
    <cfRule type="containsText" dxfId="1291" priority="15" stopIfTrue="1" operator="containsText" text="No aceptable o aceptable con control específico">
      <formula>NOT(ISERROR(SEARCH("No aceptable o aceptable con control específico",AD14)))</formula>
    </cfRule>
    <cfRule type="containsText" dxfId="1290" priority="16" stopIfTrue="1" operator="containsText" text="No aceptable">
      <formula>NOT(ISERROR(SEARCH("No aceptable",AD14)))</formula>
    </cfRule>
    <cfRule type="containsText" dxfId="1289" priority="17" stopIfTrue="1" operator="containsText" text="No Aceptable o aceptable con control específico">
      <formula>NOT(ISERROR(SEARCH("No Aceptable o aceptable con control específico",AD14)))</formula>
    </cfRule>
  </conditionalFormatting>
  <conditionalFormatting sqref="AD15:AD20">
    <cfRule type="cellIs" dxfId="1288" priority="119" stopIfTrue="1" operator="equal">
      <formula>"No aceptable"</formula>
    </cfRule>
  </conditionalFormatting>
  <conditionalFormatting sqref="AD23:AD27">
    <cfRule type="cellIs" dxfId="1287" priority="18" stopIfTrue="1" operator="equal">
      <formula>"Aceptable"</formula>
    </cfRule>
    <cfRule type="cellIs" dxfId="1286" priority="19" stopIfTrue="1" operator="equal">
      <formula>"No aceptable"</formula>
    </cfRule>
  </conditionalFormatting>
  <conditionalFormatting sqref="AD27:AD817">
    <cfRule type="containsText" dxfId="1285" priority="97" stopIfTrue="1" operator="containsText" text="No aceptable o aceptable con control específico">
      <formula>NOT(ISERROR(SEARCH("No aceptable o aceptable con control específico",AD27)))</formula>
    </cfRule>
    <cfRule type="containsText" dxfId="1284" priority="101" stopIfTrue="1" operator="containsText" text="No aceptable">
      <formula>NOT(ISERROR(SEARCH("No aceptable",AD27)))</formula>
    </cfRule>
    <cfRule type="containsText" dxfId="1283" priority="311" stopIfTrue="1" operator="containsText" text="No Aceptable o aceptable con control específico">
      <formula>NOT(ISERROR(SEARCH("No Aceptable o aceptable con control específico",AD27)))</formula>
    </cfRule>
  </conditionalFormatting>
  <conditionalFormatting sqref="AD9:AE10">
    <cfRule type="cellIs" dxfId="1282" priority="77" stopIfTrue="1" operator="equal">
      <formula>"Aceptable"</formula>
    </cfRule>
    <cfRule type="cellIs" dxfId="1281" priority="78" stopIfTrue="1" operator="equal">
      <formula>"No aceptable"</formula>
    </cfRule>
  </conditionalFormatting>
  <conditionalFormatting sqref="AD21:AE22">
    <cfRule type="cellIs" dxfId="1280" priority="46" stopIfTrue="1" operator="equal">
      <formula>"Aceptable"</formula>
    </cfRule>
    <cfRule type="cellIs" dxfId="1279" priority="47" stopIfTrue="1" operator="equal">
      <formula>"No aceptable"</formula>
    </cfRule>
  </conditionalFormatting>
  <conditionalFormatting sqref="AD28:AE29 AD30:AF30 AD31:AE41 AD42:AF42 AD43:AE44 AD45:AF45 AD46:AE55 AD56:AF56 AD57:AE58 AD59:AF59 AD60:AE67 AD68:AF68 AD69:AE69 AD70:AF70 AD71:AE72 AD73:AF73 AD74:AE81 AD82:AF85 AD86:AE87 AD88:AF88 AD89:AE96 AD97:AF100 AD101:AE102 AD103:AF103 AD104:AE111 AD112:AF115 AD116:AE117 AD118:AF118 AD119:AE129 AD130:AF131 AD132:AE132 AD133:AF133 AD134:AE142 AD143:AF144 AD145:AE145 AD146:AF146 AD147:AE157 AD158:AF159 AD160:AE160 AD161:AF161 AD162:AE171 AD172:AD226 AD227:AF299 AD300:AE301 AD302:AF302 AD303:AE314 AD315:AD327 AD328:AF328 AD329:AD582 AD583:AF668 AD669:AE670 AD671:AF671 AD672:AE679 AD680:AF681 AD682:AE682 AD683:AF742 AD743:AE744 AD745:AF745 AD746:AE749 AD750:AF750 AD751:AE753 AD754:AF755 AD756:AE756 AD757:AF817 AF157 AF171:AF172 AE172:AE173 AE174:AF174 AE175:AE184 AF184 AE185:AF186 AE187 AE188:AF188 AE189:AE198 AF198 AE199:AF200 AE201 AE202:AF202 AE203:AE212 AF212 AE213:AF214 AE215 AE216:AF216 AE217:AE226 AF226 AF314:AF315 AE315:AE316 AE317:AF317 AE318:AE327 AF327 AE329:AF567 AE568:AE569 AE570:AF570 AE571:AE581 AE582:AF582">
    <cfRule type="cellIs" dxfId="1278" priority="306" stopIfTrue="1" operator="equal">
      <formula>"Aceptable"</formula>
    </cfRule>
  </conditionalFormatting>
  <conditionalFormatting sqref="AD28:AE29 AD30:AF30 AD31:AE41 AD42:AF42 AD43:AE44 AD45:AF45 AD46:AE55 AD56:AF56 AD57:AE58 AD59:AF59 AD60:AE67 AD68:AF68 AD69:AE69 AD70:AF70 AD71:AE72 AD73:AF73 AD74:AE81 AD82:AF85 AD86:AE87 AD88:AF88 AD89:AE96 AD97:AF100 AD101:AE102 AD103:AF103 AD104:AE111 AD112:AF115 AD116:AE117 AD118:AF118 AD119:AE129 AD130:AF131 AD132:AE132 AD133:AF133 AD134:AE142 AD143:AF144 AD145:AE145 AD146:AF146 AD147:AE157 AF157 AD158:AF159 AD160:AE160 AD161:AF161 AD162:AE171 AF171:AF172 AE172:AE173 AD172:AD226 AE174:AF174 AE175:AE184 AF184 AE185:AF186 AE187 AE188:AF188 AE189:AE198 AF198 AE199:AF200 AE201 AE202:AF202 AE203:AE212 AF212 AE213:AF214 AE215 AE216:AF216 AE217:AE226 AF226 AD227:AF299 AD300:AE301 AD302:AF302 AD303:AE314 AF314:AF315 AE315:AE316 AD315:AD327 AE317:AF317 AE318:AE327 AF327 AD328:AF328 AE329:AF567 AD329:AD582 AE568:AE569 AE570:AF570 AE571:AE581 AE582:AF582 AD583:AF668 AD669:AE670 AD671:AF671 AD672:AE679 AD680:AF681 AD682:AE682 AD683:AF742 AD743:AE744 AD745:AF745 AD746:AE749 AD750:AF750 AD751:AE753 AD754:AF755 AD756:AE756 AD757:AF817">
    <cfRule type="cellIs" dxfId="1277" priority="307" stopIfTrue="1" operator="equal">
      <formula>"No aceptable"</formula>
    </cfRule>
  </conditionalFormatting>
  <conditionalFormatting sqref="AE9:AE10">
    <cfRule type="cellIs" dxfId="1276" priority="79" stopIfTrue="1" operator="equal">
      <formula>"I"</formula>
    </cfRule>
    <cfRule type="cellIs" dxfId="1275" priority="80" stopIfTrue="1" operator="equal">
      <formula>"II"</formula>
    </cfRule>
    <cfRule type="cellIs" dxfId="1274" priority="81" stopIfTrue="1" operator="between">
      <formula>"III"</formula>
      <formula>"IV"</formula>
    </cfRule>
  </conditionalFormatting>
  <conditionalFormatting sqref="AE15">
    <cfRule type="cellIs" dxfId="1273" priority="1" stopIfTrue="1" operator="equal">
      <formula>"Aceptable"</formula>
    </cfRule>
    <cfRule type="cellIs" dxfId="1272" priority="2" stopIfTrue="1" operator="equal">
      <formula>"No aceptable"</formula>
    </cfRule>
  </conditionalFormatting>
  <conditionalFormatting sqref="AE16">
    <cfRule type="cellIs" dxfId="1271" priority="3" stopIfTrue="1" operator="equal">
      <formula>"I"</formula>
    </cfRule>
    <cfRule type="cellIs" dxfId="1270" priority="4" stopIfTrue="1" operator="equal">
      <formula>"II"</formula>
    </cfRule>
    <cfRule type="cellIs" dxfId="1269" priority="5" stopIfTrue="1" operator="between">
      <formula>"III"</formula>
      <formula>"IV"</formula>
    </cfRule>
  </conditionalFormatting>
  <conditionalFormatting sqref="AE16:AE18">
    <cfRule type="cellIs" dxfId="1268" priority="6" stopIfTrue="1" operator="equal">
      <formula>"Aceptable"</formula>
    </cfRule>
    <cfRule type="cellIs" dxfId="1267" priority="7" stopIfTrue="1" operator="equal">
      <formula>"No aceptable"</formula>
    </cfRule>
  </conditionalFormatting>
  <conditionalFormatting sqref="AE17:AE18">
    <cfRule type="cellIs" dxfId="1266" priority="125" stopIfTrue="1" operator="equal">
      <formula>"I"</formula>
    </cfRule>
    <cfRule type="cellIs" dxfId="1265" priority="126" stopIfTrue="1" operator="equal">
      <formula>"II"</formula>
    </cfRule>
    <cfRule type="cellIs" dxfId="1264" priority="127" stopIfTrue="1" operator="between">
      <formula>"III"</formula>
      <formula>"IV"</formula>
    </cfRule>
  </conditionalFormatting>
  <conditionalFormatting sqref="AE21">
    <cfRule type="cellIs" dxfId="1263" priority="43" stopIfTrue="1" operator="equal">
      <formula>"I"</formula>
    </cfRule>
    <cfRule type="cellIs" dxfId="1262" priority="44" stopIfTrue="1" operator="equal">
      <formula>"II"</formula>
    </cfRule>
    <cfRule type="cellIs" dxfId="1261" priority="45" stopIfTrue="1" operator="between">
      <formula>"III"</formula>
      <formula>"IV"</formula>
    </cfRule>
  </conditionalFormatting>
  <conditionalFormatting sqref="AE23:AE24">
    <cfRule type="cellIs" dxfId="1260" priority="31" stopIfTrue="1" operator="equal">
      <formula>"Aceptable"</formula>
    </cfRule>
    <cfRule type="cellIs" dxfId="1259" priority="32" stopIfTrue="1" operator="equal">
      <formula>"No aceptable"</formula>
    </cfRule>
  </conditionalFormatting>
  <conditionalFormatting sqref="AE25:AE26">
    <cfRule type="cellIs" dxfId="1258" priority="13" stopIfTrue="1" operator="equal">
      <formula>"Aceptable"</formula>
    </cfRule>
    <cfRule type="cellIs" dxfId="1257" priority="14" stopIfTrue="1" operator="equal">
      <formula>"No aceptable"</formula>
    </cfRule>
  </conditionalFormatting>
  <conditionalFormatting sqref="AE26:AE27">
    <cfRule type="cellIs" dxfId="1256" priority="10" stopIfTrue="1" operator="equal">
      <formula>"I"</formula>
    </cfRule>
    <cfRule type="cellIs" dxfId="1255" priority="11" stopIfTrue="1" operator="equal">
      <formula>"II"</formula>
    </cfRule>
    <cfRule type="cellIs" dxfId="1254" priority="12" stopIfTrue="1" operator="between">
      <formula>"III"</formula>
      <formula>"IV"</formula>
    </cfRule>
  </conditionalFormatting>
  <conditionalFormatting sqref="AE27">
    <cfRule type="cellIs" dxfId="1253" priority="8" stopIfTrue="1" operator="equal">
      <formula>"Aceptable"</formula>
    </cfRule>
    <cfRule type="cellIs" dxfId="1252" priority="9"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6:Z18 Z9 Z11:Z14 Z21:Z26" xr:uid="{00000000-0002-0000-1600-000000000000}">
      <formula1>"100,60,25,10"</formula1>
    </dataValidation>
    <dataValidation type="list" allowBlank="1" showInputMessage="1" prompt="4 = Continua_x000a_3 = Frecuente_x000a_2 = Ocasional_x000a_1 = Esporádica" sqref="V9 V11:V14 V16:V26" xr:uid="{00000000-0002-0000-1600-000001000000}">
      <formula1>"4, 3, 2, 1"</formula1>
    </dataValidation>
    <dataValidation type="list" allowBlank="1" showInputMessage="1" showErrorMessage="1" prompt="10 = Muy Alto_x000a_6 = Alto_x000a_2 = Medio_x000a_0 = Bajo" sqref="U9 U11:U14 U16:U26" xr:uid="{00000000-0002-0000-1600-000002000000}">
      <formula1>"10, 6, 2, 0, "</formula1>
    </dataValidation>
    <dataValidation allowBlank="1" sqref="AA11:AA14 AA21:AA26" xr:uid="{00000000-0002-0000-1600-000003000000}"/>
  </dataValidations>
  <pageMargins left="0.7" right="0.7" top="0.75" bottom="0.75" header="0.3" footer="0.3"/>
  <pageSetup paperSize="9" scale="17" fitToHeight="0" orientation="portrait" r:id="rId1"/>
  <colBreaks count="1" manualBreakCount="1">
    <brk id="37"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pageSetUpPr fitToPage="1"/>
  </sheetPr>
  <dimension ref="B1:BL30"/>
  <sheetViews>
    <sheetView view="pageBreakPreview" topLeftCell="L1" zoomScale="70" zoomScaleNormal="70" zoomScaleSheetLayoutView="70" workbookViewId="0">
      <selection activeCell="AK3" sqref="AK3"/>
    </sheetView>
  </sheetViews>
  <sheetFormatPr baseColWidth="10" defaultColWidth="7.7109375" defaultRowHeight="75" customHeight="1"/>
  <cols>
    <col min="9" max="11" width="11.28515625" customWidth="1"/>
    <col min="16" max="16" width="10.85546875" customWidth="1"/>
    <col min="18" max="20" width="11.28515625" customWidth="1"/>
    <col min="36" max="36" width="11.42578125" customWidth="1"/>
    <col min="37" max="37" width="13.42578125" customWidth="1"/>
  </cols>
  <sheetData>
    <row r="1" spans="2:64" ht="39.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9.7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1.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6.9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2:64"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97.5" customHeight="1">
      <c r="B9" s="435" t="s">
        <v>106</v>
      </c>
      <c r="C9" s="435" t="s">
        <v>822</v>
      </c>
      <c r="D9" s="435" t="s">
        <v>173</v>
      </c>
      <c r="E9" s="438" t="s">
        <v>108</v>
      </c>
      <c r="F9" s="438" t="s">
        <v>174</v>
      </c>
      <c r="G9" s="229" t="s">
        <v>42</v>
      </c>
      <c r="H9" s="404" t="s">
        <v>36</v>
      </c>
      <c r="I9" s="74" t="s">
        <v>46</v>
      </c>
      <c r="J9" s="75" t="s">
        <v>230</v>
      </c>
      <c r="K9" s="75" t="s">
        <v>231</v>
      </c>
      <c r="L9" s="76">
        <v>1</v>
      </c>
      <c r="M9" s="76">
        <v>0</v>
      </c>
      <c r="N9" s="76">
        <v>0</v>
      </c>
      <c r="O9" s="76">
        <f t="shared" ref="O9:O28" si="0">SUM(L9:N9)</f>
        <v>1</v>
      </c>
      <c r="P9" s="75" t="s">
        <v>232</v>
      </c>
      <c r="Q9" s="78">
        <v>8</v>
      </c>
      <c r="R9" s="75" t="s">
        <v>424</v>
      </c>
      <c r="S9" s="75" t="s">
        <v>234</v>
      </c>
      <c r="T9" s="75" t="s">
        <v>233</v>
      </c>
      <c r="U9" s="79">
        <v>2</v>
      </c>
      <c r="V9" s="79">
        <v>4</v>
      </c>
      <c r="W9" s="79">
        <f t="shared" ref="W9" si="1">V9*U9</f>
        <v>8</v>
      </c>
      <c r="X9" s="80" t="str">
        <f t="shared" ref="X9" si="2">+IF(AND(U9*V9&gt;=24,U9*V9&lt;=40),"MA",IF(AND(U9*V9&gt;=10,U9*V9&lt;=20),"A",IF(AND(U9*V9&gt;=6,U9*V9&lt;=8),"M",IF(AND(U9*V9&gt;=0,U9*V9&lt;=4),"B",""))))</f>
        <v>M</v>
      </c>
      <c r="Y9" s="74" t="str">
        <f t="shared" ref="Y9"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 si="4">W9*Z9</f>
        <v>80</v>
      </c>
      <c r="AB9" s="82" t="str">
        <f t="shared" ref="AB9" si="5">+IF(AND(U9*V9*Z9&gt;=600,U9*V9*Z9&lt;=4000),"I",IF(AND(U9*V9*Z9&gt;=150,U9*V9*Z9&lt;=500),"II",IF(AND(U9*V9*Z9&gt;=40,U9*V9*Z9&lt;=120),"III",IF(AND(U9*V9*Z9&gt;=0,U9*V9*Z9&lt;=20),"IV",""))))</f>
        <v>III</v>
      </c>
      <c r="AC9" s="74" t="str">
        <f t="shared" ref="AC9"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 si="7">+IF(AB9="I","No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64" s="1" customFormat="1" ht="97.5" customHeight="1">
      <c r="B10" s="435"/>
      <c r="C10" s="435"/>
      <c r="D10" s="435"/>
      <c r="E10" s="438"/>
      <c r="F10" s="438"/>
      <c r="G10" s="229" t="s">
        <v>42</v>
      </c>
      <c r="H10" s="405"/>
      <c r="I10" s="78" t="s">
        <v>479</v>
      </c>
      <c r="J10" s="78" t="s">
        <v>480</v>
      </c>
      <c r="K10" s="85" t="s">
        <v>247</v>
      </c>
      <c r="L10" s="76">
        <v>1</v>
      </c>
      <c r="M10" s="76">
        <v>0</v>
      </c>
      <c r="N10" s="76">
        <v>0</v>
      </c>
      <c r="O10" s="76">
        <f t="shared" si="0"/>
        <v>1</v>
      </c>
      <c r="P10" s="85" t="s">
        <v>248</v>
      </c>
      <c r="Q10" s="78">
        <v>6</v>
      </c>
      <c r="R10" s="85" t="s">
        <v>481</v>
      </c>
      <c r="S10" s="85" t="s">
        <v>249</v>
      </c>
      <c r="T10" s="85" t="s">
        <v>250</v>
      </c>
      <c r="U10" s="79">
        <v>2</v>
      </c>
      <c r="V10" s="79">
        <v>4</v>
      </c>
      <c r="W10" s="79">
        <f>V10*U10</f>
        <v>8</v>
      </c>
      <c r="X10" s="80" t="str">
        <f>+IF(AND(U10*V10&gt;=24,U10*V10&lt;=40),"MA",IF(AND(U10*V10&gt;=10,U10*V10&lt;=20),"A",IF(AND(U10*V10&gt;=6,U10*V10&lt;=8),"M",IF(AND(U10*V10&gt;=0,U10*V10&lt;=4),"B",""))))</f>
        <v>M</v>
      </c>
      <c r="Y10" s="74"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W10*Z10</f>
        <v>80</v>
      </c>
      <c r="AB10" s="82" t="str">
        <f>+IF(AND(U10*V10*Z10&gt;=600,U10*V10*Z10&lt;=4000),"I",IF(AND(U10*V10*Z10&gt;=150,U10*V10*Z10&lt;=500),"II",IF(AND(U10*V10*Z10&gt;=40,U10*V10*Z10&lt;=120),"III",IF(AND(U10*V10*Z10&gt;=0,U10*V10*Z10&lt;=20),"IV",""))))</f>
        <v>III</v>
      </c>
      <c r="AC10" s="74"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+IF(AB10="I","No aceptable",IF(AB10="II","No aceptable o aceptable con control específico",IF(AB10="III","Aceptable",IF(AB10="IV","Aceptable",""))))</f>
        <v>Aceptable</v>
      </c>
      <c r="AE10" s="64" t="s">
        <v>251</v>
      </c>
      <c r="AF10" s="66" t="s">
        <v>34</v>
      </c>
      <c r="AG10" s="66" t="s">
        <v>37</v>
      </c>
      <c r="AH10" s="66" t="s">
        <v>34</v>
      </c>
      <c r="AI10" s="64" t="s">
        <v>264</v>
      </c>
      <c r="AJ10" s="66" t="s">
        <v>34</v>
      </c>
      <c r="AK10" s="52" t="s">
        <v>468</v>
      </c>
    </row>
    <row r="11" spans="2:64" s="1" customFormat="1" ht="97.5" customHeight="1">
      <c r="B11" s="435"/>
      <c r="C11" s="435"/>
      <c r="D11" s="435"/>
      <c r="E11" s="438"/>
      <c r="F11" s="438"/>
      <c r="G11" s="229" t="s">
        <v>42</v>
      </c>
      <c r="H11" s="415"/>
      <c r="I11" s="74" t="s">
        <v>96</v>
      </c>
      <c r="J11" s="75" t="s">
        <v>236</v>
      </c>
      <c r="K11" s="85" t="s">
        <v>237</v>
      </c>
      <c r="L11" s="76">
        <v>1</v>
      </c>
      <c r="M11" s="76">
        <v>0</v>
      </c>
      <c r="N11" s="76">
        <v>0</v>
      </c>
      <c r="O11" s="76">
        <f t="shared" si="0"/>
        <v>1</v>
      </c>
      <c r="P11" s="75" t="s">
        <v>232</v>
      </c>
      <c r="Q11" s="78">
        <v>4</v>
      </c>
      <c r="R11" s="85" t="s">
        <v>425</v>
      </c>
      <c r="S11" s="85" t="s">
        <v>234</v>
      </c>
      <c r="T11" s="85" t="s">
        <v>233</v>
      </c>
      <c r="U11" s="79">
        <v>2</v>
      </c>
      <c r="V11" s="79">
        <v>4</v>
      </c>
      <c r="W11" s="79">
        <f t="shared" ref="W11" si="8">V11*U11</f>
        <v>8</v>
      </c>
      <c r="X11" s="80" t="str">
        <f t="shared" ref="X11" si="9">+IF(AND(U11*V11&gt;=24,U11*V11&lt;=40),"MA",IF(AND(U11*V11&gt;=10,U11*V11&lt;=20),"A",IF(AND(U11*V11&gt;=6,U11*V11&lt;=8),"M",IF(AND(U11*V11&gt;=0,U11*V11&lt;=4),"B",""))))</f>
        <v>M</v>
      </c>
      <c r="Y11" s="74" t="str">
        <f t="shared" ref="Y11" si="10">+IF(X11="MA","Situación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 t="shared" ref="AA11" si="11">W11*Z11</f>
        <v>80</v>
      </c>
      <c r="AB11" s="82" t="str">
        <f t="shared" ref="AB11" si="12">+IF(AND(U11*V11*Z11&gt;=600,U11*V11*Z11&lt;=4000),"I",IF(AND(U11*V11*Z11&gt;=150,U11*V11*Z11&lt;=500),"II",IF(AND(U11*V11*Z11&gt;=40,U11*V11*Z11&lt;=120),"III",IF(AND(U11*V11*Z11&gt;=0,U11*V11*Z11&lt;=20),"IV",""))))</f>
        <v>III</v>
      </c>
      <c r="AC11" s="74" t="str">
        <f t="shared" ref="AC11" si="13">+IF(AB11="I","Situación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 t="shared" ref="AD11" si="14">+IF(AB11="I","No aceptable",IF(AB11="II","No aceptable o aceptable con control específico",IF(AB11="III","Aceptable",IF(AB11="IV","Aceptable",""))))</f>
        <v>Aceptable</v>
      </c>
      <c r="AE11" s="74" t="s">
        <v>690</v>
      </c>
      <c r="AF11" s="78" t="s">
        <v>34</v>
      </c>
      <c r="AG11" s="78" t="s">
        <v>34</v>
      </c>
      <c r="AH11" s="78" t="s">
        <v>240</v>
      </c>
      <c r="AI11" s="74" t="s">
        <v>235</v>
      </c>
      <c r="AJ11" s="78" t="s">
        <v>34</v>
      </c>
      <c r="AK11" s="52" t="s">
        <v>468</v>
      </c>
    </row>
    <row r="12" spans="2:64" s="1" customFormat="1" ht="97.5" customHeight="1">
      <c r="B12" s="435"/>
      <c r="C12" s="435"/>
      <c r="D12" s="435"/>
      <c r="E12" s="438"/>
      <c r="F12" s="438"/>
      <c r="G12" s="229" t="s">
        <v>42</v>
      </c>
      <c r="H12" s="78" t="s">
        <v>49</v>
      </c>
      <c r="I12" s="74" t="s">
        <v>471</v>
      </c>
      <c r="J12" s="74" t="s">
        <v>763</v>
      </c>
      <c r="K12" s="78" t="s">
        <v>476</v>
      </c>
      <c r="L12" s="76">
        <v>1</v>
      </c>
      <c r="M12" s="76">
        <v>0</v>
      </c>
      <c r="N12" s="76">
        <v>0</v>
      </c>
      <c r="O12" s="76">
        <f t="shared" si="0"/>
        <v>1</v>
      </c>
      <c r="P12" s="78" t="s">
        <v>477</v>
      </c>
      <c r="Q12" s="78">
        <v>6</v>
      </c>
      <c r="R12" s="78" t="s">
        <v>475</v>
      </c>
      <c r="S12" s="78" t="s">
        <v>473</v>
      </c>
      <c r="T12" s="78" t="s">
        <v>414</v>
      </c>
      <c r="U12" s="79">
        <v>2</v>
      </c>
      <c r="V12" s="79">
        <v>4</v>
      </c>
      <c r="W12" s="79">
        <f t="shared" ref="W12" si="15">V12*U12</f>
        <v>8</v>
      </c>
      <c r="X12" s="80" t="str">
        <f t="shared" ref="X12" si="16">+IF(AND(U12*V12&gt;=24,U12*V12&lt;=40),"MA",IF(AND(U12*V12&gt;=10,U12*V12&lt;=20),"A",IF(AND(U12*V12&gt;=6,U12*V12&lt;=8),"M",IF(AND(U12*V12&gt;=0,U12*V12&lt;=4),"B",""))))</f>
        <v>M</v>
      </c>
      <c r="Y12" s="74" t="str">
        <f t="shared" ref="Y12" si="17">+IF(X12="MA","Situación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79">
        <v>10</v>
      </c>
      <c r="AA12" s="79">
        <f t="shared" ref="AA12" si="18">W12*Z12</f>
        <v>80</v>
      </c>
      <c r="AB12" s="82" t="str">
        <f t="shared" ref="AB12" si="19">+IF(AND(U12*V12*Z12&gt;=600,U12*V12*Z12&lt;=4000),"I",IF(AND(U12*V12*Z12&gt;=150,U12*V12*Z12&lt;=500),"II",IF(AND(U12*V12*Z12&gt;=40,U12*V12*Z12&lt;=120),"III",IF(AND(U12*V12*Z12&gt;=0,U12*V12*Z12&lt;=20),"IV",""))))</f>
        <v>III</v>
      </c>
      <c r="AC12" s="74" t="str">
        <f t="shared" ref="AC12" si="20">+IF(AB12="I","Situación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 si="21">+IF(AB12="I","No aceptable",IF(AB12="II","No aceptable o aceptable con control específico",IF(AB12="III","Aceptable",IF(AB12="IV","Aceptable",""))))</f>
        <v>Aceptable</v>
      </c>
      <c r="AE12" s="64" t="s">
        <v>756</v>
      </c>
      <c r="AF12" s="64" t="s">
        <v>34</v>
      </c>
      <c r="AG12" s="64" t="s">
        <v>34</v>
      </c>
      <c r="AH12" s="64" t="s">
        <v>474</v>
      </c>
      <c r="AI12" s="64" t="s">
        <v>187</v>
      </c>
      <c r="AJ12" s="64" t="s">
        <v>141</v>
      </c>
      <c r="AK12" s="52" t="s">
        <v>468</v>
      </c>
    </row>
    <row r="13" spans="2:64" s="1" customFormat="1" ht="97.5" customHeight="1">
      <c r="B13" s="435"/>
      <c r="C13" s="435"/>
      <c r="D13" s="435"/>
      <c r="E13" s="438"/>
      <c r="F13" s="438"/>
      <c r="G13" s="229" t="s">
        <v>33</v>
      </c>
      <c r="H13" s="85" t="s">
        <v>199</v>
      </c>
      <c r="I13" s="85" t="s">
        <v>351</v>
      </c>
      <c r="J13" s="85" t="s">
        <v>353</v>
      </c>
      <c r="K13" s="85" t="s">
        <v>352</v>
      </c>
      <c r="L13" s="76">
        <v>1</v>
      </c>
      <c r="M13" s="76">
        <v>0</v>
      </c>
      <c r="N13" s="76">
        <v>0</v>
      </c>
      <c r="O13" s="76">
        <f t="shared" si="0"/>
        <v>1</v>
      </c>
      <c r="P13" s="85" t="s">
        <v>354</v>
      </c>
      <c r="Q13" s="78">
        <v>6</v>
      </c>
      <c r="R13" s="85" t="s">
        <v>355</v>
      </c>
      <c r="S13" s="85" t="s">
        <v>357</v>
      </c>
      <c r="T13" s="85" t="s">
        <v>356</v>
      </c>
      <c r="U13" s="79">
        <v>2</v>
      </c>
      <c r="V13" s="79">
        <v>4</v>
      </c>
      <c r="W13" s="79">
        <f>V13*U13</f>
        <v>8</v>
      </c>
      <c r="X13" s="80" t="str">
        <f>+IF(AND(U13*V13&gt;=24,U13*V13&lt;=40),"MA",IF(AND(U13*V13&gt;=10,U13*V13&lt;=20),"A",IF(AND(U13*V13&gt;=6,U13*V13&lt;=8),"M",IF(AND(U13*V13&gt;=0,U13*V13&lt;=4),"B",""))))</f>
        <v>M</v>
      </c>
      <c r="Y13" s="74" t="str">
        <f t="shared" ref="Y13:Y17" si="22">+IF(X13="MA","Situación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79">
        <v>10</v>
      </c>
      <c r="AA13" s="79">
        <f t="shared" ref="AA13:AA17" si="23">W13*Z13</f>
        <v>80</v>
      </c>
      <c r="AB13" s="82" t="str">
        <f>+IF(AND(U13*V13*Z13&gt;=600,U13*V13*Z13&lt;=4000),"I",IF(AND(U13*V13*Z13&gt;=150,U13*V13*Z13&lt;=500),"II",IF(AND(U13*V13*Z13&gt;=40,U13*V13*Z13&lt;=120),"III",IF(AND(U13*V13*Z13&gt;=0,U13*V13*Z13&lt;=20),"IV",""))))</f>
        <v>III</v>
      </c>
      <c r="AC13" s="74"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4" t="str">
        <f>+IF(AB13="I","No aceptable",IF(AB13="II","No aceptable o aceptable con control específico",IF(AB13="III","Aceptable",IF(AB13="IV","Aceptable",""))))</f>
        <v>Aceptable</v>
      </c>
      <c r="AE13" s="74" t="s">
        <v>693</v>
      </c>
      <c r="AF13" s="64" t="s">
        <v>34</v>
      </c>
      <c r="AG13" s="64" t="s">
        <v>34</v>
      </c>
      <c r="AH13" s="64" t="s">
        <v>34</v>
      </c>
      <c r="AI13" s="67" t="s">
        <v>349</v>
      </c>
      <c r="AJ13" s="66" t="s">
        <v>753</v>
      </c>
      <c r="AK13" s="52" t="s">
        <v>468</v>
      </c>
    </row>
    <row r="14" spans="2:64" s="1" customFormat="1" ht="97.5" customHeight="1">
      <c r="B14" s="435"/>
      <c r="C14" s="435"/>
      <c r="D14" s="435"/>
      <c r="E14" s="438"/>
      <c r="F14" s="438"/>
      <c r="G14" s="229" t="s">
        <v>42</v>
      </c>
      <c r="H14" s="410" t="s">
        <v>44</v>
      </c>
      <c r="I14" s="74" t="s">
        <v>54</v>
      </c>
      <c r="J14" s="74" t="s">
        <v>224</v>
      </c>
      <c r="K14" s="74" t="s">
        <v>219</v>
      </c>
      <c r="L14" s="76">
        <v>1</v>
      </c>
      <c r="M14" s="76">
        <v>0</v>
      </c>
      <c r="N14" s="76">
        <v>0</v>
      </c>
      <c r="O14" s="76">
        <f t="shared" si="0"/>
        <v>1</v>
      </c>
      <c r="P14" s="74" t="s">
        <v>708</v>
      </c>
      <c r="Q14" s="78">
        <v>8</v>
      </c>
      <c r="R14" s="74" t="s">
        <v>221</v>
      </c>
      <c r="S14" s="74" t="s">
        <v>220</v>
      </c>
      <c r="T14" s="74" t="s">
        <v>300</v>
      </c>
      <c r="U14" s="88">
        <v>2</v>
      </c>
      <c r="V14" s="88">
        <v>3</v>
      </c>
      <c r="W14" s="88">
        <f t="shared" ref="W14:W17" si="24">V14*U14</f>
        <v>6</v>
      </c>
      <c r="X14" s="80" t="str">
        <f t="shared" ref="X14:X17" si="25">+IF(AND(U14*V14&gt;=24,U14*V14&lt;=40),"MA",IF(AND(U14*V14&gt;=10,U14*V14&lt;=20),"A",IF(AND(U14*V14&gt;=6,U14*V14&lt;=8),"M",IF(AND(U14*V14&gt;=0,U14*V14&lt;=4),"B",""))))</f>
        <v>M</v>
      </c>
      <c r="Y14" s="81" t="str">
        <f t="shared" si="22"/>
        <v>Situación deficiente con exposición esporádica, o bien situación mejorable con exposición continuada o frecuente. Es posible que suceda el daño alguna vez.</v>
      </c>
      <c r="Z14" s="79">
        <v>25</v>
      </c>
      <c r="AA14" s="79">
        <f t="shared" si="23"/>
        <v>150</v>
      </c>
      <c r="AB14" s="82" t="str">
        <f t="shared" ref="AB14:AB17" si="26">+IF(AND(U14*V14*Z14&gt;=600,U14*V14*Z14&lt;=4000),"I",IF(AND(U14*V14*Z14&gt;=150,U14*V14*Z14&lt;=500),"II",IF(AND(U14*V14*Z14&gt;=40,U14*V14*Z14&lt;=120),"III",IF(AND(U14*V14*Z14&gt;=0,U14*V14*Z14&lt;=20),"IV",""))))</f>
        <v>II</v>
      </c>
      <c r="AC14" s="81" t="str">
        <f t="shared" ref="AC14:AC17" si="27">+IF(AB14="I","Situación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4" s="74" t="str">
        <f t="shared" ref="AD14:AD17" si="28">+IF(AB14="I","No aceptable",IF(AB14="II","No aceptable o aceptable con control específico",IF(AB14="III","Aceptable",IF(AB14="IV","Aceptable",""))))</f>
        <v>No aceptable o aceptable con control específico</v>
      </c>
      <c r="AE14" s="407" t="s">
        <v>724</v>
      </c>
      <c r="AF14" s="74" t="s">
        <v>34</v>
      </c>
      <c r="AG14" s="74" t="s">
        <v>34</v>
      </c>
      <c r="AH14" s="74" t="s">
        <v>34</v>
      </c>
      <c r="AI14" s="74" t="s">
        <v>226</v>
      </c>
      <c r="AJ14" s="74" t="s">
        <v>34</v>
      </c>
      <c r="AK14" s="52" t="s">
        <v>468</v>
      </c>
    </row>
    <row r="15" spans="2:64" s="1" customFormat="1" ht="97.5" customHeight="1">
      <c r="B15" s="435"/>
      <c r="C15" s="435"/>
      <c r="D15" s="435"/>
      <c r="E15" s="438"/>
      <c r="F15" s="438"/>
      <c r="G15" s="229" t="s">
        <v>42</v>
      </c>
      <c r="H15" s="410"/>
      <c r="I15" s="74" t="s">
        <v>460</v>
      </c>
      <c r="J15" s="74" t="s">
        <v>439</v>
      </c>
      <c r="K15" s="74" t="s">
        <v>709</v>
      </c>
      <c r="L15" s="76">
        <v>1</v>
      </c>
      <c r="M15" s="76">
        <v>0</v>
      </c>
      <c r="N15" s="76">
        <v>0</v>
      </c>
      <c r="O15" s="76">
        <f t="shared" si="0"/>
        <v>1</v>
      </c>
      <c r="P15" s="74" t="s">
        <v>708</v>
      </c>
      <c r="Q15" s="78">
        <v>8</v>
      </c>
      <c r="R15" s="74" t="s">
        <v>707</v>
      </c>
      <c r="S15" s="74" t="s">
        <v>461</v>
      </c>
      <c r="T15" s="74" t="s">
        <v>441</v>
      </c>
      <c r="U15" s="79">
        <v>2</v>
      </c>
      <c r="V15" s="79">
        <v>1</v>
      </c>
      <c r="W15" s="88">
        <f t="shared" si="24"/>
        <v>2</v>
      </c>
      <c r="X15" s="80" t="str">
        <f t="shared" si="25"/>
        <v>B</v>
      </c>
      <c r="Y15" s="81" t="str">
        <f t="shared" si="22"/>
        <v>Situación mejorable con exposición ocasional o esporádica, o situación sin anomalía destacable con cualquier nivel de exposición. No es esperable que se materialice el riesgo, aunque puede ser concebible.</v>
      </c>
      <c r="Z15" s="79">
        <v>10</v>
      </c>
      <c r="AA15" s="79">
        <f t="shared" si="23"/>
        <v>20</v>
      </c>
      <c r="AB15" s="82" t="str">
        <f t="shared" si="26"/>
        <v>IV</v>
      </c>
      <c r="AC15" s="81" t="str">
        <f t="shared" si="27"/>
        <v>Mantener las medidas de control existentes, pero se deberían considerar soluciones o mejoras y se deben hacer comprobaciones periódicas para asegurar que el riesgo aún es tolerable.</v>
      </c>
      <c r="AD15" s="74" t="str">
        <f t="shared" si="28"/>
        <v>Aceptable</v>
      </c>
      <c r="AE15" s="408"/>
      <c r="AF15" s="74" t="s">
        <v>34</v>
      </c>
      <c r="AG15" s="74" t="s">
        <v>34</v>
      </c>
      <c r="AH15" s="74" t="s">
        <v>34</v>
      </c>
      <c r="AI15" s="74" t="s">
        <v>462</v>
      </c>
      <c r="AJ15" s="74" t="s">
        <v>34</v>
      </c>
      <c r="AK15" s="84" t="s">
        <v>433</v>
      </c>
    </row>
    <row r="16" spans="2:64" s="1" customFormat="1" ht="97.5" customHeight="1">
      <c r="B16" s="435"/>
      <c r="C16" s="435"/>
      <c r="D16" s="435"/>
      <c r="E16" s="438"/>
      <c r="F16" s="438"/>
      <c r="G16" s="229" t="s">
        <v>42</v>
      </c>
      <c r="H16" s="410"/>
      <c r="I16" s="74" t="s">
        <v>427</v>
      </c>
      <c r="J16" s="74" t="s">
        <v>428</v>
      </c>
      <c r="K16" s="74" t="s">
        <v>711</v>
      </c>
      <c r="L16" s="76">
        <v>1</v>
      </c>
      <c r="M16" s="76">
        <v>0</v>
      </c>
      <c r="N16" s="76">
        <v>0</v>
      </c>
      <c r="O16" s="76">
        <f t="shared" si="0"/>
        <v>1</v>
      </c>
      <c r="P16" s="74" t="s">
        <v>708</v>
      </c>
      <c r="Q16" s="78">
        <v>8</v>
      </c>
      <c r="R16" s="74" t="s">
        <v>221</v>
      </c>
      <c r="S16" s="74" t="s">
        <v>431</v>
      </c>
      <c r="T16" s="74" t="s">
        <v>432</v>
      </c>
      <c r="U16" s="79">
        <v>2</v>
      </c>
      <c r="V16" s="79">
        <v>1</v>
      </c>
      <c r="W16" s="79">
        <f t="shared" si="24"/>
        <v>2</v>
      </c>
      <c r="X16" s="80" t="str">
        <f t="shared" si="25"/>
        <v>B</v>
      </c>
      <c r="Y16" s="81" t="str">
        <f t="shared" si="22"/>
        <v>Situación mejorable con exposición ocasional o esporádica, o situación sin anomalía destacable con cualquier nivel de exposición. No es esperable que se materialice el riesgo, aunque puede ser concebible.</v>
      </c>
      <c r="Z16" s="79">
        <v>10</v>
      </c>
      <c r="AA16" s="79">
        <f t="shared" si="23"/>
        <v>20</v>
      </c>
      <c r="AB16" s="82" t="str">
        <f t="shared" si="26"/>
        <v>IV</v>
      </c>
      <c r="AC16" s="81" t="str">
        <f t="shared" si="27"/>
        <v>Mantener las medidas de control existentes, pero se deberían considerar soluciones o mejoras y se deben hacer comprobaciones periódicas para asegurar que el riesgo aún es tolerable.</v>
      </c>
      <c r="AD16" s="74" t="str">
        <f t="shared" si="28"/>
        <v>Aceptable</v>
      </c>
      <c r="AE16" s="408"/>
      <c r="AF16" s="74" t="s">
        <v>34</v>
      </c>
      <c r="AG16" s="74" t="s">
        <v>34</v>
      </c>
      <c r="AH16" s="74" t="s">
        <v>34</v>
      </c>
      <c r="AI16" s="74" t="s">
        <v>223</v>
      </c>
      <c r="AJ16" s="74" t="s">
        <v>34</v>
      </c>
      <c r="AK16" s="84" t="s">
        <v>433</v>
      </c>
    </row>
    <row r="17" spans="2:37" s="1" customFormat="1" ht="97.5" customHeight="1">
      <c r="B17" s="435"/>
      <c r="C17" s="435"/>
      <c r="D17" s="435"/>
      <c r="E17" s="438"/>
      <c r="F17" s="438"/>
      <c r="G17" s="229" t="s">
        <v>42</v>
      </c>
      <c r="H17" s="410"/>
      <c r="I17" s="74" t="s">
        <v>463</v>
      </c>
      <c r="J17" s="74" t="s">
        <v>222</v>
      </c>
      <c r="K17" s="74" t="s">
        <v>711</v>
      </c>
      <c r="L17" s="76">
        <v>1</v>
      </c>
      <c r="M17" s="76">
        <v>0</v>
      </c>
      <c r="N17" s="76">
        <v>0</v>
      </c>
      <c r="O17" s="76">
        <f t="shared" si="0"/>
        <v>1</v>
      </c>
      <c r="P17" s="74" t="s">
        <v>708</v>
      </c>
      <c r="Q17" s="74">
        <v>8</v>
      </c>
      <c r="R17" s="74" t="s">
        <v>459</v>
      </c>
      <c r="S17" s="74" t="s">
        <v>220</v>
      </c>
      <c r="T17" s="74" t="s">
        <v>300</v>
      </c>
      <c r="U17" s="79">
        <v>2</v>
      </c>
      <c r="V17" s="79">
        <v>1</v>
      </c>
      <c r="W17" s="79">
        <f t="shared" si="24"/>
        <v>2</v>
      </c>
      <c r="X17" s="80" t="str">
        <f t="shared" si="25"/>
        <v>B</v>
      </c>
      <c r="Y17" s="81" t="str">
        <f t="shared" si="22"/>
        <v>Situación mejorable con exposición ocasional o esporádica, o situación sin anomalía destacable con cualquier nivel de exposición. No es esperable que se materialice el riesgo, aunque puede ser concebible.</v>
      </c>
      <c r="Z17" s="79">
        <v>10</v>
      </c>
      <c r="AA17" s="79">
        <f t="shared" si="23"/>
        <v>20</v>
      </c>
      <c r="AB17" s="82" t="str">
        <f t="shared" si="26"/>
        <v>IV</v>
      </c>
      <c r="AC17" s="81" t="str">
        <f t="shared" si="27"/>
        <v>Mantener las medidas de control existentes, pero se deberían considerar soluciones o mejoras y se deben hacer comprobaciones periódicas para asegurar que el riesgo aún es tolerable.</v>
      </c>
      <c r="AD17" s="74" t="str">
        <f t="shared" si="28"/>
        <v>Aceptable</v>
      </c>
      <c r="AE17" s="409"/>
      <c r="AF17" s="74" t="s">
        <v>34</v>
      </c>
      <c r="AG17" s="74" t="s">
        <v>34</v>
      </c>
      <c r="AH17" s="74" t="s">
        <v>34</v>
      </c>
      <c r="AI17" s="74" t="s">
        <v>462</v>
      </c>
      <c r="AJ17" s="74" t="s">
        <v>34</v>
      </c>
      <c r="AK17" s="84" t="s">
        <v>464</v>
      </c>
    </row>
    <row r="18" spans="2:37" s="1" customFormat="1" ht="97.5" customHeight="1">
      <c r="B18" s="435"/>
      <c r="C18" s="435"/>
      <c r="D18" s="435"/>
      <c r="E18" s="438"/>
      <c r="F18" s="438"/>
      <c r="G18" s="229" t="s">
        <v>42</v>
      </c>
      <c r="H18" s="405" t="s">
        <v>200</v>
      </c>
      <c r="I18" s="85" t="s">
        <v>370</v>
      </c>
      <c r="J18" s="85" t="s">
        <v>492</v>
      </c>
      <c r="K18" s="85" t="s">
        <v>371</v>
      </c>
      <c r="L18" s="76">
        <v>1</v>
      </c>
      <c r="M18" s="76">
        <v>0</v>
      </c>
      <c r="N18" s="76">
        <v>0</v>
      </c>
      <c r="O18" s="76">
        <f t="shared" si="0"/>
        <v>1</v>
      </c>
      <c r="P18" s="85" t="s">
        <v>362</v>
      </c>
      <c r="Q18" s="78">
        <v>4</v>
      </c>
      <c r="R18" s="85" t="s">
        <v>373</v>
      </c>
      <c r="S18" s="85" t="s">
        <v>490</v>
      </c>
      <c r="T18" s="85" t="s">
        <v>491</v>
      </c>
      <c r="U18" s="79">
        <v>2</v>
      </c>
      <c r="V18" s="79">
        <v>4</v>
      </c>
      <c r="W18" s="79">
        <f t="shared" ref="W18:W28" si="29">V18*U18</f>
        <v>8</v>
      </c>
      <c r="X18" s="80" t="str">
        <f t="shared" ref="X18:X28" si="30">+IF(AND(U18*V18&gt;=24,U18*V18&lt;=40),"MA",IF(AND(U18*V18&gt;=10,U18*V18&lt;=20),"A",IF(AND(U18*V18&gt;=6,U18*V18&lt;=8),"M",IF(AND(U18*V18&gt;=0,U18*V18&lt;=4),"B",""))))</f>
        <v>M</v>
      </c>
      <c r="Y18" s="74" t="str">
        <f t="shared" ref="Y18:Y28" si="31">+IF(X18="MA","Situación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79">
        <v>25</v>
      </c>
      <c r="AA18" s="79">
        <f t="shared" ref="AA18:AA28" si="32">W18*Z18</f>
        <v>200</v>
      </c>
      <c r="AB18" s="82" t="str">
        <f t="shared" ref="AB18:AB28" si="33">+IF(AND(U18*V18*Z18&gt;=600,U18*V18*Z18&lt;=4000),"I",IF(AND(U18*V18*Z18&gt;=150,U18*V18*Z18&lt;=500),"II",IF(AND(U18*V18*Z18&gt;=40,U18*V18*Z18&lt;=120),"III",IF(AND(U18*V18*Z18&gt;=0,U18*V18*Z18&lt;=20),"IV",""))))</f>
        <v>II</v>
      </c>
      <c r="AC18" s="74" t="str">
        <f t="shared" ref="AC18:AC28" si="34">+IF(AB18="I","Situación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8" s="74" t="str">
        <f t="shared" ref="AD18:AD28" si="35">+IF(AB18="I","No aceptable",IF(AB18="II","No aceptable o aceptable con control específico",IF(AB18="III","Aceptable",IF(AB18="IV","Aceptable",""))))</f>
        <v>No aceptable o aceptable con control específico</v>
      </c>
      <c r="AE18" s="601" t="s">
        <v>713</v>
      </c>
      <c r="AF18" s="64" t="s">
        <v>34</v>
      </c>
      <c r="AG18" s="64" t="s">
        <v>34</v>
      </c>
      <c r="AH18" s="72" t="s">
        <v>488</v>
      </c>
      <c r="AI18" s="72" t="s">
        <v>218</v>
      </c>
      <c r="AJ18" s="66" t="s">
        <v>34</v>
      </c>
      <c r="AK18" s="52" t="s">
        <v>468</v>
      </c>
    </row>
    <row r="19" spans="2:37" s="1" customFormat="1" ht="97.5" customHeight="1">
      <c r="B19" s="435"/>
      <c r="C19" s="435"/>
      <c r="D19" s="435"/>
      <c r="E19" s="438"/>
      <c r="F19" s="438"/>
      <c r="G19" s="229" t="s">
        <v>42</v>
      </c>
      <c r="H19" s="405"/>
      <c r="I19" s="85" t="s">
        <v>484</v>
      </c>
      <c r="J19" s="85" t="s">
        <v>493</v>
      </c>
      <c r="K19" s="85" t="s">
        <v>486</v>
      </c>
      <c r="L19" s="76">
        <v>1</v>
      </c>
      <c r="M19" s="76">
        <v>0</v>
      </c>
      <c r="N19" s="76">
        <v>0</v>
      </c>
      <c r="O19" s="76">
        <f t="shared" si="0"/>
        <v>1</v>
      </c>
      <c r="P19" s="85" t="s">
        <v>487</v>
      </c>
      <c r="Q19" s="78">
        <v>4</v>
      </c>
      <c r="R19" s="89" t="s">
        <v>79</v>
      </c>
      <c r="S19" s="89" t="s">
        <v>495</v>
      </c>
      <c r="T19" s="89" t="s">
        <v>385</v>
      </c>
      <c r="U19" s="79">
        <v>2</v>
      </c>
      <c r="V19" s="79">
        <v>3</v>
      </c>
      <c r="W19" s="79">
        <f t="shared" si="29"/>
        <v>6</v>
      </c>
      <c r="X19" s="80" t="str">
        <f t="shared" si="30"/>
        <v>M</v>
      </c>
      <c r="Y19" s="74" t="str">
        <f t="shared" si="31"/>
        <v>Situación deficiente con exposición esporádica, o bien situación mejorable con exposición continuada o frecuente. Es posible que suceda el daño alguna vez.</v>
      </c>
      <c r="Z19" s="79">
        <v>25</v>
      </c>
      <c r="AA19" s="79">
        <f t="shared" si="32"/>
        <v>150</v>
      </c>
      <c r="AB19" s="82" t="str">
        <f t="shared" si="33"/>
        <v>II</v>
      </c>
      <c r="AC19" s="74" t="str">
        <f t="shared" si="34"/>
        <v>Corregir y adoptar medidas de control de inmediato. Sin embargo suspenda actividades si el nivel de riesgo está por encima o igual de 360.</v>
      </c>
      <c r="AD19" s="74" t="str">
        <f t="shared" si="35"/>
        <v>No aceptable o aceptable con control específico</v>
      </c>
      <c r="AE19" s="602"/>
      <c r="AF19" s="64" t="s">
        <v>34</v>
      </c>
      <c r="AG19" s="64" t="s">
        <v>34</v>
      </c>
      <c r="AH19" s="72" t="s">
        <v>488</v>
      </c>
      <c r="AI19" s="72" t="s">
        <v>366</v>
      </c>
      <c r="AJ19" s="66" t="s">
        <v>34</v>
      </c>
      <c r="AK19" s="52" t="s">
        <v>468</v>
      </c>
    </row>
    <row r="20" spans="2:37" s="1" customFormat="1" ht="97.5" customHeight="1">
      <c r="B20" s="435"/>
      <c r="C20" s="435"/>
      <c r="D20" s="435"/>
      <c r="E20" s="438"/>
      <c r="F20" s="438"/>
      <c r="G20" s="229" t="s">
        <v>42</v>
      </c>
      <c r="H20" s="405"/>
      <c r="I20" s="85" t="s">
        <v>359</v>
      </c>
      <c r="J20" s="85" t="s">
        <v>360</v>
      </c>
      <c r="K20" s="85" t="s">
        <v>361</v>
      </c>
      <c r="L20" s="76">
        <v>1</v>
      </c>
      <c r="M20" s="76">
        <v>0</v>
      </c>
      <c r="N20" s="76">
        <v>0</v>
      </c>
      <c r="O20" s="76">
        <f t="shared" si="0"/>
        <v>1</v>
      </c>
      <c r="P20" s="85" t="s">
        <v>362</v>
      </c>
      <c r="Q20" s="78">
        <v>8</v>
      </c>
      <c r="R20" s="89" t="s">
        <v>363</v>
      </c>
      <c r="S20" s="89" t="s">
        <v>364</v>
      </c>
      <c r="T20" s="89" t="s">
        <v>365</v>
      </c>
      <c r="U20" s="79">
        <v>2</v>
      </c>
      <c r="V20" s="79">
        <v>4</v>
      </c>
      <c r="W20" s="79">
        <f t="shared" si="29"/>
        <v>8</v>
      </c>
      <c r="X20" s="80" t="str">
        <f t="shared" si="30"/>
        <v>M</v>
      </c>
      <c r="Y20" s="74" t="str">
        <f t="shared" si="31"/>
        <v>Situación deficiente con exposición esporádica, o bien situación mejorable con exposición continuada o frecuente. Es posible que suceda el daño alguna vez.</v>
      </c>
      <c r="Z20" s="79">
        <v>10</v>
      </c>
      <c r="AA20" s="79">
        <f t="shared" si="32"/>
        <v>80</v>
      </c>
      <c r="AB20" s="82" t="str">
        <f t="shared" si="33"/>
        <v>III</v>
      </c>
      <c r="AC20" s="74" t="str">
        <f t="shared" si="34"/>
        <v>Mejorar si es posible. Sería conveniente justificar la intervención y su rentabilidad.</v>
      </c>
      <c r="AD20" s="74" t="str">
        <f t="shared" si="35"/>
        <v>Aceptable</v>
      </c>
      <c r="AE20" s="602"/>
      <c r="AF20" s="64" t="s">
        <v>34</v>
      </c>
      <c r="AG20" s="64" t="s">
        <v>34</v>
      </c>
      <c r="AH20" s="72" t="s">
        <v>488</v>
      </c>
      <c r="AI20" s="72" t="s">
        <v>366</v>
      </c>
      <c r="AJ20" s="66" t="s">
        <v>34</v>
      </c>
      <c r="AK20" s="52" t="s">
        <v>468</v>
      </c>
    </row>
    <row r="21" spans="2:37" s="1" customFormat="1" ht="97.5" customHeight="1">
      <c r="B21" s="435"/>
      <c r="C21" s="435"/>
      <c r="D21" s="435"/>
      <c r="E21" s="438"/>
      <c r="F21" s="438"/>
      <c r="G21" s="229" t="s">
        <v>42</v>
      </c>
      <c r="H21" s="415"/>
      <c r="I21" s="85" t="s">
        <v>482</v>
      </c>
      <c r="J21" s="85" t="s">
        <v>494</v>
      </c>
      <c r="K21" s="85" t="s">
        <v>381</v>
      </c>
      <c r="L21" s="76">
        <v>1</v>
      </c>
      <c r="M21" s="76">
        <v>0</v>
      </c>
      <c r="N21" s="76">
        <v>0</v>
      </c>
      <c r="O21" s="76">
        <f t="shared" si="0"/>
        <v>1</v>
      </c>
      <c r="P21" s="85" t="s">
        <v>496</v>
      </c>
      <c r="Q21" s="78">
        <v>4</v>
      </c>
      <c r="R21" s="89" t="s">
        <v>147</v>
      </c>
      <c r="S21" s="89" t="s">
        <v>495</v>
      </c>
      <c r="T21" s="89" t="s">
        <v>385</v>
      </c>
      <c r="U21" s="79">
        <v>2</v>
      </c>
      <c r="V21" s="79">
        <v>3</v>
      </c>
      <c r="W21" s="79">
        <f t="shared" si="29"/>
        <v>6</v>
      </c>
      <c r="X21" s="80" t="str">
        <f t="shared" si="30"/>
        <v>M</v>
      </c>
      <c r="Y21" s="74" t="str">
        <f t="shared" si="31"/>
        <v>Situación deficiente con exposición esporádica, o bien situación mejorable con exposición continuada o frecuente. Es posible que suceda el daño alguna vez.</v>
      </c>
      <c r="Z21" s="79">
        <v>25</v>
      </c>
      <c r="AA21" s="79">
        <f t="shared" si="32"/>
        <v>150</v>
      </c>
      <c r="AB21" s="82" t="str">
        <f t="shared" si="33"/>
        <v>II</v>
      </c>
      <c r="AC21" s="74" t="str">
        <f t="shared" si="34"/>
        <v>Corregir y adoptar medidas de control de inmediato. Sin embargo suspenda actividades si el nivel de riesgo está por encima o igual de 360.</v>
      </c>
      <c r="AD21" s="74" t="str">
        <f t="shared" si="35"/>
        <v>No aceptable o aceptable con control específico</v>
      </c>
      <c r="AE21" s="603"/>
      <c r="AF21" s="64" t="s">
        <v>34</v>
      </c>
      <c r="AG21" s="64" t="s">
        <v>34</v>
      </c>
      <c r="AH21" s="72" t="s">
        <v>488</v>
      </c>
      <c r="AI21" s="72" t="s">
        <v>366</v>
      </c>
      <c r="AJ21" s="66" t="s">
        <v>34</v>
      </c>
      <c r="AK21" s="52" t="s">
        <v>468</v>
      </c>
    </row>
    <row r="22" spans="2:37" s="1" customFormat="1" ht="97.5" customHeight="1">
      <c r="B22" s="435"/>
      <c r="C22" s="435"/>
      <c r="D22" s="435"/>
      <c r="E22" s="438"/>
      <c r="F22" s="438"/>
      <c r="G22" s="229" t="s">
        <v>33</v>
      </c>
      <c r="H22" s="405" t="s">
        <v>45</v>
      </c>
      <c r="I22" s="100" t="s">
        <v>715</v>
      </c>
      <c r="J22" s="85" t="s">
        <v>290</v>
      </c>
      <c r="K22" s="85" t="s">
        <v>270</v>
      </c>
      <c r="L22" s="76">
        <v>1</v>
      </c>
      <c r="M22" s="76">
        <v>0</v>
      </c>
      <c r="N22" s="76">
        <v>0</v>
      </c>
      <c r="O22" s="76">
        <f t="shared" si="0"/>
        <v>1</v>
      </c>
      <c r="P22" s="85" t="s">
        <v>291</v>
      </c>
      <c r="Q22" s="78">
        <v>8</v>
      </c>
      <c r="R22" s="85" t="s">
        <v>147</v>
      </c>
      <c r="S22" s="74" t="s">
        <v>297</v>
      </c>
      <c r="T22" s="74" t="s">
        <v>717</v>
      </c>
      <c r="U22" s="79">
        <v>2</v>
      </c>
      <c r="V22" s="79">
        <v>1</v>
      </c>
      <c r="W22" s="79">
        <f t="shared" si="29"/>
        <v>2</v>
      </c>
      <c r="X22" s="80" t="str">
        <f t="shared" si="30"/>
        <v>B</v>
      </c>
      <c r="Y22" s="81" t="str">
        <f t="shared" si="31"/>
        <v>Situación mejorable con exposición ocasional o esporádica, o situación sin anomalía destacable con cualquier nivel de exposición. No es esperable que se materialice el riesgo, aunque puede ser concebible.</v>
      </c>
      <c r="Z22" s="79">
        <v>10</v>
      </c>
      <c r="AA22" s="79">
        <f t="shared" si="32"/>
        <v>20</v>
      </c>
      <c r="AB22" s="82" t="str">
        <f t="shared" si="33"/>
        <v>IV</v>
      </c>
      <c r="AC22" s="81" t="str">
        <f t="shared" si="34"/>
        <v>Mantener las medidas de control existentes, pero se deberían considerar soluciones o mejoras y se deben hacer comprobaciones periódicas para asegurar que el riesgo aún es tolerable.</v>
      </c>
      <c r="AD22" s="74" t="str">
        <f t="shared" si="35"/>
        <v>Aceptable</v>
      </c>
      <c r="AE22" s="74" t="s">
        <v>718</v>
      </c>
      <c r="AF22" s="78" t="s">
        <v>34</v>
      </c>
      <c r="AG22" s="78" t="s">
        <v>34</v>
      </c>
      <c r="AH22" s="85" t="s">
        <v>719</v>
      </c>
      <c r="AI22" s="85" t="s">
        <v>303</v>
      </c>
      <c r="AJ22" s="78" t="s">
        <v>34</v>
      </c>
      <c r="AK22" s="52" t="s">
        <v>468</v>
      </c>
    </row>
    <row r="23" spans="2:37" s="1" customFormat="1" ht="97.5" customHeight="1">
      <c r="B23" s="435"/>
      <c r="C23" s="435"/>
      <c r="D23" s="435"/>
      <c r="E23" s="438"/>
      <c r="F23" s="438"/>
      <c r="G23" s="229" t="s">
        <v>33</v>
      </c>
      <c r="H23" s="405"/>
      <c r="I23" s="85" t="s">
        <v>56</v>
      </c>
      <c r="J23" s="85" t="s">
        <v>284</v>
      </c>
      <c r="K23" s="85" t="s">
        <v>270</v>
      </c>
      <c r="L23" s="76">
        <v>1</v>
      </c>
      <c r="M23" s="76">
        <v>0</v>
      </c>
      <c r="N23" s="76">
        <v>0</v>
      </c>
      <c r="O23" s="76">
        <f t="shared" si="0"/>
        <v>1</v>
      </c>
      <c r="P23" s="85" t="s">
        <v>285</v>
      </c>
      <c r="Q23" s="78">
        <v>1</v>
      </c>
      <c r="R23" s="85" t="s">
        <v>287</v>
      </c>
      <c r="S23" s="85" t="s">
        <v>446</v>
      </c>
      <c r="T23" s="74" t="s">
        <v>301</v>
      </c>
      <c r="U23" s="79">
        <v>2</v>
      </c>
      <c r="V23" s="79">
        <v>2</v>
      </c>
      <c r="W23" s="79">
        <f t="shared" si="29"/>
        <v>4</v>
      </c>
      <c r="X23" s="80" t="str">
        <f t="shared" si="30"/>
        <v>B</v>
      </c>
      <c r="Y23" s="81" t="str">
        <f t="shared" si="31"/>
        <v>Situación mejorable con exposición ocasional o esporádica, o situación sin anomalía destacable con cualquier nivel de exposición. No es esperable que se materialice el riesgo, aunque puede ser concebible.</v>
      </c>
      <c r="Z23" s="79">
        <v>10</v>
      </c>
      <c r="AA23" s="79">
        <f t="shared" si="32"/>
        <v>40</v>
      </c>
      <c r="AB23" s="82" t="str">
        <f t="shared" si="33"/>
        <v>III</v>
      </c>
      <c r="AC23" s="81" t="str">
        <f t="shared" si="34"/>
        <v>Mejorar si es posible. Sería conveniente justificar la intervención y su rentabilidad.</v>
      </c>
      <c r="AD23" s="74" t="str">
        <f t="shared" si="35"/>
        <v>Aceptable</v>
      </c>
      <c r="AE23" s="74" t="s">
        <v>716</v>
      </c>
      <c r="AF23" s="78" t="s">
        <v>34</v>
      </c>
      <c r="AG23" s="74" t="s">
        <v>147</v>
      </c>
      <c r="AH23" s="85" t="s">
        <v>288</v>
      </c>
      <c r="AI23" s="85" t="s">
        <v>289</v>
      </c>
      <c r="AJ23" s="78" t="s">
        <v>34</v>
      </c>
      <c r="AK23" s="52" t="s">
        <v>468</v>
      </c>
    </row>
    <row r="24" spans="2:37" s="1" customFormat="1" ht="97.5" customHeight="1">
      <c r="B24" s="435"/>
      <c r="C24" s="435"/>
      <c r="D24" s="435"/>
      <c r="E24" s="438"/>
      <c r="F24" s="438"/>
      <c r="G24" s="229" t="s">
        <v>33</v>
      </c>
      <c r="H24" s="405"/>
      <c r="I24" s="85" t="s">
        <v>56</v>
      </c>
      <c r="J24" s="85" t="s">
        <v>749</v>
      </c>
      <c r="K24" s="85" t="s">
        <v>57</v>
      </c>
      <c r="L24" s="76">
        <v>1</v>
      </c>
      <c r="M24" s="76">
        <v>0</v>
      </c>
      <c r="N24" s="76">
        <v>0</v>
      </c>
      <c r="O24" s="76">
        <f t="shared" si="0"/>
        <v>1</v>
      </c>
      <c r="P24" s="85" t="s">
        <v>280</v>
      </c>
      <c r="Q24" s="78">
        <v>6</v>
      </c>
      <c r="R24" s="74" t="s">
        <v>147</v>
      </c>
      <c r="S24" s="85" t="s">
        <v>281</v>
      </c>
      <c r="T24" s="74" t="s">
        <v>304</v>
      </c>
      <c r="U24" s="79">
        <v>2</v>
      </c>
      <c r="V24" s="79">
        <v>3</v>
      </c>
      <c r="W24" s="79">
        <f t="shared" si="29"/>
        <v>6</v>
      </c>
      <c r="X24" s="80" t="str">
        <f t="shared" si="30"/>
        <v>M</v>
      </c>
      <c r="Y24" s="81" t="str">
        <f t="shared" si="31"/>
        <v>Situación deficiente con exposición esporádica, o bien situación mejorable con exposición continuada o frecuente. Es posible que suceda el daño alguna vez.</v>
      </c>
      <c r="Z24" s="79">
        <v>10</v>
      </c>
      <c r="AA24" s="79">
        <f t="shared" si="32"/>
        <v>60</v>
      </c>
      <c r="AB24" s="82" t="str">
        <f t="shared" si="33"/>
        <v>III</v>
      </c>
      <c r="AC24" s="81" t="str">
        <f t="shared" si="34"/>
        <v>Mejorar si es posible. Sería conveniente justificar la intervención y su rentabilidad.</v>
      </c>
      <c r="AD24" s="74" t="str">
        <f t="shared" si="35"/>
        <v>Aceptable</v>
      </c>
      <c r="AE24" s="64" t="s">
        <v>697</v>
      </c>
      <c r="AF24" s="78" t="s">
        <v>34</v>
      </c>
      <c r="AG24" s="78" t="s">
        <v>34</v>
      </c>
      <c r="AH24" s="85" t="s">
        <v>282</v>
      </c>
      <c r="AI24" s="85" t="s">
        <v>283</v>
      </c>
      <c r="AJ24" s="78" t="s">
        <v>34</v>
      </c>
      <c r="AK24" s="52" t="s">
        <v>468</v>
      </c>
    </row>
    <row r="25" spans="2:37" s="1" customFormat="1" ht="97.5" customHeight="1">
      <c r="B25" s="435"/>
      <c r="C25" s="435"/>
      <c r="D25" s="435"/>
      <c r="E25" s="438"/>
      <c r="F25" s="438"/>
      <c r="G25" s="229" t="s">
        <v>33</v>
      </c>
      <c r="H25" s="405"/>
      <c r="I25" s="85" t="s">
        <v>467</v>
      </c>
      <c r="J25" s="85" t="s">
        <v>279</v>
      </c>
      <c r="K25" s="85" t="s">
        <v>270</v>
      </c>
      <c r="L25" s="76">
        <v>1</v>
      </c>
      <c r="M25" s="76">
        <v>0</v>
      </c>
      <c r="N25" s="76">
        <v>0</v>
      </c>
      <c r="O25" s="76">
        <f t="shared" si="0"/>
        <v>1</v>
      </c>
      <c r="P25" s="85" t="s">
        <v>285</v>
      </c>
      <c r="Q25" s="78">
        <v>1</v>
      </c>
      <c r="R25" s="85" t="s">
        <v>147</v>
      </c>
      <c r="S25" s="74" t="s">
        <v>298</v>
      </c>
      <c r="T25" s="85" t="s">
        <v>305</v>
      </c>
      <c r="U25" s="79">
        <v>2</v>
      </c>
      <c r="V25" s="79">
        <v>2</v>
      </c>
      <c r="W25" s="79">
        <f t="shared" si="29"/>
        <v>4</v>
      </c>
      <c r="X25" s="80" t="str">
        <f t="shared" si="30"/>
        <v>B</v>
      </c>
      <c r="Y25" s="81" t="str">
        <f t="shared" si="31"/>
        <v>Situación mejorable con exposición ocasional o esporádica, o situación sin anomalía destacable con cualquier nivel de exposición. No es esperable que se materialice el riesgo, aunque puede ser concebible.</v>
      </c>
      <c r="Z25" s="79">
        <v>25</v>
      </c>
      <c r="AA25" s="79">
        <f t="shared" si="32"/>
        <v>100</v>
      </c>
      <c r="AB25" s="82" t="str">
        <f t="shared" si="33"/>
        <v>III</v>
      </c>
      <c r="AC25" s="81" t="str">
        <f t="shared" si="34"/>
        <v>Mejorar si es posible. Sería conveniente justificar la intervención y su rentabilidad.</v>
      </c>
      <c r="AD25" s="74" t="str">
        <f t="shared" si="35"/>
        <v>Aceptable</v>
      </c>
      <c r="AE25" s="74" t="s">
        <v>699</v>
      </c>
      <c r="AF25" s="74" t="s">
        <v>34</v>
      </c>
      <c r="AG25" s="74" t="s">
        <v>34</v>
      </c>
      <c r="AH25" s="85" t="s">
        <v>59</v>
      </c>
      <c r="AI25" s="85" t="s">
        <v>466</v>
      </c>
      <c r="AJ25" s="74" t="s">
        <v>34</v>
      </c>
      <c r="AK25" s="84" t="s">
        <v>468</v>
      </c>
    </row>
    <row r="26" spans="2:37" s="1" customFormat="1" ht="97.5" customHeight="1">
      <c r="B26" s="435"/>
      <c r="C26" s="435"/>
      <c r="D26" s="435"/>
      <c r="E26" s="438"/>
      <c r="F26" s="438"/>
      <c r="G26" s="229" t="s">
        <v>33</v>
      </c>
      <c r="H26" s="405"/>
      <c r="I26" s="85" t="s">
        <v>679</v>
      </c>
      <c r="J26" s="85" t="s">
        <v>680</v>
      </c>
      <c r="K26" s="85" t="s">
        <v>721</v>
      </c>
      <c r="L26" s="76">
        <v>1</v>
      </c>
      <c r="M26" s="76">
        <v>0</v>
      </c>
      <c r="N26" s="76">
        <v>0</v>
      </c>
      <c r="O26" s="76">
        <f t="shared" si="0"/>
        <v>1</v>
      </c>
      <c r="P26" s="85" t="s">
        <v>331</v>
      </c>
      <c r="Q26" s="78">
        <v>8</v>
      </c>
      <c r="R26" s="85" t="s">
        <v>683</v>
      </c>
      <c r="S26" s="85" t="s">
        <v>681</v>
      </c>
      <c r="T26" s="74" t="s">
        <v>682</v>
      </c>
      <c r="U26" s="79">
        <v>2</v>
      </c>
      <c r="V26" s="79">
        <v>2</v>
      </c>
      <c r="W26" s="79">
        <f t="shared" si="29"/>
        <v>4</v>
      </c>
      <c r="X26" s="80" t="str">
        <f t="shared" si="30"/>
        <v>B</v>
      </c>
      <c r="Y26" s="74" t="str">
        <f t="shared" si="31"/>
        <v>Situación mejorable con exposición ocasional o esporádica, o situación sin anomalía destacable con cualquier nivel de exposición. No es esperable que se materialice el riesgo, aunque puede ser concebible.</v>
      </c>
      <c r="Z26" s="79">
        <v>10</v>
      </c>
      <c r="AA26" s="79">
        <f t="shared" si="32"/>
        <v>40</v>
      </c>
      <c r="AB26" s="82" t="str">
        <f t="shared" si="33"/>
        <v>III</v>
      </c>
      <c r="AC26" s="74" t="str">
        <f t="shared" si="34"/>
        <v>Mejorar si es posible. Sería conveniente justificar la intervención y su rentabilidad.</v>
      </c>
      <c r="AD26" s="74" t="str">
        <f t="shared" si="35"/>
        <v>Aceptable</v>
      </c>
      <c r="AE26" s="64" t="s">
        <v>722</v>
      </c>
      <c r="AF26" s="64" t="s">
        <v>34</v>
      </c>
      <c r="AG26" s="64" t="s">
        <v>147</v>
      </c>
      <c r="AH26" s="72" t="s">
        <v>684</v>
      </c>
      <c r="AI26" s="72" t="s">
        <v>685</v>
      </c>
      <c r="AJ26" s="66" t="s">
        <v>34</v>
      </c>
      <c r="AK26" s="193" t="s">
        <v>478</v>
      </c>
    </row>
    <row r="27" spans="2:37" s="1" customFormat="1" ht="119.25" customHeight="1">
      <c r="B27" s="435"/>
      <c r="C27" s="435"/>
      <c r="D27" s="435"/>
      <c r="E27" s="438"/>
      <c r="F27" s="438"/>
      <c r="G27" s="229" t="s">
        <v>33</v>
      </c>
      <c r="H27" s="415"/>
      <c r="I27" s="85" t="s">
        <v>182</v>
      </c>
      <c r="J27" s="85" t="s">
        <v>299</v>
      </c>
      <c r="K27" s="85" t="s">
        <v>275</v>
      </c>
      <c r="L27" s="76">
        <v>1</v>
      </c>
      <c r="M27" s="76">
        <v>0</v>
      </c>
      <c r="N27" s="76">
        <v>0</v>
      </c>
      <c r="O27" s="76">
        <f t="shared" si="0"/>
        <v>1</v>
      </c>
      <c r="P27" s="85" t="s">
        <v>276</v>
      </c>
      <c r="Q27" s="78">
        <v>2</v>
      </c>
      <c r="R27" s="74" t="s">
        <v>306</v>
      </c>
      <c r="S27" s="85" t="s">
        <v>307</v>
      </c>
      <c r="T27" s="74" t="s">
        <v>308</v>
      </c>
      <c r="U27" s="79">
        <v>6</v>
      </c>
      <c r="V27" s="79">
        <v>2</v>
      </c>
      <c r="W27" s="79">
        <f t="shared" si="29"/>
        <v>12</v>
      </c>
      <c r="X27" s="80" t="str">
        <f t="shared" si="30"/>
        <v>A</v>
      </c>
      <c r="Y27" s="81" t="str">
        <f t="shared" si="31"/>
        <v>Situación deficiente con exposición frecuente u ocasional, o bien situación muy deficiente con exposición ocasional o esporádica. La materialización de Riesgo es posible que suceda varias veces en la vida laboral</v>
      </c>
      <c r="Z27" s="79">
        <v>25</v>
      </c>
      <c r="AA27" s="79">
        <f t="shared" si="32"/>
        <v>300</v>
      </c>
      <c r="AB27" s="82" t="str">
        <f t="shared" si="33"/>
        <v>II</v>
      </c>
      <c r="AC27" s="81" t="str">
        <f t="shared" si="34"/>
        <v>Corregir y adoptar medidas de control de inmediato. Sin embargo suspenda actividades si el nivel de riesgo está por encima o igual de 360.</v>
      </c>
      <c r="AD27" s="74" t="str">
        <f t="shared" si="35"/>
        <v>No aceptable o aceptable con control específico</v>
      </c>
      <c r="AE27" s="74" t="s">
        <v>701</v>
      </c>
      <c r="AF27" s="74" t="s">
        <v>34</v>
      </c>
      <c r="AG27" s="74" t="s">
        <v>34</v>
      </c>
      <c r="AH27" s="85" t="s">
        <v>278</v>
      </c>
      <c r="AI27" s="74" t="s">
        <v>148</v>
      </c>
      <c r="AJ27" s="74" t="s">
        <v>34</v>
      </c>
      <c r="AK27" s="52" t="s">
        <v>468</v>
      </c>
    </row>
    <row r="28" spans="2:37" s="29" customFormat="1" ht="97.5" customHeight="1">
      <c r="B28" s="436"/>
      <c r="C28" s="436"/>
      <c r="D28" s="436"/>
      <c r="E28" s="505"/>
      <c r="F28" s="505"/>
      <c r="G28" s="229" t="s">
        <v>33</v>
      </c>
      <c r="H28" s="85" t="s">
        <v>60</v>
      </c>
      <c r="I28" s="85" t="s">
        <v>268</v>
      </c>
      <c r="J28" s="85" t="s">
        <v>269</v>
      </c>
      <c r="K28" s="85" t="s">
        <v>270</v>
      </c>
      <c r="L28" s="76">
        <v>1</v>
      </c>
      <c r="M28" s="76">
        <v>0</v>
      </c>
      <c r="N28" s="76">
        <v>0</v>
      </c>
      <c r="O28" s="76">
        <f t="shared" si="0"/>
        <v>1</v>
      </c>
      <c r="P28" s="85" t="s">
        <v>271</v>
      </c>
      <c r="Q28" s="78">
        <v>8</v>
      </c>
      <c r="R28" s="85" t="s">
        <v>272</v>
      </c>
      <c r="S28" s="85" t="s">
        <v>273</v>
      </c>
      <c r="T28" s="74" t="s">
        <v>316</v>
      </c>
      <c r="U28" s="79">
        <v>2</v>
      </c>
      <c r="V28" s="79">
        <v>4</v>
      </c>
      <c r="W28" s="79">
        <f t="shared" si="29"/>
        <v>8</v>
      </c>
      <c r="X28" s="80" t="str">
        <f t="shared" si="30"/>
        <v>M</v>
      </c>
      <c r="Y28" s="81" t="str">
        <f t="shared" si="31"/>
        <v>Situación deficiente con exposición esporádica, o bien situación mejorable con exposición continuada o frecuente. Es posible que suceda el daño alguna vez.</v>
      </c>
      <c r="Z28" s="79">
        <v>10</v>
      </c>
      <c r="AA28" s="79">
        <f t="shared" si="32"/>
        <v>80</v>
      </c>
      <c r="AB28" s="82" t="str">
        <f t="shared" si="33"/>
        <v>III</v>
      </c>
      <c r="AC28" s="81" t="str">
        <f t="shared" si="34"/>
        <v>Mejorar si es posible. Sería conveniente justificar la intervención y su rentabilidad.</v>
      </c>
      <c r="AD28" s="74" t="str">
        <f t="shared" si="35"/>
        <v>Aceptable</v>
      </c>
      <c r="AE28" s="64" t="s">
        <v>702</v>
      </c>
      <c r="AF28" s="78" t="s">
        <v>34</v>
      </c>
      <c r="AG28" s="78" t="s">
        <v>34</v>
      </c>
      <c r="AH28" s="85" t="s">
        <v>61</v>
      </c>
      <c r="AI28" s="85" t="s">
        <v>728</v>
      </c>
      <c r="AJ28" s="78" t="s">
        <v>34</v>
      </c>
      <c r="AK28" s="84" t="s">
        <v>705</v>
      </c>
    </row>
    <row r="30" spans="2:37" ht="75" customHeight="1">
      <c r="AI30" s="48"/>
    </row>
  </sheetData>
  <mergeCells count="47">
    <mergeCell ref="AK7:AK8"/>
    <mergeCell ref="AB7:AB8"/>
    <mergeCell ref="AC7:AC8"/>
    <mergeCell ref="AD7:AD8"/>
    <mergeCell ref="AE7:AE8"/>
    <mergeCell ref="AG7:AG8"/>
    <mergeCell ref="AH7:AH8"/>
    <mergeCell ref="AI7:AI8"/>
    <mergeCell ref="AJ7:AJ8"/>
    <mergeCell ref="AF7:AF8"/>
    <mergeCell ref="Y7:Y8"/>
    <mergeCell ref="Z7:Z8"/>
    <mergeCell ref="AA7:AA8"/>
    <mergeCell ref="Q7:Q8"/>
    <mergeCell ref="R7:T7"/>
    <mergeCell ref="U7:U8"/>
    <mergeCell ref="V7:V8"/>
    <mergeCell ref="W7:W8"/>
    <mergeCell ref="X7:X8"/>
    <mergeCell ref="D7:D8"/>
    <mergeCell ref="E7:E8"/>
    <mergeCell ref="F7:F8"/>
    <mergeCell ref="H14:H17"/>
    <mergeCell ref="B9:B28"/>
    <mergeCell ref="C9:C28"/>
    <mergeCell ref="D9:D28"/>
    <mergeCell ref="E9:E28"/>
    <mergeCell ref="F9:F28"/>
    <mergeCell ref="H9:H11"/>
    <mergeCell ref="H22:H27"/>
    <mergeCell ref="H18:H21"/>
    <mergeCell ref="AE18:AE21"/>
    <mergeCell ref="AE14:AE17"/>
    <mergeCell ref="B4:T4"/>
    <mergeCell ref="U4:AK4"/>
    <mergeCell ref="B5:T6"/>
    <mergeCell ref="U5:AC6"/>
    <mergeCell ref="AD5:AD6"/>
    <mergeCell ref="AE5:AK5"/>
    <mergeCell ref="AE6:AK6"/>
    <mergeCell ref="G7:G8"/>
    <mergeCell ref="H7:J7"/>
    <mergeCell ref="K7:K8"/>
    <mergeCell ref="L7:O7"/>
    <mergeCell ref="P7:P8"/>
    <mergeCell ref="B7:B8"/>
    <mergeCell ref="C7:C8"/>
  </mergeCells>
  <conditionalFormatting sqref="AB10">
    <cfRule type="cellIs" dxfId="1251" priority="133" stopIfTrue="1" operator="equal">
      <formula>"I"</formula>
    </cfRule>
    <cfRule type="cellIs" dxfId="1250" priority="134" stopIfTrue="1" operator="equal">
      <formula>"II"</formula>
    </cfRule>
    <cfRule type="cellIs" dxfId="1249" priority="135" stopIfTrue="1" operator="between">
      <formula>"III"</formula>
      <formula>"IV"</formula>
    </cfRule>
  </conditionalFormatting>
  <conditionalFormatting sqref="AB22:AB23 AB27:AD27">
    <cfRule type="cellIs" dxfId="1248" priority="49" stopIfTrue="1" operator="equal">
      <formula>"II"</formula>
    </cfRule>
    <cfRule type="cellIs" dxfId="1247" priority="50" stopIfTrue="1" operator="between">
      <formula>"III"</formula>
      <formula>"IV"</formula>
    </cfRule>
  </conditionalFormatting>
  <conditionalFormatting sqref="AB26">
    <cfRule type="cellIs" dxfId="1246" priority="20" stopIfTrue="1" operator="equal">
      <formula>"I"</formula>
    </cfRule>
    <cfRule type="cellIs" dxfId="1245" priority="21" stopIfTrue="1" operator="equal">
      <formula>"II"</formula>
    </cfRule>
    <cfRule type="cellIs" dxfId="1244" priority="22" stopIfTrue="1" operator="between">
      <formula>"III"</formula>
      <formula>"IV"</formula>
    </cfRule>
  </conditionalFormatting>
  <conditionalFormatting sqref="AB12:AD15">
    <cfRule type="cellIs" dxfId="1243" priority="66" stopIfTrue="1" operator="equal">
      <formula>"I"</formula>
    </cfRule>
    <cfRule type="cellIs" dxfId="1242" priority="67" stopIfTrue="1" operator="equal">
      <formula>"II"</formula>
    </cfRule>
    <cfRule type="cellIs" dxfId="1241" priority="68" stopIfTrue="1" operator="between">
      <formula>"III"</formula>
      <formula>"IV"</formula>
    </cfRule>
  </conditionalFormatting>
  <conditionalFormatting sqref="AB16:AD16">
    <cfRule type="cellIs" dxfId="1240" priority="74" stopIfTrue="1" operator="equal">
      <formula>"I"</formula>
    </cfRule>
    <cfRule type="cellIs" dxfId="1239" priority="75" stopIfTrue="1" operator="equal">
      <formula>"II"</formula>
    </cfRule>
    <cfRule type="cellIs" dxfId="1238" priority="76" stopIfTrue="1" operator="between">
      <formula>"III"</formula>
      <formula>"IV"</formula>
    </cfRule>
  </conditionalFormatting>
  <conditionalFormatting sqref="AB17:AD21">
    <cfRule type="cellIs" dxfId="1237" priority="56" stopIfTrue="1" operator="equal">
      <formula>"I"</formula>
    </cfRule>
    <cfRule type="cellIs" dxfId="1236" priority="57" stopIfTrue="1" operator="equal">
      <formula>"II"</formula>
    </cfRule>
    <cfRule type="cellIs" dxfId="1235" priority="58" stopIfTrue="1" operator="between">
      <formula>"III"</formula>
      <formula>"IV"</formula>
    </cfRule>
  </conditionalFormatting>
  <conditionalFormatting sqref="AB27:AD27 AB22:AB23">
    <cfRule type="cellIs" dxfId="1234" priority="48" stopIfTrue="1" operator="equal">
      <formula>"I"</formula>
    </cfRule>
  </conditionalFormatting>
  <conditionalFormatting sqref="AB28:AD71 AE30 AE31:AF31 AE32:AE42 AE43:AF43 AE44:AE45 AE46:AF46 AE47:AE56 AE57:AF57 AE58:AE59 AE60:AF60 AE61:AE68 AE69:AF69 AE70 AE71:AF71 AB72:AE73 AB74:AF74 AB75:AE82 AB83:AF86 AB87:AE88 AB89:AF89 AB90:AE97 AB98:AF101 AB102:AE103 AB104:AF104 AB105:AE112 AB113:AF116 AB117:AE118 AB119:AF119 AB120:AE130 AB131:AF132 AB133:AE133 AB134:AF134 AB135:AE143 AB144:AF145 AB146:AE146 AB147:AF147 AB148:AE158 AF158 AB159:AF160 AB161:AE161 AB162:AF162 AB163:AE172 AF172:AF173 AE173:AE174 AB173:AD227 AE175:AF175 AE176:AE185 AF185 AE186:AF187 AE188 AE189:AF189 AE190:AE199 AF199 AE200:AF201 AE202 AE203:AF203 AE204:AE213 AF213 AE214:AF215 AE216 AE217:AF217 AE218:AE227 AF227 AB228:AF300 AB301:AE302 AE303:AF303 AB303:AD328 AE304:AE314 AE315:AF316 AE317 AE318:AF318 AE319:AE328 AF328 AB329:AF329 AE330:AF568 AB330:AD583 AE569:AE570 AE571:AF571 AE572:AE582 AE583:AF583 AB584:AF669 AB670:AE671 AB672:AF672 AB673:AE680 AB681:AF682 AB683:AE683 AB684:AF743 AB744:AE745 AB746:AF746 AB747:AE750 AB751:AF751 AB752:AE754 AB755:AF756 AB757:AE757 AB758:AF818">
    <cfRule type="cellIs" dxfId="1233" priority="366" stopIfTrue="1" operator="equal">
      <formula>"I"</formula>
    </cfRule>
    <cfRule type="cellIs" dxfId="1232" priority="367" stopIfTrue="1" operator="equal">
      <formula>"II"</formula>
    </cfRule>
    <cfRule type="cellIs" dxfId="1231" priority="368" stopIfTrue="1" operator="between">
      <formula>"III"</formula>
      <formula>"IV"</formula>
    </cfRule>
  </conditionalFormatting>
  <conditionalFormatting sqref="AB9:AE9">
    <cfRule type="cellIs" dxfId="1230" priority="92" stopIfTrue="1" operator="equal">
      <formula>"I"</formula>
    </cfRule>
    <cfRule type="cellIs" dxfId="1229" priority="93" stopIfTrue="1" operator="equal">
      <formula>"II"</formula>
    </cfRule>
    <cfRule type="cellIs" dxfId="1228" priority="94" stopIfTrue="1" operator="between">
      <formula>"III"</formula>
      <formula>"IV"</formula>
    </cfRule>
  </conditionalFormatting>
  <conditionalFormatting sqref="AB11:AE11">
    <cfRule type="cellIs" dxfId="1227" priority="79" stopIfTrue="1" operator="equal">
      <formula>"I"</formula>
    </cfRule>
    <cfRule type="cellIs" dxfId="1226" priority="80" stopIfTrue="1" operator="equal">
      <formula>"II"</formula>
    </cfRule>
    <cfRule type="cellIs" dxfId="1225" priority="81" stopIfTrue="1" operator="between">
      <formula>"III"</formula>
      <formula>"IV"</formula>
    </cfRule>
  </conditionalFormatting>
  <conditionalFormatting sqref="AB24:AE25">
    <cfRule type="cellIs" dxfId="1224" priority="28" stopIfTrue="1" operator="equal">
      <formula>"I"</formula>
    </cfRule>
    <cfRule type="cellIs" dxfId="1223" priority="29" stopIfTrue="1" operator="equal">
      <formula>"II"</formula>
    </cfRule>
    <cfRule type="cellIs" dxfId="1222" priority="30" stopIfTrue="1" operator="between">
      <formula>"III"</formula>
      <formula>"IV"</formula>
    </cfRule>
  </conditionalFormatting>
  <conditionalFormatting sqref="AD9:AD15">
    <cfRule type="containsText" dxfId="1221" priority="61" stopIfTrue="1" operator="containsText" text="No aceptable o aceptable con control específico">
      <formula>NOT(ISERROR(SEARCH("No aceptable o aceptable con control específico",AD9)))</formula>
    </cfRule>
    <cfRule type="cellIs" dxfId="1220" priority="64" stopIfTrue="1" operator="equal">
      <formula>"Aceptable"</formula>
    </cfRule>
    <cfRule type="cellIs" dxfId="1219" priority="65" stopIfTrue="1" operator="equal">
      <formula>"No aceptable"</formula>
    </cfRule>
  </conditionalFormatting>
  <conditionalFormatting sqref="AD9:AD16">
    <cfRule type="containsText" dxfId="1218" priority="62" stopIfTrue="1" operator="containsText" text="No aceptable">
      <formula>NOT(ISERROR(SEARCH("No aceptable",AD9)))</formula>
    </cfRule>
    <cfRule type="containsText" dxfId="1217" priority="63" stopIfTrue="1" operator="containsText" text="No Aceptable o aceptable con control específico">
      <formula>NOT(ISERROR(SEARCH("No Aceptable o aceptable con control específico",AD9)))</formula>
    </cfRule>
  </conditionalFormatting>
  <conditionalFormatting sqref="AD15">
    <cfRule type="containsText" dxfId="1216" priority="59" stopIfTrue="1" operator="containsText" text="No aceptable">
      <formula>NOT(ISERROR(SEARCH("No aceptable",AD15)))</formula>
    </cfRule>
    <cfRule type="containsText" dxfId="1215" priority="60" stopIfTrue="1" operator="containsText" text="No Aceptable o aceptable con control específico">
      <formula>NOT(ISERROR(SEARCH("No Aceptable o aceptable con control específico",AD15)))</formula>
    </cfRule>
  </conditionalFormatting>
  <conditionalFormatting sqref="AD16">
    <cfRule type="containsText" dxfId="1214" priority="69" stopIfTrue="1" operator="containsText" text="No aceptable o aceptable con control específico">
      <formula>NOT(ISERROR(SEARCH("No aceptable o aceptable con control específico",AD16)))</formula>
    </cfRule>
    <cfRule type="containsText" dxfId="1213" priority="70" stopIfTrue="1" operator="containsText" text="No aceptable">
      <formula>NOT(ISERROR(SEARCH("No aceptable",AD16)))</formula>
    </cfRule>
    <cfRule type="containsText" dxfId="1212" priority="71" stopIfTrue="1" operator="containsText" text="No Aceptable o aceptable con control específico">
      <formula>NOT(ISERROR(SEARCH("No Aceptable o aceptable con control específico",AD16)))</formula>
    </cfRule>
    <cfRule type="cellIs" dxfId="1211" priority="72" stopIfTrue="1" operator="equal">
      <formula>"Aceptable"</formula>
    </cfRule>
    <cfRule type="cellIs" dxfId="1210" priority="73" stopIfTrue="1" operator="equal">
      <formula>"No aceptable"</formula>
    </cfRule>
  </conditionalFormatting>
  <conditionalFormatting sqref="AD17:AD21">
    <cfRule type="cellIs" dxfId="1209" priority="54" stopIfTrue="1" operator="equal">
      <formula>"Aceptable"</formula>
    </cfRule>
    <cfRule type="cellIs" dxfId="1208" priority="55" stopIfTrue="1" operator="equal">
      <formula>"No aceptable"</formula>
    </cfRule>
  </conditionalFormatting>
  <conditionalFormatting sqref="AD17:AD818">
    <cfRule type="containsText" dxfId="1207" priority="15" stopIfTrue="1" operator="containsText" text="No aceptable o aceptable con control específico">
      <formula>NOT(ISERROR(SEARCH("No aceptable o aceptable con control específico",AD17)))</formula>
    </cfRule>
    <cfRule type="containsText" dxfId="1206" priority="16" stopIfTrue="1" operator="containsText" text="No aceptable">
      <formula>NOT(ISERROR(SEARCH("No aceptable",AD17)))</formula>
    </cfRule>
    <cfRule type="containsText" dxfId="1205" priority="17" stopIfTrue="1" operator="containsText" text="No Aceptable o aceptable con control específico">
      <formula>NOT(ISERROR(SEARCH("No Aceptable o aceptable con control específico",AD17)))</formula>
    </cfRule>
  </conditionalFormatting>
  <conditionalFormatting sqref="AD24:AD26">
    <cfRule type="cellIs" dxfId="1204" priority="18" stopIfTrue="1" operator="equal">
      <formula>"Aceptable"</formula>
    </cfRule>
    <cfRule type="cellIs" dxfId="1203" priority="19" stopIfTrue="1" operator="equal">
      <formula>"No aceptable"</formula>
    </cfRule>
  </conditionalFormatting>
  <conditionalFormatting sqref="AD28:AD29">
    <cfRule type="cellIs" dxfId="1202" priority="113" stopIfTrue="1" operator="equal">
      <formula>"Aceptable"</formula>
    </cfRule>
    <cfRule type="cellIs" dxfId="1201" priority="114" stopIfTrue="1" operator="equal">
      <formula>"No aceptable"</formula>
    </cfRule>
  </conditionalFormatting>
  <conditionalFormatting sqref="AD22:AE23">
    <cfRule type="cellIs" dxfId="1200" priority="46" stopIfTrue="1" operator="equal">
      <formula>"Aceptable"</formula>
    </cfRule>
    <cfRule type="cellIs" dxfId="1199" priority="47" stopIfTrue="1" operator="equal">
      <formula>"No aceptable"</formula>
    </cfRule>
  </conditionalFormatting>
  <conditionalFormatting sqref="AD27:AE27">
    <cfRule type="cellIs" dxfId="1198" priority="26" stopIfTrue="1" operator="equal">
      <formula>"Aceptable"</formula>
    </cfRule>
    <cfRule type="cellIs" dxfId="1197" priority="27" stopIfTrue="1" operator="equal">
      <formula>"No aceptable"</formula>
    </cfRule>
  </conditionalFormatting>
  <conditionalFormatting sqref="AD30:AE30 AD31:AF31 AD32:AE42 AD43:AF43 AD44:AE45 AD46:AF46 AD47:AE56 AD57:AF57 AD58:AE59 AD60:AF60 AD61:AE68 AD69:AF69 AD70:AE70 AD71:AF71 AD72:AE73 AD74:AF74 AD75:AE82 AD83:AF86 AD87:AE88 AD89:AF89 AD90:AE97 AD98:AF101 AD102:AE103 AD104:AF104 AD105:AE112 AD113:AF116 AD117:AE118 AD119:AF119 AD120:AE130 AD131:AF132 AD133:AE133 AD134:AF134 AD135:AE143 AD144:AF145 AD146:AE146 AD147:AF147 AD148:AE158 AD159:AF160 AD161:AE161 AD162:AF162 AD163:AE172 AD173:AD227 AD228:AF300 AD301:AE302 AD303:AF303 AD304:AE315 AD316:AD328 AD329:AF329 AD330:AD583 AD584:AF669 AD670:AE671 AD672:AF672 AD673:AE680 AD681:AF682 AD683:AE683 AD684:AF743 AD744:AE745 AD746:AF746 AD747:AE750 AD751:AF751 AD752:AE754 AD755:AF756 AD757:AE757 AD758:AF818 AF158 AF172:AF173 AE173:AE174 AE175:AF175 AE176:AE185 AF185 AE186:AF187 AE188 AE189:AF189 AE190:AE199 AF199 AE200:AF201 AE202 AE203:AF203 AE204:AE213 AF213 AE214:AF215 AE216 AE217:AF217 AE218:AE227 AF227 AF315:AF316 AE316:AE317 AE318:AF318 AE319:AE328 AF328 AE330:AF568 AE569:AE570 AE571:AF571 AE572:AE582 AE583:AF583">
    <cfRule type="cellIs" dxfId="1196" priority="364" stopIfTrue="1" operator="equal">
      <formula>"Aceptable"</formula>
    </cfRule>
  </conditionalFormatting>
  <conditionalFormatting sqref="AD30:AE30 AD31:AF31 AD32:AE42 AD43:AF43 AD44:AE45 AD46:AF46 AD47:AE56 AD57:AF57 AD58:AE59 AD60:AF60 AD61:AE68 AD69:AF69 AD70:AE70 AD71:AF71 AD72:AE73 AD74:AF74 AD75:AE82 AD83:AF86 AD87:AE88 AD89:AF89 AD90:AE97 AD98:AF101 AD102:AE103 AD104:AF104 AD105:AE112 AD113:AF116 AD117:AE118 AD119:AF119 AD120:AE130 AD131:AF132 AD133:AE133 AD134:AF134 AD135:AE143 AD144:AF145 AD146:AE146 AD147:AF147 AD148:AE158 AF158 AD159:AF160 AD161:AE161 AD162:AF162 AD163:AE172 AF172:AF173 AE173:AE174 AD173:AD227 AE175:AF175 AE176:AE185 AF185 AE186:AF187 AE188 AE189:AF189 AE190:AE199 AF199 AE200:AF201 AE202 AE203:AF203 AE204:AE213 AF213 AE214:AF215 AE216 AE217:AF217 AE218:AE227 AF227 AD228:AF300 AD301:AE302 AD303:AF303 AD304:AE315 AF315:AF316 AE316:AE317 AD316:AD328 AE318:AF318 AE319:AE328 AF328 AD329:AF329 AE330:AF568 AD330:AD583 AE569:AE570 AE571:AF571 AE572:AE582 AE583:AF583 AD584:AF669 AD670:AE671 AD672:AF672 AD673:AE680 AD681:AF682 AD683:AE683 AD684:AF743 AD744:AE745 AD746:AF746 AD747:AE750 AD751:AF751 AD752:AE754 AD755:AF756 AD757:AE757 AD758:AF818">
    <cfRule type="cellIs" dxfId="1195" priority="365" stopIfTrue="1" operator="equal">
      <formula>"No aceptable"</formula>
    </cfRule>
  </conditionalFormatting>
  <conditionalFormatting sqref="AE9:AE12">
    <cfRule type="cellIs" dxfId="1194" priority="1" stopIfTrue="1" operator="equal">
      <formula>"Aceptable"</formula>
    </cfRule>
    <cfRule type="cellIs" dxfId="1193" priority="2" stopIfTrue="1" operator="equal">
      <formula>"No aceptable"</formula>
    </cfRule>
  </conditionalFormatting>
  <conditionalFormatting sqref="AE13">
    <cfRule type="cellIs" dxfId="1192" priority="3" stopIfTrue="1" operator="equal">
      <formula>"I"</formula>
    </cfRule>
    <cfRule type="cellIs" dxfId="1191" priority="4" stopIfTrue="1" operator="equal">
      <formula>"II"</formula>
    </cfRule>
    <cfRule type="cellIs" dxfId="1190" priority="5" stopIfTrue="1" operator="between">
      <formula>"III"</formula>
      <formula>"IV"</formula>
    </cfRule>
    <cfRule type="cellIs" dxfId="1189" priority="6" stopIfTrue="1" operator="equal">
      <formula>"Aceptable"</formula>
    </cfRule>
    <cfRule type="cellIs" dxfId="1188" priority="7" stopIfTrue="1" operator="equal">
      <formula>"No aceptable"</formula>
    </cfRule>
  </conditionalFormatting>
  <conditionalFormatting sqref="AE18:AE19">
    <cfRule type="cellIs" dxfId="1187" priority="118" stopIfTrue="1" operator="equal">
      <formula>"Aceptable"</formula>
    </cfRule>
    <cfRule type="cellIs" dxfId="1186" priority="119" stopIfTrue="1" operator="equal">
      <formula>"No aceptable"</formula>
    </cfRule>
    <cfRule type="cellIs" dxfId="1185" priority="120" stopIfTrue="1" operator="equal">
      <formula>"I"</formula>
    </cfRule>
    <cfRule type="cellIs" dxfId="1184" priority="121" stopIfTrue="1" operator="equal">
      <formula>"II"</formula>
    </cfRule>
    <cfRule type="cellIs" dxfId="1183" priority="122" stopIfTrue="1" operator="between">
      <formula>"III"</formula>
      <formula>"IV"</formula>
    </cfRule>
  </conditionalFormatting>
  <conditionalFormatting sqref="AE22">
    <cfRule type="cellIs" dxfId="1182" priority="43" stopIfTrue="1" operator="equal">
      <formula>"I"</formula>
    </cfRule>
    <cfRule type="cellIs" dxfId="1181" priority="44" stopIfTrue="1" operator="equal">
      <formula>"II"</formula>
    </cfRule>
    <cfRule type="cellIs" dxfId="1180" priority="45" stopIfTrue="1" operator="between">
      <formula>"III"</formula>
      <formula>"IV"</formula>
    </cfRule>
  </conditionalFormatting>
  <conditionalFormatting sqref="AE24:AE25">
    <cfRule type="cellIs" dxfId="1179" priority="31" stopIfTrue="1" operator="equal">
      <formula>"Aceptable"</formula>
    </cfRule>
    <cfRule type="cellIs" dxfId="1178" priority="32" stopIfTrue="1" operator="equal">
      <formula>"No aceptable"</formula>
    </cfRule>
  </conditionalFormatting>
  <conditionalFormatting sqref="AE26">
    <cfRule type="cellIs" dxfId="1177" priority="13" stopIfTrue="1" operator="equal">
      <formula>"Aceptable"</formula>
    </cfRule>
    <cfRule type="cellIs" dxfId="1176" priority="14" stopIfTrue="1" operator="equal">
      <formula>"No aceptable"</formula>
    </cfRule>
  </conditionalFormatting>
  <conditionalFormatting sqref="AE27:AE28">
    <cfRule type="cellIs" dxfId="1175" priority="10" stopIfTrue="1" operator="equal">
      <formula>"I"</formula>
    </cfRule>
    <cfRule type="cellIs" dxfId="1174" priority="11" stopIfTrue="1" operator="equal">
      <formula>"II"</formula>
    </cfRule>
    <cfRule type="cellIs" dxfId="1173" priority="12" stopIfTrue="1" operator="between">
      <formula>"III"</formula>
      <formula>"IV"</formula>
    </cfRule>
  </conditionalFormatting>
  <conditionalFormatting sqref="AE28">
    <cfRule type="cellIs" dxfId="1172" priority="8" stopIfTrue="1" operator="equal">
      <formula>"Aceptable"</formula>
    </cfRule>
    <cfRule type="cellIs" dxfId="1171" priority="9" stopIfTrue="1" operator="equal">
      <formula>"No aceptable"</formula>
    </cfRule>
  </conditionalFormatting>
  <dataValidations count="4">
    <dataValidation allowBlank="1" sqref="AA14:AA17 AA22:AA27" xr:uid="{00000000-0002-0000-1700-000000000000}"/>
    <dataValidation type="list" allowBlank="1" showInputMessage="1" showErrorMessage="1" prompt="10 = Muy Alto_x000a_6 = Alto_x000a_2 = Medio_x000a_0 = Bajo" sqref="U10 U13:U27" xr:uid="{00000000-0002-0000-1700-000001000000}">
      <formula1>"10, 6, 2, 0, "</formula1>
    </dataValidation>
    <dataValidation type="list" allowBlank="1" showInputMessage="1" prompt="4 = Continua_x000a_3 = Frecuente_x000a_2 = Ocasional_x000a_1 = Esporádica" sqref="V10 V13:V27" xr:uid="{00000000-0002-0000-17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0 Z13:Z17 Z22:Z27" xr:uid="{00000000-0002-0000-1700-000003000000}">
      <formula1>"100,60,25,10"</formula1>
    </dataValidation>
  </dataValidations>
  <pageMargins left="0.7" right="0.7" top="0.75" bottom="0.75" header="0.3" footer="0.3"/>
  <pageSetup paperSize="9" scale="17" fitToHeight="0" orientation="portrait" r:id="rId1"/>
  <colBreaks count="1" manualBreakCount="1">
    <brk id="37"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pageSetUpPr fitToPage="1"/>
  </sheetPr>
  <dimension ref="A1:BL36"/>
  <sheetViews>
    <sheetView view="pageBreakPreview" topLeftCell="M1" zoomScale="70" zoomScaleNormal="70" zoomScaleSheetLayoutView="70" workbookViewId="0">
      <selection activeCell="AK3" sqref="AK3"/>
    </sheetView>
  </sheetViews>
  <sheetFormatPr baseColWidth="10" defaultColWidth="8" defaultRowHeight="62.25" customHeight="1"/>
  <cols>
    <col min="6" max="6" width="11.28515625" customWidth="1"/>
    <col min="10" max="10" width="12.42578125" customWidth="1"/>
    <col min="36" max="36" width="13.42578125" customWidth="1"/>
    <col min="37" max="37" width="14.42578125" customWidth="1"/>
  </cols>
  <sheetData>
    <row r="1" spans="2:64" ht="44.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44.2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8.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2:64"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92.25" customHeight="1">
      <c r="B9" s="434" t="s">
        <v>106</v>
      </c>
      <c r="C9" s="434" t="s">
        <v>607</v>
      </c>
      <c r="D9" s="434" t="s">
        <v>584</v>
      </c>
      <c r="E9" s="588" t="s">
        <v>113</v>
      </c>
      <c r="F9" s="588" t="s">
        <v>608</v>
      </c>
      <c r="G9" s="229" t="s">
        <v>42</v>
      </c>
      <c r="H9" s="404" t="s">
        <v>198</v>
      </c>
      <c r="I9" s="78" t="s">
        <v>245</v>
      </c>
      <c r="J9" s="78" t="s">
        <v>246</v>
      </c>
      <c r="K9" s="85" t="s">
        <v>247</v>
      </c>
      <c r="L9" s="76">
        <v>5</v>
      </c>
      <c r="M9" s="76">
        <v>3</v>
      </c>
      <c r="N9" s="76">
        <v>0</v>
      </c>
      <c r="O9" s="76">
        <f t="shared" ref="O9:O25" si="0">SUM(L9:N9)</f>
        <v>8</v>
      </c>
      <c r="P9" s="85" t="s">
        <v>248</v>
      </c>
      <c r="Q9" s="78">
        <v>8</v>
      </c>
      <c r="R9" s="85" t="s">
        <v>79</v>
      </c>
      <c r="S9" s="85" t="s">
        <v>249</v>
      </c>
      <c r="T9" s="85" t="s">
        <v>250</v>
      </c>
      <c r="U9" s="79">
        <v>2</v>
      </c>
      <c r="V9" s="79">
        <v>4</v>
      </c>
      <c r="W9" s="79">
        <f t="shared" ref="W9:W25" si="1">V9*U9</f>
        <v>8</v>
      </c>
      <c r="X9" s="80" t="str">
        <f t="shared" ref="X9:X25" si="2">+IF(AND(U9*V9&gt;=24,U9*V9&lt;=40),"MA",IF(AND(U9*V9&gt;=10,U9*V9&lt;=20),"A",IF(AND(U9*V9&gt;=6,U9*V9&lt;=8),"M",IF(AND(U9*V9&gt;=0,U9*V9&lt;=4),"B",""))))</f>
        <v>M</v>
      </c>
      <c r="Y9" s="74" t="str">
        <f t="shared" ref="Y9:Y25"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 t="shared" ref="AB9:AB25" si="4">+IF(AND(U9*V9*Z9&gt;=600,U9*V9*Z9&lt;=4000),"I",IF(AND(U9*V9*Z9&gt;=150,U9*V9*Z9&lt;=500),"II",IF(AND(U9*V9*Z9&gt;=40,U9*V9*Z9&lt;=120),"III",IF(AND(U9*V9*Z9&gt;=0,U9*V9*Z9&lt;=20),"IV",""))))</f>
        <v>III</v>
      </c>
      <c r="AC9" s="74" t="str">
        <f t="shared" ref="AC9:AC25"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5" si="6">+IF(AB9="I","No aceptable",IF(AB9="II","No aceptable o aceptable con control específico",IF(AB9="III","Aceptable",IF(AB9="IV","Aceptable",""))))</f>
        <v>Aceptable</v>
      </c>
      <c r="AE9" s="64" t="s">
        <v>251</v>
      </c>
      <c r="AF9" s="66" t="s">
        <v>34</v>
      </c>
      <c r="AG9" s="66" t="s">
        <v>37</v>
      </c>
      <c r="AH9" s="66" t="s">
        <v>34</v>
      </c>
      <c r="AI9" s="64" t="s">
        <v>252</v>
      </c>
      <c r="AJ9" s="66" t="s">
        <v>34</v>
      </c>
      <c r="AK9" s="52" t="s">
        <v>468</v>
      </c>
    </row>
    <row r="10" spans="2:64" s="1" customFormat="1" ht="92.25" customHeight="1">
      <c r="B10" s="435"/>
      <c r="C10" s="435"/>
      <c r="D10" s="435"/>
      <c r="E10" s="438"/>
      <c r="F10" s="438"/>
      <c r="G10" s="229" t="s">
        <v>42</v>
      </c>
      <c r="H10" s="405"/>
      <c r="I10" s="74" t="s">
        <v>46</v>
      </c>
      <c r="J10" s="75" t="s">
        <v>230</v>
      </c>
      <c r="K10" s="75" t="s">
        <v>231</v>
      </c>
      <c r="L10" s="76">
        <v>5</v>
      </c>
      <c r="M10" s="76">
        <v>3</v>
      </c>
      <c r="N10" s="76">
        <v>0</v>
      </c>
      <c r="O10" s="76">
        <f t="shared" si="0"/>
        <v>8</v>
      </c>
      <c r="P10" s="75" t="s">
        <v>232</v>
      </c>
      <c r="Q10" s="78">
        <v>8</v>
      </c>
      <c r="R10" s="75" t="s">
        <v>424</v>
      </c>
      <c r="S10" s="75" t="s">
        <v>234</v>
      </c>
      <c r="T10" s="75" t="s">
        <v>233</v>
      </c>
      <c r="U10" s="79">
        <v>2</v>
      </c>
      <c r="V10" s="79">
        <v>4</v>
      </c>
      <c r="W10" s="79">
        <f t="shared" si="1"/>
        <v>8</v>
      </c>
      <c r="X10" s="80" t="str">
        <f t="shared" si="2"/>
        <v>M</v>
      </c>
      <c r="Y10" s="74" t="str">
        <f t="shared" si="3"/>
        <v>Situación deficiente con exposición esporádica, o bien situación mejorable con exposición continuada o frecuente. Es posible que suceda el daño alguna vez.</v>
      </c>
      <c r="Z10" s="79">
        <v>10</v>
      </c>
      <c r="AA10" s="79">
        <f t="shared" ref="AA10" si="7">W10*Z10</f>
        <v>80</v>
      </c>
      <c r="AB10" s="82" t="str">
        <f t="shared" si="4"/>
        <v>III</v>
      </c>
      <c r="AC10" s="74" t="str">
        <f t="shared" si="5"/>
        <v>Mejorar si es posible. Sería conveniente justificar la intervención y su rentabilidad.</v>
      </c>
      <c r="AD10" s="74" t="str">
        <f t="shared" si="6"/>
        <v>Aceptable</v>
      </c>
      <c r="AE10" s="74" t="s">
        <v>720</v>
      </c>
      <c r="AF10" s="78" t="s">
        <v>34</v>
      </c>
      <c r="AG10" s="78" t="s">
        <v>34</v>
      </c>
      <c r="AH10" s="78" t="s">
        <v>239</v>
      </c>
      <c r="AI10" s="74" t="s">
        <v>235</v>
      </c>
      <c r="AJ10" s="78" t="s">
        <v>34</v>
      </c>
      <c r="AK10" s="84" t="s">
        <v>478</v>
      </c>
    </row>
    <row r="11" spans="2:64" s="1" customFormat="1" ht="92.25" customHeight="1">
      <c r="B11" s="435"/>
      <c r="C11" s="435"/>
      <c r="D11" s="435"/>
      <c r="E11" s="438"/>
      <c r="F11" s="438"/>
      <c r="G11" s="229" t="s">
        <v>42</v>
      </c>
      <c r="H11" s="405"/>
      <c r="I11" s="74" t="s">
        <v>96</v>
      </c>
      <c r="J11" s="75" t="s">
        <v>236</v>
      </c>
      <c r="K11" s="85" t="s">
        <v>237</v>
      </c>
      <c r="L11" s="76">
        <v>5</v>
      </c>
      <c r="M11" s="76">
        <v>3</v>
      </c>
      <c r="N11" s="76">
        <v>0</v>
      </c>
      <c r="O11" s="76">
        <f t="shared" si="0"/>
        <v>8</v>
      </c>
      <c r="P11" s="75" t="s">
        <v>232</v>
      </c>
      <c r="Q11" s="78">
        <v>8</v>
      </c>
      <c r="R11" s="85" t="s">
        <v>425</v>
      </c>
      <c r="S11" s="85" t="s">
        <v>234</v>
      </c>
      <c r="T11" s="85" t="s">
        <v>233</v>
      </c>
      <c r="U11" s="79">
        <v>2</v>
      </c>
      <c r="V11" s="79">
        <v>4</v>
      </c>
      <c r="W11" s="79">
        <f t="shared" ref="W11" si="8">V11*U11</f>
        <v>8</v>
      </c>
      <c r="X11" s="80" t="str">
        <f t="shared" ref="X11" si="9">+IF(AND(U11*V11&gt;=24,U11*V11&lt;=40),"MA",IF(AND(U11*V11&gt;=10,U11*V11&lt;=20),"A",IF(AND(U11*V11&gt;=6,U11*V11&lt;=8),"M",IF(AND(U11*V11&gt;=0,U11*V11&lt;=4),"B",""))))</f>
        <v>M</v>
      </c>
      <c r="Y11" s="74" t="str">
        <f t="shared" ref="Y11" si="10">+IF(X11="MA","Situación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 t="shared" ref="AA11" si="11">W11*Z11</f>
        <v>80</v>
      </c>
      <c r="AB11" s="82" t="str">
        <f t="shared" ref="AB11" si="12">+IF(AND(U11*V11*Z11&gt;=600,U11*V11*Z11&lt;=4000),"I",IF(AND(U11*V11*Z11&gt;=150,U11*V11*Z11&lt;=500),"II",IF(AND(U11*V11*Z11&gt;=40,U11*V11*Z11&lt;=120),"III",IF(AND(U11*V11*Z11&gt;=0,U11*V11*Z11&lt;=20),"IV",""))))</f>
        <v>III</v>
      </c>
      <c r="AC11" s="74" t="str">
        <f t="shared" ref="AC11" si="13">+IF(AB11="I","Situación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 t="shared" ref="AD11" si="14">+IF(AB11="I","No aceptable",IF(AB11="II","No aceptable o aceptable con control específico",IF(AB11="III","Aceptable",IF(AB11="IV","Aceptable",""))))</f>
        <v>Aceptable</v>
      </c>
      <c r="AE11" s="74" t="s">
        <v>690</v>
      </c>
      <c r="AF11" s="78" t="s">
        <v>34</v>
      </c>
      <c r="AG11" s="78" t="s">
        <v>34</v>
      </c>
      <c r="AH11" s="78" t="s">
        <v>240</v>
      </c>
      <c r="AI11" s="74" t="s">
        <v>235</v>
      </c>
      <c r="AJ11" s="78" t="s">
        <v>34</v>
      </c>
      <c r="AK11" s="52" t="s">
        <v>468</v>
      </c>
    </row>
    <row r="12" spans="2:64" s="1" customFormat="1" ht="92.25" customHeight="1">
      <c r="B12" s="435"/>
      <c r="C12" s="435"/>
      <c r="D12" s="435"/>
      <c r="E12" s="438"/>
      <c r="F12" s="438"/>
      <c r="G12" s="229" t="s">
        <v>42</v>
      </c>
      <c r="H12" s="611" t="s">
        <v>44</v>
      </c>
      <c r="I12" s="74" t="s">
        <v>54</v>
      </c>
      <c r="J12" s="74" t="s">
        <v>224</v>
      </c>
      <c r="K12" s="74" t="s">
        <v>219</v>
      </c>
      <c r="L12" s="76">
        <v>5</v>
      </c>
      <c r="M12" s="76">
        <v>3</v>
      </c>
      <c r="N12" s="76">
        <v>0</v>
      </c>
      <c r="O12" s="76">
        <f t="shared" si="0"/>
        <v>8</v>
      </c>
      <c r="P12" s="74" t="s">
        <v>708</v>
      </c>
      <c r="Q12" s="78">
        <v>8</v>
      </c>
      <c r="R12" s="74" t="s">
        <v>221</v>
      </c>
      <c r="S12" s="74" t="s">
        <v>220</v>
      </c>
      <c r="T12" s="74" t="s">
        <v>300</v>
      </c>
      <c r="U12" s="88">
        <v>2</v>
      </c>
      <c r="V12" s="88">
        <v>3</v>
      </c>
      <c r="W12" s="88">
        <f t="shared" ref="W12:W15" si="15">V12*U12</f>
        <v>6</v>
      </c>
      <c r="X12" s="80" t="str">
        <f t="shared" ref="X12:X15" si="16">+IF(AND(U12*V12&gt;=24,U12*V12&lt;=40),"MA",IF(AND(U12*V12&gt;=10,U12*V12&lt;=20),"A",IF(AND(U12*V12&gt;=6,U12*V12&lt;=8),"M",IF(AND(U12*V12&gt;=0,U12*V12&lt;=4),"B",""))))</f>
        <v>M</v>
      </c>
      <c r="Y12" s="81" t="str">
        <f t="shared" ref="Y12:Y15" si="17">+IF(X12="MA","Situación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79">
        <v>10</v>
      </c>
      <c r="AA12" s="79">
        <f t="shared" ref="AA12:AA15" si="18">W12*Z12</f>
        <v>60</v>
      </c>
      <c r="AB12" s="82" t="str">
        <f t="shared" ref="AB12:AB15" si="19">+IF(AND(U12*V12*Z12&gt;=600,U12*V12*Z12&lt;=4000),"I",IF(AND(U12*V12*Z12&gt;=150,U12*V12*Z12&lt;=500),"II",IF(AND(U12*V12*Z12&gt;=40,U12*V12*Z12&lt;=120),"III",IF(AND(U12*V12*Z12&gt;=0,U12*V12*Z12&lt;=20),"IV",""))))</f>
        <v>III</v>
      </c>
      <c r="AC12" s="81" t="str">
        <f t="shared" ref="AC12:AC15" si="20">+IF(AB12="I","Situación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AD15" si="21">+IF(AB12="I","No aceptable",IF(AB12="II","No aceptable o aceptable con control específico",IF(AB12="III","Aceptable",IF(AB12="IV","Aceptable",""))))</f>
        <v>Aceptable</v>
      </c>
      <c r="AE12" s="407" t="s">
        <v>724</v>
      </c>
      <c r="AF12" s="74" t="s">
        <v>34</v>
      </c>
      <c r="AG12" s="74" t="s">
        <v>34</v>
      </c>
      <c r="AH12" s="74" t="s">
        <v>34</v>
      </c>
      <c r="AI12" s="74" t="s">
        <v>226</v>
      </c>
      <c r="AJ12" s="74" t="s">
        <v>34</v>
      </c>
      <c r="AK12" s="52" t="s">
        <v>468</v>
      </c>
    </row>
    <row r="13" spans="2:64" s="1" customFormat="1" ht="92.25" customHeight="1">
      <c r="B13" s="435"/>
      <c r="C13" s="435"/>
      <c r="D13" s="435"/>
      <c r="E13" s="438"/>
      <c r="F13" s="438"/>
      <c r="G13" s="229" t="s">
        <v>42</v>
      </c>
      <c r="H13" s="611"/>
      <c r="I13" s="74" t="s">
        <v>460</v>
      </c>
      <c r="J13" s="74" t="s">
        <v>439</v>
      </c>
      <c r="K13" s="74" t="s">
        <v>709</v>
      </c>
      <c r="L13" s="76">
        <v>5</v>
      </c>
      <c r="M13" s="76">
        <v>3</v>
      </c>
      <c r="N13" s="76">
        <v>0</v>
      </c>
      <c r="O13" s="76">
        <f t="shared" si="0"/>
        <v>8</v>
      </c>
      <c r="P13" s="74" t="s">
        <v>708</v>
      </c>
      <c r="Q13" s="78">
        <v>8</v>
      </c>
      <c r="R13" s="74" t="s">
        <v>707</v>
      </c>
      <c r="S13" s="74" t="s">
        <v>461</v>
      </c>
      <c r="T13" s="74" t="s">
        <v>441</v>
      </c>
      <c r="U13" s="79">
        <v>2</v>
      </c>
      <c r="V13" s="79">
        <v>3</v>
      </c>
      <c r="W13" s="88">
        <f t="shared" si="15"/>
        <v>6</v>
      </c>
      <c r="X13" s="80" t="str">
        <f t="shared" si="16"/>
        <v>M</v>
      </c>
      <c r="Y13" s="81" t="str">
        <f t="shared" si="17"/>
        <v>Situación deficiente con exposición esporádica, o bien situación mejorable con exposición continuada o frecuente. Es posible que suceda el daño alguna vez.</v>
      </c>
      <c r="Z13" s="79">
        <v>10</v>
      </c>
      <c r="AA13" s="79">
        <f t="shared" si="18"/>
        <v>60</v>
      </c>
      <c r="AB13" s="82" t="str">
        <f t="shared" si="19"/>
        <v>III</v>
      </c>
      <c r="AC13" s="81" t="str">
        <f t="shared" si="20"/>
        <v>Mejorar si es posible. Sería conveniente justificar la intervención y su rentabilidad.</v>
      </c>
      <c r="AD13" s="74" t="str">
        <f t="shared" si="21"/>
        <v>Aceptable</v>
      </c>
      <c r="AE13" s="408"/>
      <c r="AF13" s="74" t="s">
        <v>34</v>
      </c>
      <c r="AG13" s="74" t="s">
        <v>34</v>
      </c>
      <c r="AH13" s="74" t="s">
        <v>34</v>
      </c>
      <c r="AI13" s="74" t="s">
        <v>462</v>
      </c>
      <c r="AJ13" s="74" t="s">
        <v>34</v>
      </c>
      <c r="AK13" s="84" t="s">
        <v>433</v>
      </c>
    </row>
    <row r="14" spans="2:64" s="1" customFormat="1" ht="92.25" customHeight="1">
      <c r="B14" s="435"/>
      <c r="C14" s="435"/>
      <c r="D14" s="435"/>
      <c r="E14" s="438"/>
      <c r="F14" s="438"/>
      <c r="G14" s="229" t="s">
        <v>42</v>
      </c>
      <c r="H14" s="611"/>
      <c r="I14" s="74" t="s">
        <v>427</v>
      </c>
      <c r="J14" s="74" t="s">
        <v>428</v>
      </c>
      <c r="K14" s="74" t="s">
        <v>711</v>
      </c>
      <c r="L14" s="76">
        <v>5</v>
      </c>
      <c r="M14" s="76">
        <v>3</v>
      </c>
      <c r="N14" s="76">
        <v>0</v>
      </c>
      <c r="O14" s="76">
        <f t="shared" si="0"/>
        <v>8</v>
      </c>
      <c r="P14" s="74" t="s">
        <v>708</v>
      </c>
      <c r="Q14" s="78">
        <v>8</v>
      </c>
      <c r="R14" s="74" t="s">
        <v>221</v>
      </c>
      <c r="S14" s="74" t="s">
        <v>431</v>
      </c>
      <c r="T14" s="74" t="s">
        <v>432</v>
      </c>
      <c r="U14" s="79">
        <v>2</v>
      </c>
      <c r="V14" s="79">
        <v>3</v>
      </c>
      <c r="W14" s="79">
        <f t="shared" si="15"/>
        <v>6</v>
      </c>
      <c r="X14" s="80" t="str">
        <f t="shared" si="16"/>
        <v>M</v>
      </c>
      <c r="Y14" s="81" t="str">
        <f t="shared" si="17"/>
        <v>Situación deficiente con exposición esporádica, o bien situación mejorable con exposición continuada o frecuente. Es posible que suceda el daño alguna vez.</v>
      </c>
      <c r="Z14" s="79">
        <v>10</v>
      </c>
      <c r="AA14" s="79">
        <f t="shared" si="18"/>
        <v>60</v>
      </c>
      <c r="AB14" s="82" t="str">
        <f t="shared" si="19"/>
        <v>III</v>
      </c>
      <c r="AC14" s="81" t="str">
        <f t="shared" si="20"/>
        <v>Mejorar si es posible. Sería conveniente justificar la intervención y su rentabilidad.</v>
      </c>
      <c r="AD14" s="74" t="str">
        <f t="shared" si="21"/>
        <v>Aceptable</v>
      </c>
      <c r="AE14" s="408"/>
      <c r="AF14" s="74" t="s">
        <v>34</v>
      </c>
      <c r="AG14" s="74" t="s">
        <v>34</v>
      </c>
      <c r="AH14" s="74" t="s">
        <v>34</v>
      </c>
      <c r="AI14" s="74" t="s">
        <v>223</v>
      </c>
      <c r="AJ14" s="74" t="s">
        <v>34</v>
      </c>
      <c r="AK14" s="84" t="s">
        <v>433</v>
      </c>
    </row>
    <row r="15" spans="2:64" s="1" customFormat="1" ht="92.25" customHeight="1">
      <c r="B15" s="435"/>
      <c r="C15" s="435"/>
      <c r="D15" s="435"/>
      <c r="E15" s="438"/>
      <c r="F15" s="438"/>
      <c r="G15" s="229" t="s">
        <v>42</v>
      </c>
      <c r="H15" s="611"/>
      <c r="I15" s="74" t="s">
        <v>463</v>
      </c>
      <c r="J15" s="74" t="s">
        <v>222</v>
      </c>
      <c r="K15" s="74" t="s">
        <v>711</v>
      </c>
      <c r="L15" s="76">
        <v>5</v>
      </c>
      <c r="M15" s="76">
        <v>3</v>
      </c>
      <c r="N15" s="76">
        <v>0</v>
      </c>
      <c r="O15" s="76">
        <f t="shared" si="0"/>
        <v>8</v>
      </c>
      <c r="P15" s="74" t="s">
        <v>708</v>
      </c>
      <c r="Q15" s="74">
        <v>8</v>
      </c>
      <c r="R15" s="74" t="s">
        <v>459</v>
      </c>
      <c r="S15" s="74" t="s">
        <v>220</v>
      </c>
      <c r="T15" s="74" t="s">
        <v>300</v>
      </c>
      <c r="U15" s="79">
        <v>2</v>
      </c>
      <c r="V15" s="79">
        <v>3</v>
      </c>
      <c r="W15" s="79">
        <f t="shared" si="15"/>
        <v>6</v>
      </c>
      <c r="X15" s="80" t="str">
        <f t="shared" si="16"/>
        <v>M</v>
      </c>
      <c r="Y15" s="81" t="str">
        <f t="shared" si="17"/>
        <v>Situación deficiente con exposición esporádica, o bien situación mejorable con exposición continuada o frecuente. Es posible que suceda el daño alguna vez.</v>
      </c>
      <c r="Z15" s="79">
        <v>10</v>
      </c>
      <c r="AA15" s="79">
        <f t="shared" si="18"/>
        <v>60</v>
      </c>
      <c r="AB15" s="82" t="str">
        <f t="shared" si="19"/>
        <v>III</v>
      </c>
      <c r="AC15" s="81" t="str">
        <f t="shared" si="20"/>
        <v>Mejorar si es posible. Sería conveniente justificar la intervención y su rentabilidad.</v>
      </c>
      <c r="AD15" s="74" t="str">
        <f t="shared" si="21"/>
        <v>Aceptable</v>
      </c>
      <c r="AE15" s="409"/>
      <c r="AF15" s="74" t="s">
        <v>34</v>
      </c>
      <c r="AG15" s="74" t="s">
        <v>34</v>
      </c>
      <c r="AH15" s="74" t="s">
        <v>34</v>
      </c>
      <c r="AI15" s="74" t="s">
        <v>462</v>
      </c>
      <c r="AJ15" s="74" t="s">
        <v>34</v>
      </c>
      <c r="AK15" s="84" t="s">
        <v>464</v>
      </c>
    </row>
    <row r="16" spans="2:64" s="1" customFormat="1" ht="92.25" customHeight="1">
      <c r="B16" s="435"/>
      <c r="C16" s="435"/>
      <c r="D16" s="435"/>
      <c r="E16" s="438"/>
      <c r="F16" s="438"/>
      <c r="G16" s="229" t="s">
        <v>42</v>
      </c>
      <c r="H16" s="404" t="s">
        <v>200</v>
      </c>
      <c r="I16" s="78" t="s">
        <v>81</v>
      </c>
      <c r="J16" s="74" t="s">
        <v>82</v>
      </c>
      <c r="K16" s="101" t="s">
        <v>764</v>
      </c>
      <c r="L16" s="76">
        <v>5</v>
      </c>
      <c r="M16" s="76">
        <v>3</v>
      </c>
      <c r="N16" s="76">
        <v>0</v>
      </c>
      <c r="O16" s="76">
        <f t="shared" si="0"/>
        <v>8</v>
      </c>
      <c r="P16" s="78" t="s">
        <v>418</v>
      </c>
      <c r="Q16" s="78">
        <v>8</v>
      </c>
      <c r="R16" s="78" t="s">
        <v>33</v>
      </c>
      <c r="S16" s="78" t="s">
        <v>33</v>
      </c>
      <c r="T16" s="78" t="s">
        <v>420</v>
      </c>
      <c r="U16" s="79">
        <v>6</v>
      </c>
      <c r="V16" s="79">
        <v>3</v>
      </c>
      <c r="W16" s="79">
        <f t="shared" si="1"/>
        <v>18</v>
      </c>
      <c r="X16" s="80" t="str">
        <f t="shared" si="2"/>
        <v>A</v>
      </c>
      <c r="Y16" s="74" t="str">
        <f t="shared" si="3"/>
        <v>Situación deficiente con exposición frecuente u ocasional, o bien situación muy deficiente con exposición ocasional o esporádica. La materialización de Riesgo es posible que suceda varias veces en la vida laboral</v>
      </c>
      <c r="Z16" s="79">
        <v>10</v>
      </c>
      <c r="AA16" s="79">
        <f t="shared" ref="AA16:AA25" si="22">W16*Z16</f>
        <v>180</v>
      </c>
      <c r="AB16" s="82" t="str">
        <f t="shared" si="4"/>
        <v>II</v>
      </c>
      <c r="AC16" s="74" t="str">
        <f t="shared" si="5"/>
        <v>Corregir y adoptar medidas de control de inmediato. Sin embargo suspenda actividades si el nivel de riesgo está por encima o igual de 360.</v>
      </c>
      <c r="AD16" s="74" t="str">
        <f t="shared" si="6"/>
        <v>No aceptable o aceptable con control específico</v>
      </c>
      <c r="AE16" s="64" t="s">
        <v>517</v>
      </c>
      <c r="AF16" s="64" t="s">
        <v>34</v>
      </c>
      <c r="AG16" s="64" t="s">
        <v>34</v>
      </c>
      <c r="AH16" s="64" t="s">
        <v>34</v>
      </c>
      <c r="AI16" s="96" t="s">
        <v>421</v>
      </c>
      <c r="AJ16" s="64" t="s">
        <v>34</v>
      </c>
      <c r="AK16" s="52" t="s">
        <v>468</v>
      </c>
      <c r="AL16" s="105"/>
    </row>
    <row r="17" spans="1:37" s="1" customFormat="1" ht="92.25" customHeight="1">
      <c r="B17" s="435"/>
      <c r="C17" s="435"/>
      <c r="D17" s="435"/>
      <c r="E17" s="438"/>
      <c r="F17" s="438"/>
      <c r="G17" s="229" t="s">
        <v>42</v>
      </c>
      <c r="H17" s="405"/>
      <c r="I17" s="85" t="s">
        <v>202</v>
      </c>
      <c r="J17" s="85" t="s">
        <v>203</v>
      </c>
      <c r="K17" s="85" t="s">
        <v>206</v>
      </c>
      <c r="L17" s="76">
        <v>5</v>
      </c>
      <c r="M17" s="76">
        <v>3</v>
      </c>
      <c r="N17" s="76">
        <v>0</v>
      </c>
      <c r="O17" s="76">
        <f t="shared" si="0"/>
        <v>8</v>
      </c>
      <c r="P17" s="89" t="s">
        <v>209</v>
      </c>
      <c r="Q17" s="78">
        <v>8</v>
      </c>
      <c r="R17" s="89" t="s">
        <v>211</v>
      </c>
      <c r="S17" s="89" t="s">
        <v>296</v>
      </c>
      <c r="T17" s="89" t="s">
        <v>213</v>
      </c>
      <c r="U17" s="79">
        <v>2</v>
      </c>
      <c r="V17" s="79">
        <v>3</v>
      </c>
      <c r="W17" s="79">
        <f t="shared" si="1"/>
        <v>6</v>
      </c>
      <c r="X17" s="80" t="str">
        <f t="shared" si="2"/>
        <v>M</v>
      </c>
      <c r="Y17" s="81" t="str">
        <f t="shared" si="3"/>
        <v>Situación deficiente con exposición esporádica, o bien situación mejorable con exposición continuada o frecuente. Es posible que suceda el daño alguna vez.</v>
      </c>
      <c r="Z17" s="79">
        <v>10</v>
      </c>
      <c r="AA17" s="79">
        <f t="shared" si="22"/>
        <v>60</v>
      </c>
      <c r="AB17" s="82" t="str">
        <f t="shared" si="4"/>
        <v>III</v>
      </c>
      <c r="AC17" s="81" t="str">
        <f t="shared" si="5"/>
        <v>Mejorar si es posible. Sería conveniente justificar la intervención y su rentabilidad.</v>
      </c>
      <c r="AD17" s="74" t="str">
        <f t="shared" si="6"/>
        <v>Aceptable</v>
      </c>
      <c r="AE17" s="407" t="s">
        <v>713</v>
      </c>
      <c r="AF17" s="74" t="s">
        <v>34</v>
      </c>
      <c r="AG17" s="74" t="s">
        <v>34</v>
      </c>
      <c r="AH17" s="85" t="s">
        <v>217</v>
      </c>
      <c r="AI17" s="85" t="s">
        <v>218</v>
      </c>
      <c r="AJ17" s="78" t="s">
        <v>34</v>
      </c>
      <c r="AK17" s="52" t="s">
        <v>468</v>
      </c>
    </row>
    <row r="18" spans="1:37" s="1" customFormat="1" ht="92.25" customHeight="1">
      <c r="B18" s="435"/>
      <c r="C18" s="435"/>
      <c r="D18" s="435"/>
      <c r="E18" s="438"/>
      <c r="F18" s="438"/>
      <c r="G18" s="229" t="s">
        <v>42</v>
      </c>
      <c r="H18" s="415"/>
      <c r="I18" s="85" t="s">
        <v>205</v>
      </c>
      <c r="J18" s="85" t="s">
        <v>204</v>
      </c>
      <c r="K18" s="85" t="s">
        <v>207</v>
      </c>
      <c r="L18" s="76">
        <v>5</v>
      </c>
      <c r="M18" s="76">
        <v>3</v>
      </c>
      <c r="N18" s="76">
        <v>0</v>
      </c>
      <c r="O18" s="76">
        <f t="shared" si="0"/>
        <v>8</v>
      </c>
      <c r="P18" s="89" t="s">
        <v>210</v>
      </c>
      <c r="Q18" s="78">
        <v>8</v>
      </c>
      <c r="R18" s="89" t="s">
        <v>214</v>
      </c>
      <c r="S18" s="89" t="s">
        <v>215</v>
      </c>
      <c r="T18" s="89" t="s">
        <v>216</v>
      </c>
      <c r="U18" s="79">
        <v>2</v>
      </c>
      <c r="V18" s="79">
        <v>3</v>
      </c>
      <c r="W18" s="79">
        <f t="shared" si="1"/>
        <v>6</v>
      </c>
      <c r="X18" s="80" t="str">
        <f t="shared" si="2"/>
        <v>M</v>
      </c>
      <c r="Y18" s="81" t="str">
        <f t="shared" si="3"/>
        <v>Situación deficiente con exposición esporádica, o bien situación mejorable con exposición continuada o frecuente. Es posible que suceda el daño alguna vez.</v>
      </c>
      <c r="Z18" s="79">
        <v>10</v>
      </c>
      <c r="AA18" s="79">
        <f t="shared" si="22"/>
        <v>60</v>
      </c>
      <c r="AB18" s="82" t="str">
        <f t="shared" si="4"/>
        <v>III</v>
      </c>
      <c r="AC18" s="81" t="str">
        <f t="shared" si="5"/>
        <v>Mejorar si es posible. Sería conveniente justificar la intervención y su rentabilidad.</v>
      </c>
      <c r="AD18" s="74" t="str">
        <f t="shared" si="6"/>
        <v>Aceptable</v>
      </c>
      <c r="AE18" s="408"/>
      <c r="AF18" s="74" t="s">
        <v>34</v>
      </c>
      <c r="AG18" s="74" t="s">
        <v>34</v>
      </c>
      <c r="AH18" s="85" t="s">
        <v>217</v>
      </c>
      <c r="AI18" s="85" t="s">
        <v>218</v>
      </c>
      <c r="AJ18" s="78" t="s">
        <v>34</v>
      </c>
      <c r="AK18" s="52" t="s">
        <v>468</v>
      </c>
    </row>
    <row r="19" spans="1:37" s="1" customFormat="1" ht="92.25" customHeight="1">
      <c r="B19" s="435"/>
      <c r="C19" s="435"/>
      <c r="D19" s="435"/>
      <c r="E19" s="438"/>
      <c r="F19" s="438"/>
      <c r="G19" s="229" t="s">
        <v>42</v>
      </c>
      <c r="H19" s="404" t="s">
        <v>45</v>
      </c>
      <c r="I19" s="100" t="s">
        <v>715</v>
      </c>
      <c r="J19" s="85" t="s">
        <v>290</v>
      </c>
      <c r="K19" s="85" t="s">
        <v>270</v>
      </c>
      <c r="L19" s="76">
        <v>5</v>
      </c>
      <c r="M19" s="76">
        <v>3</v>
      </c>
      <c r="N19" s="76">
        <v>0</v>
      </c>
      <c r="O19" s="76">
        <f t="shared" si="0"/>
        <v>8</v>
      </c>
      <c r="P19" s="85" t="s">
        <v>291</v>
      </c>
      <c r="Q19" s="78">
        <v>6</v>
      </c>
      <c r="R19" s="85" t="s">
        <v>147</v>
      </c>
      <c r="S19" s="74" t="s">
        <v>297</v>
      </c>
      <c r="T19" s="74" t="s">
        <v>717</v>
      </c>
      <c r="U19" s="90">
        <v>2</v>
      </c>
      <c r="V19" s="79">
        <v>2</v>
      </c>
      <c r="W19" s="79">
        <f t="shared" si="1"/>
        <v>4</v>
      </c>
      <c r="X19" s="80" t="str">
        <f t="shared" si="2"/>
        <v>B</v>
      </c>
      <c r="Y19" s="81" t="str">
        <f t="shared" si="3"/>
        <v>Situación mejorable con exposición ocasional o esporádica, o situación sin anomalía destacable con cualquier nivel de exposición. No es esperable que se materialice el riesgo, aunque puede ser concebible.</v>
      </c>
      <c r="Z19" s="79">
        <v>10</v>
      </c>
      <c r="AA19" s="79">
        <f t="shared" si="22"/>
        <v>40</v>
      </c>
      <c r="AB19" s="82" t="str">
        <f t="shared" si="4"/>
        <v>III</v>
      </c>
      <c r="AC19" s="81" t="str">
        <f t="shared" si="5"/>
        <v>Mejorar si es posible. Sería conveniente justificar la intervención y su rentabilidad.</v>
      </c>
      <c r="AD19" s="74" t="str">
        <f t="shared" si="6"/>
        <v>Aceptable</v>
      </c>
      <c r="AE19" s="74" t="s">
        <v>718</v>
      </c>
      <c r="AF19" s="78" t="s">
        <v>34</v>
      </c>
      <c r="AG19" s="78" t="s">
        <v>34</v>
      </c>
      <c r="AH19" s="85" t="s">
        <v>719</v>
      </c>
      <c r="AI19" s="85" t="s">
        <v>303</v>
      </c>
      <c r="AJ19" s="78" t="s">
        <v>34</v>
      </c>
      <c r="AK19" s="52" t="s">
        <v>468</v>
      </c>
    </row>
    <row r="20" spans="1:37" s="1" customFormat="1" ht="92.25" customHeight="1">
      <c r="B20" s="435"/>
      <c r="C20" s="435"/>
      <c r="D20" s="435"/>
      <c r="E20" s="438"/>
      <c r="F20" s="438"/>
      <c r="G20" s="229" t="s">
        <v>33</v>
      </c>
      <c r="H20" s="405"/>
      <c r="I20" s="85" t="s">
        <v>56</v>
      </c>
      <c r="J20" s="85" t="s">
        <v>284</v>
      </c>
      <c r="K20" s="85" t="s">
        <v>270</v>
      </c>
      <c r="L20" s="76">
        <v>5</v>
      </c>
      <c r="M20" s="76">
        <v>3</v>
      </c>
      <c r="N20" s="76">
        <v>0</v>
      </c>
      <c r="O20" s="76">
        <f t="shared" si="0"/>
        <v>8</v>
      </c>
      <c r="P20" s="85" t="s">
        <v>285</v>
      </c>
      <c r="Q20" s="78">
        <v>1</v>
      </c>
      <c r="R20" s="85" t="s">
        <v>287</v>
      </c>
      <c r="S20" s="85" t="s">
        <v>446</v>
      </c>
      <c r="T20" s="74" t="s">
        <v>301</v>
      </c>
      <c r="U20" s="79">
        <v>2</v>
      </c>
      <c r="V20" s="79">
        <v>2</v>
      </c>
      <c r="W20" s="79">
        <f t="shared" si="1"/>
        <v>4</v>
      </c>
      <c r="X20" s="80" t="str">
        <f t="shared" si="2"/>
        <v>B</v>
      </c>
      <c r="Y20" s="81" t="str">
        <f t="shared" si="3"/>
        <v>Situación mejorable con exposición ocasional o esporádica, o situación sin anomalía destacable con cualquier nivel de exposición. No es esperable que se materialice el riesgo, aunque puede ser concebible.</v>
      </c>
      <c r="Z20" s="79">
        <v>10</v>
      </c>
      <c r="AA20" s="79">
        <f t="shared" si="22"/>
        <v>40</v>
      </c>
      <c r="AB20" s="82" t="str">
        <f t="shared" si="4"/>
        <v>III</v>
      </c>
      <c r="AC20" s="81" t="str">
        <f t="shared" si="5"/>
        <v>Mejorar si es posible. Sería conveniente justificar la intervención y su rentabilidad.</v>
      </c>
      <c r="AD20" s="74" t="str">
        <f t="shared" si="6"/>
        <v>Aceptable</v>
      </c>
      <c r="AE20" s="74" t="s">
        <v>716</v>
      </c>
      <c r="AF20" s="78" t="s">
        <v>34</v>
      </c>
      <c r="AG20" s="74" t="s">
        <v>147</v>
      </c>
      <c r="AH20" s="85" t="s">
        <v>288</v>
      </c>
      <c r="AI20" s="85" t="s">
        <v>289</v>
      </c>
      <c r="AJ20" s="78" t="s">
        <v>34</v>
      </c>
      <c r="AK20" s="52" t="s">
        <v>468</v>
      </c>
    </row>
    <row r="21" spans="1:37" s="1" customFormat="1" ht="92.25" customHeight="1">
      <c r="B21" s="435"/>
      <c r="C21" s="435"/>
      <c r="D21" s="435"/>
      <c r="E21" s="438"/>
      <c r="F21" s="438"/>
      <c r="G21" s="229" t="s">
        <v>33</v>
      </c>
      <c r="H21" s="405"/>
      <c r="I21" s="85" t="s">
        <v>56</v>
      </c>
      <c r="J21" s="85" t="s">
        <v>286</v>
      </c>
      <c r="K21" s="85" t="s">
        <v>57</v>
      </c>
      <c r="L21" s="76">
        <v>5</v>
      </c>
      <c r="M21" s="76">
        <v>3</v>
      </c>
      <c r="N21" s="76">
        <v>0</v>
      </c>
      <c r="O21" s="76">
        <f t="shared" si="0"/>
        <v>8</v>
      </c>
      <c r="P21" s="85" t="s">
        <v>280</v>
      </c>
      <c r="Q21" s="78">
        <v>4</v>
      </c>
      <c r="R21" s="74" t="s">
        <v>147</v>
      </c>
      <c r="S21" s="85" t="s">
        <v>281</v>
      </c>
      <c r="T21" s="74" t="s">
        <v>304</v>
      </c>
      <c r="U21" s="79">
        <v>2</v>
      </c>
      <c r="V21" s="79">
        <v>3</v>
      </c>
      <c r="W21" s="79">
        <f t="shared" si="1"/>
        <v>6</v>
      </c>
      <c r="X21" s="80" t="str">
        <f t="shared" si="2"/>
        <v>M</v>
      </c>
      <c r="Y21" s="81" t="str">
        <f t="shared" si="3"/>
        <v>Situación deficiente con exposición esporádica, o bien situación mejorable con exposición continuada o frecuente. Es posible que suceda el daño alguna vez.</v>
      </c>
      <c r="Z21" s="79">
        <v>10</v>
      </c>
      <c r="AA21" s="79">
        <f t="shared" si="22"/>
        <v>60</v>
      </c>
      <c r="AB21" s="82" t="str">
        <f t="shared" si="4"/>
        <v>III</v>
      </c>
      <c r="AC21" s="81" t="str">
        <f t="shared" si="5"/>
        <v>Mejorar si es posible. Sería conveniente justificar la intervención y su rentabilidad.</v>
      </c>
      <c r="AD21" s="74" t="str">
        <f t="shared" si="6"/>
        <v>Aceptable</v>
      </c>
      <c r="AE21" s="64" t="s">
        <v>697</v>
      </c>
      <c r="AF21" s="78" t="s">
        <v>34</v>
      </c>
      <c r="AG21" s="78" t="s">
        <v>34</v>
      </c>
      <c r="AH21" s="85" t="s">
        <v>282</v>
      </c>
      <c r="AI21" s="85" t="s">
        <v>283</v>
      </c>
      <c r="AJ21" s="78" t="s">
        <v>34</v>
      </c>
      <c r="AK21" s="52" t="s">
        <v>468</v>
      </c>
    </row>
    <row r="22" spans="1:37" s="1" customFormat="1" ht="93.75" customHeight="1">
      <c r="B22" s="435"/>
      <c r="C22" s="435"/>
      <c r="D22" s="435"/>
      <c r="E22" s="438"/>
      <c r="F22" s="438"/>
      <c r="G22" s="229"/>
      <c r="H22" s="405"/>
      <c r="I22" s="85" t="s">
        <v>467</v>
      </c>
      <c r="J22" s="85" t="s">
        <v>279</v>
      </c>
      <c r="K22" s="85" t="s">
        <v>270</v>
      </c>
      <c r="L22" s="76">
        <v>5</v>
      </c>
      <c r="M22" s="76">
        <v>3</v>
      </c>
      <c r="N22" s="76">
        <v>0</v>
      </c>
      <c r="O22" s="76">
        <f t="shared" si="0"/>
        <v>8</v>
      </c>
      <c r="P22" s="85" t="s">
        <v>285</v>
      </c>
      <c r="Q22" s="78">
        <v>1</v>
      </c>
      <c r="R22" s="85" t="s">
        <v>147</v>
      </c>
      <c r="S22" s="74" t="s">
        <v>298</v>
      </c>
      <c r="T22" s="85" t="s">
        <v>305</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25</v>
      </c>
      <c r="AA22" s="79">
        <f t="shared" si="22"/>
        <v>100</v>
      </c>
      <c r="AB22" s="82" t="str">
        <f t="shared" si="4"/>
        <v>III</v>
      </c>
      <c r="AC22" s="81" t="str">
        <f t="shared" si="5"/>
        <v>Mejorar si es posible. Sería conveniente justificar la intervención y su rentabilidad.</v>
      </c>
      <c r="AD22" s="74" t="str">
        <f t="shared" si="6"/>
        <v>Aceptable</v>
      </c>
      <c r="AE22" s="74" t="s">
        <v>699</v>
      </c>
      <c r="AF22" s="74" t="s">
        <v>34</v>
      </c>
      <c r="AG22" s="74" t="s">
        <v>34</v>
      </c>
      <c r="AH22" s="85" t="s">
        <v>59</v>
      </c>
      <c r="AI22" s="85" t="s">
        <v>466</v>
      </c>
      <c r="AJ22" s="74" t="s">
        <v>34</v>
      </c>
      <c r="AK22" s="84" t="s">
        <v>468</v>
      </c>
    </row>
    <row r="23" spans="1:37" s="1" customFormat="1" ht="92.25" customHeight="1">
      <c r="B23" s="435"/>
      <c r="C23" s="435"/>
      <c r="D23" s="435"/>
      <c r="E23" s="438"/>
      <c r="F23" s="438"/>
      <c r="G23" s="229" t="s">
        <v>33</v>
      </c>
      <c r="H23" s="405"/>
      <c r="I23" s="85" t="s">
        <v>679</v>
      </c>
      <c r="J23" s="85" t="s">
        <v>680</v>
      </c>
      <c r="K23" s="85" t="s">
        <v>721</v>
      </c>
      <c r="L23" s="76">
        <v>5</v>
      </c>
      <c r="M23" s="76">
        <v>3</v>
      </c>
      <c r="N23" s="76">
        <v>0</v>
      </c>
      <c r="O23" s="76">
        <f t="shared" si="0"/>
        <v>8</v>
      </c>
      <c r="P23" s="85" t="s">
        <v>331</v>
      </c>
      <c r="Q23" s="78">
        <v>8</v>
      </c>
      <c r="R23" s="85" t="s">
        <v>683</v>
      </c>
      <c r="S23" s="85" t="s">
        <v>681</v>
      </c>
      <c r="T23" s="74" t="s">
        <v>682</v>
      </c>
      <c r="U23" s="79">
        <v>2</v>
      </c>
      <c r="V23" s="79">
        <v>1</v>
      </c>
      <c r="W23" s="79">
        <f t="shared" si="1"/>
        <v>2</v>
      </c>
      <c r="X23" s="80" t="str">
        <f t="shared" si="2"/>
        <v>B</v>
      </c>
      <c r="Y23" s="74" t="str">
        <f t="shared" si="3"/>
        <v>Situación mejorable con exposición ocasional o esporádica, o situación sin anomalía destacable con cualquier nivel de exposición. No es esperable que se materialice el riesgo, aunque puede ser concebible.</v>
      </c>
      <c r="Z23" s="79">
        <v>10</v>
      </c>
      <c r="AA23" s="79">
        <f t="shared" si="22"/>
        <v>20</v>
      </c>
      <c r="AB23" s="82" t="str">
        <f t="shared" si="4"/>
        <v>IV</v>
      </c>
      <c r="AC23" s="74" t="str">
        <f t="shared" si="5"/>
        <v>Mantener las medidas de control existentes, pero se deberían considerar soluciones o mejoras y se deben hacer comprobaciones periódicas para asegurar que el riesgo aún es tolerable.</v>
      </c>
      <c r="AD23" s="74" t="str">
        <f t="shared" si="6"/>
        <v>Aceptable</v>
      </c>
      <c r="AE23" s="64" t="s">
        <v>722</v>
      </c>
      <c r="AF23" s="64" t="s">
        <v>34</v>
      </c>
      <c r="AG23" s="64" t="s">
        <v>147</v>
      </c>
      <c r="AH23" s="72" t="s">
        <v>684</v>
      </c>
      <c r="AI23" s="72" t="s">
        <v>685</v>
      </c>
      <c r="AJ23" s="66" t="s">
        <v>34</v>
      </c>
      <c r="AK23" s="193" t="s">
        <v>478</v>
      </c>
    </row>
    <row r="24" spans="1:37" s="1" customFormat="1" ht="92.25" customHeight="1">
      <c r="B24" s="435"/>
      <c r="C24" s="435"/>
      <c r="D24" s="435"/>
      <c r="E24" s="438"/>
      <c r="F24" s="438"/>
      <c r="G24" s="229" t="s">
        <v>42</v>
      </c>
      <c r="H24" s="415"/>
      <c r="I24" s="85" t="s">
        <v>182</v>
      </c>
      <c r="J24" s="85" t="s">
        <v>299</v>
      </c>
      <c r="K24" s="85" t="s">
        <v>275</v>
      </c>
      <c r="L24" s="76">
        <v>5</v>
      </c>
      <c r="M24" s="76">
        <v>3</v>
      </c>
      <c r="N24" s="76">
        <v>0</v>
      </c>
      <c r="O24" s="76">
        <f t="shared" si="0"/>
        <v>8</v>
      </c>
      <c r="P24" s="85" t="s">
        <v>276</v>
      </c>
      <c r="Q24" s="78">
        <v>2</v>
      </c>
      <c r="R24" s="74" t="s">
        <v>306</v>
      </c>
      <c r="S24" s="85" t="s">
        <v>307</v>
      </c>
      <c r="T24" s="74" t="s">
        <v>308</v>
      </c>
      <c r="U24" s="79">
        <v>6</v>
      </c>
      <c r="V24" s="79">
        <v>2</v>
      </c>
      <c r="W24" s="79">
        <f t="shared" si="1"/>
        <v>12</v>
      </c>
      <c r="X24" s="80" t="str">
        <f t="shared" si="2"/>
        <v>A</v>
      </c>
      <c r="Y24" s="81" t="str">
        <f t="shared" si="3"/>
        <v>Situación deficiente con exposición frecuente u ocasional, o bien situación muy deficiente con exposición ocasional o esporádica. La materialización de Riesgo es posible que suceda varias veces en la vida laboral</v>
      </c>
      <c r="Z24" s="79">
        <v>25</v>
      </c>
      <c r="AA24" s="79">
        <f t="shared" si="22"/>
        <v>300</v>
      </c>
      <c r="AB24" s="82" t="str">
        <f t="shared" si="4"/>
        <v>II</v>
      </c>
      <c r="AC24" s="81" t="str">
        <f t="shared" si="5"/>
        <v>Corregir y adoptar medidas de control de inmediato. Sin embargo suspenda actividades si el nivel de riesgo está por encima o igual de 360.</v>
      </c>
      <c r="AD24" s="74" t="str">
        <f t="shared" si="6"/>
        <v>No aceptable o aceptable con control específico</v>
      </c>
      <c r="AE24" s="74" t="s">
        <v>701</v>
      </c>
      <c r="AF24" s="74" t="s">
        <v>34</v>
      </c>
      <c r="AG24" s="74" t="s">
        <v>34</v>
      </c>
      <c r="AH24" s="85" t="s">
        <v>278</v>
      </c>
      <c r="AI24" s="74" t="s">
        <v>148</v>
      </c>
      <c r="AJ24" s="74" t="s">
        <v>34</v>
      </c>
      <c r="AK24" s="52" t="s">
        <v>468</v>
      </c>
    </row>
    <row r="25" spans="1:37" s="29" customFormat="1" ht="92.25" customHeight="1" thickBot="1">
      <c r="B25" s="436"/>
      <c r="C25" s="436"/>
      <c r="D25" s="436"/>
      <c r="E25" s="505"/>
      <c r="F25" s="505"/>
      <c r="G25" s="229" t="s">
        <v>42</v>
      </c>
      <c r="H25" s="85" t="s">
        <v>60</v>
      </c>
      <c r="I25" s="85" t="s">
        <v>268</v>
      </c>
      <c r="J25" s="85" t="s">
        <v>269</v>
      </c>
      <c r="K25" s="85" t="s">
        <v>270</v>
      </c>
      <c r="L25" s="76">
        <v>5</v>
      </c>
      <c r="M25" s="76">
        <v>3</v>
      </c>
      <c r="N25" s="76">
        <v>0</v>
      </c>
      <c r="O25" s="76">
        <f t="shared" si="0"/>
        <v>8</v>
      </c>
      <c r="P25" s="85" t="s">
        <v>271</v>
      </c>
      <c r="Q25" s="78">
        <v>8</v>
      </c>
      <c r="R25" s="85" t="s">
        <v>272</v>
      </c>
      <c r="S25" s="85" t="s">
        <v>273</v>
      </c>
      <c r="T25" s="74" t="s">
        <v>316</v>
      </c>
      <c r="U25" s="79">
        <v>2</v>
      </c>
      <c r="V25" s="79">
        <v>2</v>
      </c>
      <c r="W25" s="79">
        <f t="shared" si="1"/>
        <v>4</v>
      </c>
      <c r="X25" s="80" t="str">
        <f t="shared" si="2"/>
        <v>B</v>
      </c>
      <c r="Y25" s="74" t="str">
        <f t="shared" si="3"/>
        <v>Situación mejorable con exposición ocasional o esporádica, o situación sin anomalía destacable con cualquier nivel de exposición. No es esperable que se materialice el riesgo, aunque puede ser concebible.</v>
      </c>
      <c r="Z25" s="79">
        <v>10</v>
      </c>
      <c r="AA25" s="79">
        <f t="shared" si="22"/>
        <v>40</v>
      </c>
      <c r="AB25" s="82" t="str">
        <f t="shared" si="4"/>
        <v>III</v>
      </c>
      <c r="AC25" s="74" t="str">
        <f t="shared" si="5"/>
        <v>Mejorar si es posible. Sería conveniente justificar la intervención y su rentabilidad.</v>
      </c>
      <c r="AD25" s="74" t="str">
        <f t="shared" si="6"/>
        <v>Aceptable</v>
      </c>
      <c r="AE25" s="64" t="s">
        <v>702</v>
      </c>
      <c r="AF25" s="78" t="s">
        <v>34</v>
      </c>
      <c r="AG25" s="78" t="s">
        <v>34</v>
      </c>
      <c r="AH25" s="85" t="s">
        <v>61</v>
      </c>
      <c r="AI25" s="85" t="s">
        <v>728</v>
      </c>
      <c r="AJ25" s="78" t="s">
        <v>34</v>
      </c>
      <c r="AK25" s="84" t="s">
        <v>705</v>
      </c>
    </row>
    <row r="26" spans="1:37" ht="90" customHeight="1">
      <c r="A26" s="608"/>
      <c r="B26" s="429" t="s">
        <v>760</v>
      </c>
      <c r="C26" s="429" t="s">
        <v>518</v>
      </c>
      <c r="D26" s="610" t="s">
        <v>759</v>
      </c>
      <c r="E26" s="430" t="s">
        <v>761</v>
      </c>
      <c r="F26" s="430" t="s">
        <v>519</v>
      </c>
      <c r="G26" s="237" t="s">
        <v>42</v>
      </c>
      <c r="H26" s="440" t="s">
        <v>36</v>
      </c>
      <c r="I26" s="139" t="s">
        <v>46</v>
      </c>
      <c r="J26" s="140" t="s">
        <v>230</v>
      </c>
      <c r="K26" s="140" t="s">
        <v>231</v>
      </c>
      <c r="L26" s="76">
        <v>1</v>
      </c>
      <c r="M26" s="77">
        <v>0</v>
      </c>
      <c r="N26" s="76">
        <v>0</v>
      </c>
      <c r="O26" s="76">
        <f t="shared" ref="O26:O36" si="23">SUM(L26:N26)</f>
        <v>1</v>
      </c>
      <c r="P26" s="140" t="s">
        <v>232</v>
      </c>
      <c r="Q26" s="187">
        <v>8</v>
      </c>
      <c r="R26" s="140" t="s">
        <v>520</v>
      </c>
      <c r="S26" s="140" t="s">
        <v>234</v>
      </c>
      <c r="T26" s="140" t="s">
        <v>233</v>
      </c>
      <c r="U26" s="214">
        <v>2</v>
      </c>
      <c r="V26" s="214">
        <v>4</v>
      </c>
      <c r="W26" s="214">
        <f>V26*U26</f>
        <v>8</v>
      </c>
      <c r="X26" s="215" t="str">
        <f>+IF(AND(U26*V26&gt;=24,U26*V26&lt;=40),"MA",IF(AND(U26*V26&gt;=10,U26*V26&lt;=20),"A",IF(AND(U26*V26&gt;=6,U26*V26&lt;=8),"M",IF(AND(U26*V26&gt;=0,U26*V26&lt;=4),"B",""))))</f>
        <v>M</v>
      </c>
      <c r="Y26" s="216"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214">
        <v>10</v>
      </c>
      <c r="AA26" s="214">
        <f>W26*Z26</f>
        <v>80</v>
      </c>
      <c r="AB26" s="217" t="str">
        <f>+IF(AND(U26*V26*Z26&gt;=600,U26*V26*Z26&lt;=4000),"I",IF(AND(U26*V26*Z26&gt;=150,U26*V26*Z26&lt;=500),"II",IF(AND(U26*V26*Z26&gt;=40,U26*V26*Z26&lt;=120),"III",IF(AND(U26*V26*Z26&gt;=0,U26*V26*Z26&lt;=20),"IV",""))))</f>
        <v>III</v>
      </c>
      <c r="AC26" s="216"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218" t="str">
        <f>+IF(AB26="I","No aceptable",IF(AB26="II","No aceptable o aceptable con control específico",IF(AB26="III","Aceptable",IF(AB26="IV","Aceptable",""))))</f>
        <v>Aceptable</v>
      </c>
      <c r="AE26" s="139" t="s">
        <v>732</v>
      </c>
      <c r="AF26" s="187" t="s">
        <v>34</v>
      </c>
      <c r="AG26" s="187" t="s">
        <v>34</v>
      </c>
      <c r="AH26" s="187" t="s">
        <v>34</v>
      </c>
      <c r="AI26" s="139" t="s">
        <v>235</v>
      </c>
      <c r="AJ26" s="187" t="s">
        <v>34</v>
      </c>
      <c r="AK26" s="141" t="s">
        <v>521</v>
      </c>
    </row>
    <row r="27" spans="1:37" ht="62.25" customHeight="1">
      <c r="A27" s="609"/>
      <c r="B27" s="429"/>
      <c r="C27" s="429"/>
      <c r="D27" s="573"/>
      <c r="E27" s="430"/>
      <c r="F27" s="430"/>
      <c r="G27" s="236" t="s">
        <v>42</v>
      </c>
      <c r="H27" s="441"/>
      <c r="I27" s="129" t="s">
        <v>96</v>
      </c>
      <c r="J27" s="130" t="s">
        <v>236</v>
      </c>
      <c r="K27" s="136" t="s">
        <v>237</v>
      </c>
      <c r="L27" s="76">
        <v>1</v>
      </c>
      <c r="M27" s="77">
        <v>0</v>
      </c>
      <c r="N27" s="76">
        <v>0</v>
      </c>
      <c r="O27" s="76">
        <f t="shared" si="23"/>
        <v>1</v>
      </c>
      <c r="P27" s="130" t="s">
        <v>232</v>
      </c>
      <c r="Q27" s="131">
        <v>8</v>
      </c>
      <c r="R27" s="136" t="s">
        <v>522</v>
      </c>
      <c r="S27" s="136" t="s">
        <v>234</v>
      </c>
      <c r="T27" s="136" t="s">
        <v>233</v>
      </c>
      <c r="U27" s="219">
        <v>2</v>
      </c>
      <c r="V27" s="219">
        <v>4</v>
      </c>
      <c r="W27" s="219">
        <f>V27*U27</f>
        <v>8</v>
      </c>
      <c r="X27" s="220" t="str">
        <f>+IF(AND(U27*V27&gt;=24,U27*V27&lt;=40),"MA",IF(AND(U27*V27&gt;=10,U27*V27&lt;=20),"A",IF(AND(U27*V27&gt;=6,U27*V27&lt;=8),"M",IF(AND(U27*V27&gt;=0,U27*V27&lt;=4),"B",""))))</f>
        <v>M</v>
      </c>
      <c r="Y27" s="221"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219">
        <v>10</v>
      </c>
      <c r="AA27" s="219">
        <f>W27*Z27</f>
        <v>80</v>
      </c>
      <c r="AB27" s="222" t="str">
        <f>+IF(AND(U27*V27*Z27&gt;=600,U27*V27*Z27&lt;=4000),"I",IF(AND(U27*V27*Z27&gt;=150,U27*V27*Z27&lt;=500),"II",IF(AND(U27*V27*Z27&gt;=40,U27*V27*Z27&lt;=120),"III",IF(AND(U27*V27*Z27&gt;=0,U27*V27*Z27&lt;=20),"IV",""))))</f>
        <v>III</v>
      </c>
      <c r="AC27" s="221"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223" t="str">
        <f>+IF(AB27="I","No aceptable",IF(AB27="II","No aceptable o aceptable con control específico",IF(AB27="III","Aceptable",IF(AB27="IV","Aceptable",""))))</f>
        <v>Aceptable</v>
      </c>
      <c r="AE27" s="129" t="s">
        <v>733</v>
      </c>
      <c r="AF27" s="131" t="s">
        <v>34</v>
      </c>
      <c r="AG27" s="131" t="s">
        <v>34</v>
      </c>
      <c r="AH27" s="131" t="s">
        <v>523</v>
      </c>
      <c r="AI27" s="129" t="s">
        <v>235</v>
      </c>
      <c r="AJ27" s="131" t="s">
        <v>34</v>
      </c>
      <c r="AK27" s="144" t="s">
        <v>521</v>
      </c>
    </row>
    <row r="28" spans="1:37" ht="62.25" customHeight="1">
      <c r="A28" s="609"/>
      <c r="B28" s="429"/>
      <c r="C28" s="429"/>
      <c r="D28" s="573"/>
      <c r="E28" s="430"/>
      <c r="F28" s="430"/>
      <c r="G28" s="236" t="s">
        <v>42</v>
      </c>
      <c r="H28" s="442" t="s">
        <v>200</v>
      </c>
      <c r="I28" s="136" t="s">
        <v>202</v>
      </c>
      <c r="J28" s="136" t="s">
        <v>524</v>
      </c>
      <c r="K28" s="136" t="s">
        <v>206</v>
      </c>
      <c r="L28" s="76">
        <v>1</v>
      </c>
      <c r="M28" s="77">
        <v>0</v>
      </c>
      <c r="N28" s="76">
        <v>0</v>
      </c>
      <c r="O28" s="76">
        <f t="shared" si="23"/>
        <v>1</v>
      </c>
      <c r="P28" s="138" t="s">
        <v>209</v>
      </c>
      <c r="Q28" s="131">
        <v>8</v>
      </c>
      <c r="R28" s="138" t="s">
        <v>525</v>
      </c>
      <c r="S28" s="138" t="s">
        <v>526</v>
      </c>
      <c r="T28" s="138" t="s">
        <v>213</v>
      </c>
      <c r="U28" s="143">
        <v>6</v>
      </c>
      <c r="V28" s="143">
        <v>4</v>
      </c>
      <c r="W28" s="143">
        <f t="shared" ref="W28:W36" si="24">V28*U28</f>
        <v>24</v>
      </c>
      <c r="X28" s="143" t="str">
        <f t="shared" ref="X28:X36" si="25">+IF(AND(U28*V28&gt;=24,U28*V28&lt;=40),"MA",IF(AND(U28*V28&gt;=10,U28*V28&lt;=20),"A",IF(AND(U28*V28&gt;=6,U28*V28&lt;=8),"M",IF(AND(U28*V28&gt;=0,U28*V28&lt;=4),"B",""))))</f>
        <v>MA</v>
      </c>
      <c r="Y28" s="221" t="str">
        <f t="shared" ref="Y28:Y36" si="26">+IF(X28="MA","Situación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8" s="219">
        <v>10</v>
      </c>
      <c r="AA28" s="219">
        <f t="shared" ref="AA28:AA36" si="27">W28*Z28</f>
        <v>240</v>
      </c>
      <c r="AB28" s="222" t="str">
        <f t="shared" ref="AB28:AB36" si="28">+IF(AND(U28*V28*Z28&gt;=600,U28*V28*Z28&lt;=4000),"I",IF(AND(U28*V28*Z28&gt;=150,U28*V28*Z28&lt;=500),"II",IF(AND(U28*V28*Z28&gt;=40,U28*V28*Z28&lt;=120),"III",IF(AND(U28*V28*Z28&gt;=0,U28*V28*Z28&lt;=20),"IV",""))))</f>
        <v>II</v>
      </c>
      <c r="AC28" s="221" t="str">
        <f t="shared" ref="AC28:AC36" si="29">+IF(AB28="I","Situación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8" s="223" t="str">
        <f t="shared" ref="AD28:AD36" si="30">+IF(AB28="I","No aceptable",IF(AB28="II","No aceptable o aceptable con control específico",IF(AB28="III","Aceptable",IF(AB28="IV","Aceptable",""))))</f>
        <v>No aceptable o aceptable con control específico</v>
      </c>
      <c r="AE28" s="444" t="s">
        <v>745</v>
      </c>
      <c r="AF28" s="129" t="s">
        <v>34</v>
      </c>
      <c r="AG28" s="129" t="s">
        <v>34</v>
      </c>
      <c r="AH28" s="136" t="s">
        <v>527</v>
      </c>
      <c r="AI28" s="136" t="s">
        <v>218</v>
      </c>
      <c r="AJ28" s="131" t="s">
        <v>34</v>
      </c>
      <c r="AK28" s="144" t="s">
        <v>521</v>
      </c>
    </row>
    <row r="29" spans="1:37" ht="62.25" customHeight="1">
      <c r="A29" s="609"/>
      <c r="B29" s="429"/>
      <c r="C29" s="429"/>
      <c r="D29" s="573"/>
      <c r="E29" s="430"/>
      <c r="F29" s="430"/>
      <c r="G29" s="236" t="s">
        <v>42</v>
      </c>
      <c r="H29" s="442"/>
      <c r="I29" s="136" t="s">
        <v>205</v>
      </c>
      <c r="J29" s="136" t="s">
        <v>528</v>
      </c>
      <c r="K29" s="136" t="s">
        <v>207</v>
      </c>
      <c r="L29" s="76">
        <v>1</v>
      </c>
      <c r="M29" s="77">
        <v>0</v>
      </c>
      <c r="N29" s="76">
        <v>0</v>
      </c>
      <c r="O29" s="76">
        <f t="shared" si="23"/>
        <v>1</v>
      </c>
      <c r="P29" s="138" t="s">
        <v>210</v>
      </c>
      <c r="Q29" s="131">
        <v>8</v>
      </c>
      <c r="R29" s="138" t="s">
        <v>525</v>
      </c>
      <c r="S29" s="138" t="s">
        <v>526</v>
      </c>
      <c r="T29" s="138" t="s">
        <v>216</v>
      </c>
      <c r="U29" s="143">
        <v>6</v>
      </c>
      <c r="V29" s="143">
        <v>4</v>
      </c>
      <c r="W29" s="143">
        <f t="shared" si="24"/>
        <v>24</v>
      </c>
      <c r="X29" s="143" t="str">
        <f t="shared" si="25"/>
        <v>MA</v>
      </c>
      <c r="Y29" s="221" t="str">
        <f t="shared" si="26"/>
        <v>Situación deficiente con exposición continua, o muy deficiente con exposición frecuente. Normalmente la materialización del riesgo ocurre con frecuencia.</v>
      </c>
      <c r="Z29" s="219">
        <v>10</v>
      </c>
      <c r="AA29" s="219">
        <f t="shared" si="27"/>
        <v>240</v>
      </c>
      <c r="AB29" s="222" t="str">
        <f t="shared" si="28"/>
        <v>II</v>
      </c>
      <c r="AC29" s="221" t="str">
        <f t="shared" si="29"/>
        <v>Corregir y adoptar medidas de control de inmediato. Sin embargo suspenda actividades si el nivel de riesgo está por encima o igual de 360.</v>
      </c>
      <c r="AD29" s="223" t="str">
        <f t="shared" si="30"/>
        <v>No aceptable o aceptable con control específico</v>
      </c>
      <c r="AE29" s="445"/>
      <c r="AF29" s="129" t="s">
        <v>34</v>
      </c>
      <c r="AG29" s="129" t="s">
        <v>34</v>
      </c>
      <c r="AH29" s="136" t="s">
        <v>527</v>
      </c>
      <c r="AI29" s="136" t="s">
        <v>218</v>
      </c>
      <c r="AJ29" s="131" t="s">
        <v>34</v>
      </c>
      <c r="AK29" s="144" t="s">
        <v>521</v>
      </c>
    </row>
    <row r="30" spans="1:37" ht="62.25" customHeight="1">
      <c r="A30" s="609"/>
      <c r="B30" s="429"/>
      <c r="C30" s="429"/>
      <c r="D30" s="573"/>
      <c r="E30" s="430"/>
      <c r="F30" s="430"/>
      <c r="G30" s="236" t="s">
        <v>42</v>
      </c>
      <c r="H30" s="443"/>
      <c r="I30" s="136" t="s">
        <v>529</v>
      </c>
      <c r="J30" s="136" t="s">
        <v>530</v>
      </c>
      <c r="K30" s="194" t="s">
        <v>531</v>
      </c>
      <c r="L30" s="76">
        <v>1</v>
      </c>
      <c r="M30" s="77">
        <v>0</v>
      </c>
      <c r="N30" s="76">
        <v>0</v>
      </c>
      <c r="O30" s="76">
        <f t="shared" si="23"/>
        <v>1</v>
      </c>
      <c r="P30" s="131" t="s">
        <v>418</v>
      </c>
      <c r="Q30" s="131">
        <v>8</v>
      </c>
      <c r="R30" s="138" t="s">
        <v>147</v>
      </c>
      <c r="S30" s="138" t="s">
        <v>147</v>
      </c>
      <c r="T30" s="138" t="s">
        <v>532</v>
      </c>
      <c r="U30" s="143">
        <v>2</v>
      </c>
      <c r="V30" s="143">
        <v>3</v>
      </c>
      <c r="W30" s="143">
        <f t="shared" si="24"/>
        <v>6</v>
      </c>
      <c r="X30" s="143" t="str">
        <f t="shared" si="25"/>
        <v>M</v>
      </c>
      <c r="Y30" s="221" t="str">
        <f t="shared" si="26"/>
        <v>Situación deficiente con exposición esporádica, o bien situación mejorable con exposición continuada o frecuente. Es posible que suceda el daño alguna vez.</v>
      </c>
      <c r="Z30" s="219">
        <v>10</v>
      </c>
      <c r="AA30" s="219">
        <f t="shared" si="27"/>
        <v>60</v>
      </c>
      <c r="AB30" s="222" t="str">
        <f t="shared" si="28"/>
        <v>III</v>
      </c>
      <c r="AC30" s="221" t="str">
        <f t="shared" si="29"/>
        <v>Mejorar si es posible. Sería conveniente justificar la intervención y su rentabilidad.</v>
      </c>
      <c r="AD30" s="223" t="str">
        <f t="shared" si="30"/>
        <v>Aceptable</v>
      </c>
      <c r="AE30" s="188" t="s">
        <v>533</v>
      </c>
      <c r="AF30" s="129" t="s">
        <v>34</v>
      </c>
      <c r="AG30" s="129" t="s">
        <v>34</v>
      </c>
      <c r="AH30" s="129" t="s">
        <v>34</v>
      </c>
      <c r="AI30" s="136" t="s">
        <v>534</v>
      </c>
      <c r="AJ30" s="131" t="s">
        <v>34</v>
      </c>
      <c r="AK30" s="144" t="s">
        <v>521</v>
      </c>
    </row>
    <row r="31" spans="1:37" ht="62.25" customHeight="1">
      <c r="A31" s="609"/>
      <c r="B31" s="429"/>
      <c r="C31" s="429"/>
      <c r="D31" s="573"/>
      <c r="E31" s="430"/>
      <c r="F31" s="430"/>
      <c r="G31" s="236" t="s">
        <v>42</v>
      </c>
      <c r="H31" s="138" t="s">
        <v>44</v>
      </c>
      <c r="I31" s="129" t="s">
        <v>437</v>
      </c>
      <c r="J31" s="136" t="s">
        <v>535</v>
      </c>
      <c r="K31" s="136" t="s">
        <v>536</v>
      </c>
      <c r="L31" s="76">
        <v>1</v>
      </c>
      <c r="M31" s="77">
        <v>0</v>
      </c>
      <c r="N31" s="76">
        <v>0</v>
      </c>
      <c r="O31" s="76">
        <f t="shared" si="23"/>
        <v>1</v>
      </c>
      <c r="P31" s="131" t="s">
        <v>537</v>
      </c>
      <c r="Q31" s="131">
        <v>8</v>
      </c>
      <c r="R31" s="138" t="s">
        <v>147</v>
      </c>
      <c r="S31" s="138" t="s">
        <v>538</v>
      </c>
      <c r="T31" s="138" t="s">
        <v>539</v>
      </c>
      <c r="U31" s="219">
        <v>6</v>
      </c>
      <c r="V31" s="219">
        <v>3</v>
      </c>
      <c r="W31" s="219">
        <f t="shared" si="24"/>
        <v>18</v>
      </c>
      <c r="X31" s="220" t="str">
        <f t="shared" si="25"/>
        <v>A</v>
      </c>
      <c r="Y31" s="221" t="str">
        <f t="shared" si="26"/>
        <v>Situación deficiente con exposición frecuente u ocasional, o bien situación muy deficiente con exposición ocasional o esporádica. La materialización de Riesgo es posible que suceda varias veces en la vida laboral</v>
      </c>
      <c r="Z31" s="219">
        <v>10</v>
      </c>
      <c r="AA31" s="219">
        <f t="shared" si="27"/>
        <v>180</v>
      </c>
      <c r="AB31" s="222" t="str">
        <f t="shared" si="28"/>
        <v>II</v>
      </c>
      <c r="AC31" s="221" t="str">
        <f t="shared" si="29"/>
        <v>Corregir y adoptar medidas de control de inmediato. Sin embargo suspenda actividades si el nivel de riesgo está por encima o igual de 360.</v>
      </c>
      <c r="AD31" s="223" t="str">
        <f t="shared" si="30"/>
        <v>No aceptable o aceptable con control específico</v>
      </c>
      <c r="AE31" s="188" t="s">
        <v>746</v>
      </c>
      <c r="AF31" s="129" t="s">
        <v>34</v>
      </c>
      <c r="AG31" s="129" t="s">
        <v>34</v>
      </c>
      <c r="AH31" s="129" t="s">
        <v>34</v>
      </c>
      <c r="AI31" s="129" t="s">
        <v>540</v>
      </c>
      <c r="AJ31" s="129" t="s">
        <v>34</v>
      </c>
      <c r="AK31" s="144" t="s">
        <v>521</v>
      </c>
    </row>
    <row r="32" spans="1:37" ht="62.25" customHeight="1">
      <c r="A32" s="609"/>
      <c r="B32" s="429"/>
      <c r="C32" s="429"/>
      <c r="D32" s="573"/>
      <c r="E32" s="430"/>
      <c r="F32" s="430"/>
      <c r="G32" s="236" t="s">
        <v>42</v>
      </c>
      <c r="H32" s="446" t="s">
        <v>45</v>
      </c>
      <c r="I32" s="146" t="s">
        <v>56</v>
      </c>
      <c r="J32" s="136" t="s">
        <v>286</v>
      </c>
      <c r="K32" s="136" t="s">
        <v>57</v>
      </c>
      <c r="L32" s="76">
        <v>1</v>
      </c>
      <c r="M32" s="77">
        <v>0</v>
      </c>
      <c r="N32" s="76">
        <v>0</v>
      </c>
      <c r="O32" s="76">
        <f t="shared" si="23"/>
        <v>1</v>
      </c>
      <c r="P32" s="136" t="s">
        <v>280</v>
      </c>
      <c r="Q32" s="131">
        <v>8</v>
      </c>
      <c r="R32" s="129" t="s">
        <v>147</v>
      </c>
      <c r="S32" s="136" t="s">
        <v>281</v>
      </c>
      <c r="T32" s="129" t="s">
        <v>304</v>
      </c>
      <c r="U32" s="219">
        <v>2</v>
      </c>
      <c r="V32" s="219">
        <v>2</v>
      </c>
      <c r="W32" s="219">
        <f t="shared" si="24"/>
        <v>4</v>
      </c>
      <c r="X32" s="220" t="str">
        <f t="shared" si="25"/>
        <v>B</v>
      </c>
      <c r="Y32" s="221" t="str">
        <f t="shared" si="26"/>
        <v>Situación mejorable con exposición ocasional o esporádica, o situación sin anomalía destacable con cualquier nivel de exposición. No es esperable que se materialice el riesgo, aunque puede ser concebible.</v>
      </c>
      <c r="Z32" s="219">
        <v>10</v>
      </c>
      <c r="AA32" s="219">
        <f t="shared" si="27"/>
        <v>40</v>
      </c>
      <c r="AB32" s="222" t="str">
        <f t="shared" si="28"/>
        <v>III</v>
      </c>
      <c r="AC32" s="221" t="str">
        <f t="shared" si="29"/>
        <v>Mejorar si es posible. Sería conveniente justificar la intervención y su rentabilidad.</v>
      </c>
      <c r="AD32" s="223" t="str">
        <f t="shared" si="30"/>
        <v>Aceptable</v>
      </c>
      <c r="AE32" s="137" t="s">
        <v>697</v>
      </c>
      <c r="AF32" s="131" t="s">
        <v>34</v>
      </c>
      <c r="AG32" s="131" t="s">
        <v>34</v>
      </c>
      <c r="AH32" s="136" t="s">
        <v>282</v>
      </c>
      <c r="AI32" s="136" t="s">
        <v>283</v>
      </c>
      <c r="AJ32" s="131" t="s">
        <v>34</v>
      </c>
      <c r="AK32" s="144" t="s">
        <v>521</v>
      </c>
    </row>
    <row r="33" spans="1:37" ht="62.25" customHeight="1">
      <c r="A33" s="609"/>
      <c r="B33" s="429"/>
      <c r="C33" s="429"/>
      <c r="D33" s="573"/>
      <c r="E33" s="430"/>
      <c r="F33" s="430"/>
      <c r="G33" s="236" t="s">
        <v>42</v>
      </c>
      <c r="H33" s="447"/>
      <c r="I33" s="136" t="s">
        <v>541</v>
      </c>
      <c r="J33" s="136" t="s">
        <v>542</v>
      </c>
      <c r="K33" s="136" t="s">
        <v>543</v>
      </c>
      <c r="L33" s="76">
        <v>1</v>
      </c>
      <c r="M33" s="77">
        <v>0</v>
      </c>
      <c r="N33" s="76">
        <v>0</v>
      </c>
      <c r="O33" s="76">
        <f t="shared" si="23"/>
        <v>1</v>
      </c>
      <c r="P33" s="136" t="s">
        <v>291</v>
      </c>
      <c r="Q33" s="131">
        <v>8</v>
      </c>
      <c r="R33" s="238"/>
      <c r="S33" s="129" t="s">
        <v>297</v>
      </c>
      <c r="T33" s="129" t="s">
        <v>302</v>
      </c>
      <c r="U33" s="219">
        <v>2</v>
      </c>
      <c r="V33" s="219">
        <v>3</v>
      </c>
      <c r="W33" s="219">
        <f t="shared" si="24"/>
        <v>6</v>
      </c>
      <c r="X33" s="220" t="str">
        <f t="shared" si="25"/>
        <v>M</v>
      </c>
      <c r="Y33" s="221" t="str">
        <f t="shared" si="26"/>
        <v>Situación deficiente con exposición esporádica, o bien situación mejorable con exposición continuada o frecuente. Es posible que suceda el daño alguna vez.</v>
      </c>
      <c r="Z33" s="219">
        <v>10</v>
      </c>
      <c r="AA33" s="219">
        <f t="shared" si="27"/>
        <v>60</v>
      </c>
      <c r="AB33" s="222" t="str">
        <f t="shared" si="28"/>
        <v>III</v>
      </c>
      <c r="AC33" s="221" t="str">
        <f t="shared" si="29"/>
        <v>Mejorar si es posible. Sería conveniente justificar la intervención y su rentabilidad.</v>
      </c>
      <c r="AD33" s="223" t="str">
        <f t="shared" si="30"/>
        <v>Aceptable</v>
      </c>
      <c r="AE33" s="148" t="s">
        <v>718</v>
      </c>
      <c r="AF33" s="145" t="s">
        <v>34</v>
      </c>
      <c r="AG33" s="145" t="s">
        <v>34</v>
      </c>
      <c r="AH33" s="145" t="s">
        <v>34</v>
      </c>
      <c r="AI33" s="147" t="s">
        <v>544</v>
      </c>
      <c r="AJ33" s="145" t="s">
        <v>34</v>
      </c>
      <c r="AK33" s="144" t="s">
        <v>521</v>
      </c>
    </row>
    <row r="34" spans="1:37" s="1" customFormat="1" ht="69" customHeight="1">
      <c r="A34" s="609"/>
      <c r="B34" s="429"/>
      <c r="C34" s="429"/>
      <c r="D34" s="573"/>
      <c r="E34" s="430"/>
      <c r="F34" s="430"/>
      <c r="G34" s="21" t="s">
        <v>42</v>
      </c>
      <c r="H34" s="447"/>
      <c r="I34" s="136" t="s">
        <v>182</v>
      </c>
      <c r="J34" s="136" t="s">
        <v>765</v>
      </c>
      <c r="K34" s="136" t="s">
        <v>275</v>
      </c>
      <c r="L34" s="136">
        <v>0</v>
      </c>
      <c r="M34" s="136">
        <v>49</v>
      </c>
      <c r="N34" s="136">
        <v>0</v>
      </c>
      <c r="O34" s="136">
        <f t="shared" si="23"/>
        <v>49</v>
      </c>
      <c r="P34" s="136" t="s">
        <v>276</v>
      </c>
      <c r="Q34" s="136">
        <v>2</v>
      </c>
      <c r="R34" s="136" t="s">
        <v>79</v>
      </c>
      <c r="S34" s="136" t="s">
        <v>307</v>
      </c>
      <c r="T34" s="136" t="s">
        <v>308</v>
      </c>
      <c r="U34" s="136">
        <v>6</v>
      </c>
      <c r="V34" s="136">
        <v>3</v>
      </c>
      <c r="W34" s="136">
        <f>V34*U34</f>
        <v>18</v>
      </c>
      <c r="X34" s="136" t="str">
        <f>+IF(AND(U34*V34&gt;=24,U34*V34&lt;=40),"MA",IF(AND(U34*V34&gt;=10,U34*V34&lt;=20),"A",IF(AND(U34*V34&gt;=6,U34*V34&lt;=8),"M",IF(AND(U34*V34&gt;=0,U34*V34&lt;=4),"B",""))))</f>
        <v>A</v>
      </c>
      <c r="Y34" s="136" t="str">
        <f>+IF(X34="MA","Situación deficiente con exposición continua, o muy deficiente con exposición frecuente. Normalmente la materialización del riesgo ocurre con frecuencia.",IF(X34="A","Situación deficiente con exposición frecuente u ocasional, o bien situación muy deficiente con exposición ocasional o esporádica. La materialización de Riesgo es posible que suceda varias veces en la vida laboral",IF(X34="M","Situación deficiente con exposición esporádica, o bien situación mejorable con exposición continuada o frecuente. Es posible que suceda el daño alguna vez.",IF(X34="B","Situación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34" s="136">
        <v>25</v>
      </c>
      <c r="AA34" s="136">
        <f>W34*Z34</f>
        <v>450</v>
      </c>
      <c r="AB34" s="136" t="str">
        <f t="shared" si="28"/>
        <v>II</v>
      </c>
      <c r="AC34" s="136" t="str">
        <f>+IF(AB34="I","Situación crìtica. Suspender actividades hasta que el riesgo esté bajo control. Intervención urgente.",IF(AB34="II","Corregir y adoptar medidas de control de inmediato. Sin embargo suspenda actividades si el nivel de riesgo está por encima o igual de 360.",IF(AB34="III","Mejorar si es posible. Sería conveniente justificar la intervención y su rentabilidad.",IF(AB34="IV","Mantener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34" s="136" t="str">
        <f>+IF(AB34="I","No aceptable",IF(AB34="II","No aceptable o aceptable con control específico",IF(AB34="III","Aceptable",IF(AB34="IV","Aceptable",""))))</f>
        <v>No aceptable o aceptable con control específico</v>
      </c>
      <c r="AE34" s="136" t="s">
        <v>701</v>
      </c>
      <c r="AF34" s="136" t="s">
        <v>34</v>
      </c>
      <c r="AG34" s="136" t="s">
        <v>34</v>
      </c>
      <c r="AH34" s="136" t="s">
        <v>278</v>
      </c>
      <c r="AI34" s="136" t="s">
        <v>148</v>
      </c>
      <c r="AJ34" s="136" t="s">
        <v>34</v>
      </c>
      <c r="AK34" s="136" t="s">
        <v>468</v>
      </c>
    </row>
    <row r="35" spans="1:37" ht="62.25" customHeight="1">
      <c r="A35" s="609"/>
      <c r="B35" s="429"/>
      <c r="C35" s="429"/>
      <c r="D35" s="573"/>
      <c r="E35" s="430"/>
      <c r="F35" s="430"/>
      <c r="G35" s="236" t="s">
        <v>42</v>
      </c>
      <c r="H35" s="448"/>
      <c r="I35" s="136" t="s">
        <v>295</v>
      </c>
      <c r="J35" s="136" t="s">
        <v>545</v>
      </c>
      <c r="K35" s="136" t="s">
        <v>457</v>
      </c>
      <c r="L35" s="76">
        <v>1</v>
      </c>
      <c r="M35" s="77">
        <v>0</v>
      </c>
      <c r="N35" s="76">
        <v>0</v>
      </c>
      <c r="O35" s="76">
        <f t="shared" si="23"/>
        <v>1</v>
      </c>
      <c r="P35" s="136" t="s">
        <v>331</v>
      </c>
      <c r="Q35" s="131">
        <v>8</v>
      </c>
      <c r="R35" s="136" t="s">
        <v>546</v>
      </c>
      <c r="S35" s="136" t="s">
        <v>547</v>
      </c>
      <c r="T35" s="129" t="s">
        <v>458</v>
      </c>
      <c r="U35" s="143">
        <v>2</v>
      </c>
      <c r="V35" s="143">
        <v>4</v>
      </c>
      <c r="W35" s="143">
        <f t="shared" si="24"/>
        <v>8</v>
      </c>
      <c r="X35" s="143" t="str">
        <f t="shared" si="25"/>
        <v>M</v>
      </c>
      <c r="Y35" s="223" t="str">
        <f t="shared" si="26"/>
        <v>Situación deficiente con exposición esporádica, o bien situación mejorable con exposición continuada o frecuente. Es posible que suceda el daño alguna vez.</v>
      </c>
      <c r="Z35" s="219">
        <v>25</v>
      </c>
      <c r="AA35" s="219">
        <f t="shared" si="27"/>
        <v>200</v>
      </c>
      <c r="AB35" s="222" t="str">
        <f t="shared" si="28"/>
        <v>II</v>
      </c>
      <c r="AC35" s="223" t="str">
        <f t="shared" si="29"/>
        <v>Corregir y adoptar medidas de control de inmediato. Sin embargo suspenda actividades si el nivel de riesgo está por encima o igual de 360.</v>
      </c>
      <c r="AD35" s="223" t="str">
        <f t="shared" si="30"/>
        <v>No aceptable o aceptable con control específico</v>
      </c>
      <c r="AE35" s="148" t="s">
        <v>734</v>
      </c>
      <c r="AF35" s="148" t="s">
        <v>34</v>
      </c>
      <c r="AG35" s="148" t="s">
        <v>147</v>
      </c>
      <c r="AH35" s="147" t="s">
        <v>456</v>
      </c>
      <c r="AI35" s="147" t="s">
        <v>544</v>
      </c>
      <c r="AJ35" s="145" t="s">
        <v>34</v>
      </c>
      <c r="AK35" s="144" t="s">
        <v>521</v>
      </c>
    </row>
    <row r="36" spans="1:37" ht="62.25" customHeight="1" thickBot="1">
      <c r="A36" s="609"/>
      <c r="B36" s="429"/>
      <c r="C36" s="429"/>
      <c r="D36" s="573"/>
      <c r="E36" s="430"/>
      <c r="F36" s="430"/>
      <c r="G36" s="239" t="s">
        <v>42</v>
      </c>
      <c r="H36" s="149" t="s">
        <v>60</v>
      </c>
      <c r="I36" s="149" t="s">
        <v>268</v>
      </c>
      <c r="J36" s="149" t="s">
        <v>548</v>
      </c>
      <c r="K36" s="149" t="s">
        <v>270</v>
      </c>
      <c r="L36" s="76">
        <v>1</v>
      </c>
      <c r="M36" s="77">
        <v>0</v>
      </c>
      <c r="N36" s="76">
        <v>0</v>
      </c>
      <c r="O36" s="76">
        <f t="shared" si="23"/>
        <v>1</v>
      </c>
      <c r="P36" s="149" t="s">
        <v>271</v>
      </c>
      <c r="Q36" s="150">
        <v>8</v>
      </c>
      <c r="R36" s="149" t="s">
        <v>549</v>
      </c>
      <c r="S36" s="149" t="s">
        <v>550</v>
      </c>
      <c r="T36" s="149" t="s">
        <v>551</v>
      </c>
      <c r="U36" s="224">
        <v>2</v>
      </c>
      <c r="V36" s="224">
        <v>2</v>
      </c>
      <c r="W36" s="224">
        <f t="shared" si="24"/>
        <v>4</v>
      </c>
      <c r="X36" s="225" t="str">
        <f t="shared" si="25"/>
        <v>B</v>
      </c>
      <c r="Y36" s="226" t="str">
        <f t="shared" si="26"/>
        <v>Situación mejorable con exposición ocasional o esporádica, o situación sin anomalía destacable con cualquier nivel de exposición. No es esperable que se materialice el riesgo, aunque puede ser concebible.</v>
      </c>
      <c r="Z36" s="224">
        <v>25</v>
      </c>
      <c r="AA36" s="224">
        <f t="shared" si="27"/>
        <v>100</v>
      </c>
      <c r="AB36" s="227" t="str">
        <f t="shared" si="28"/>
        <v>III</v>
      </c>
      <c r="AC36" s="226" t="str">
        <f t="shared" si="29"/>
        <v>Mejorar si es posible. Sería conveniente justificar la intervención y su rentabilidad.</v>
      </c>
      <c r="AD36" s="228" t="str">
        <f t="shared" si="30"/>
        <v>Aceptable</v>
      </c>
      <c r="AE36" s="152" t="s">
        <v>735</v>
      </c>
      <c r="AF36" s="150" t="s">
        <v>34</v>
      </c>
      <c r="AG36" s="150" t="s">
        <v>34</v>
      </c>
      <c r="AH36" s="150" t="s">
        <v>34</v>
      </c>
      <c r="AI36" s="151" t="s">
        <v>544</v>
      </c>
      <c r="AJ36" s="150" t="s">
        <v>34</v>
      </c>
      <c r="AK36" s="153" t="s">
        <v>521</v>
      </c>
    </row>
  </sheetData>
  <mergeCells count="57">
    <mergeCell ref="H12:H15"/>
    <mergeCell ref="AD7:AD8"/>
    <mergeCell ref="AE7:AE8"/>
    <mergeCell ref="AF7:AF8"/>
    <mergeCell ref="U7:U8"/>
    <mergeCell ref="R7:T7"/>
    <mergeCell ref="Q7:Q8"/>
    <mergeCell ref="AH7:AH8"/>
    <mergeCell ref="AI7:AI8"/>
    <mergeCell ref="V7:V8"/>
    <mergeCell ref="AJ7:AJ8"/>
    <mergeCell ref="W7:W8"/>
    <mergeCell ref="X7:X8"/>
    <mergeCell ref="Y7:Y8"/>
    <mergeCell ref="Z7:Z8"/>
    <mergeCell ref="D7:D8"/>
    <mergeCell ref="E7:E8"/>
    <mergeCell ref="F7:F8"/>
    <mergeCell ref="AK7:AK8"/>
    <mergeCell ref="B9:B25"/>
    <mergeCell ref="C9:C25"/>
    <mergeCell ref="D9:D25"/>
    <mergeCell ref="E9:E25"/>
    <mergeCell ref="F9:F25"/>
    <mergeCell ref="AA7:AA8"/>
    <mergeCell ref="AB7:AB8"/>
    <mergeCell ref="AC7:AC8"/>
    <mergeCell ref="H9:H11"/>
    <mergeCell ref="H16:H18"/>
    <mergeCell ref="H19:H24"/>
    <mergeCell ref="AG7:AG8"/>
    <mergeCell ref="AE17:AE18"/>
    <mergeCell ref="AE12:AE15"/>
    <mergeCell ref="B4:T4"/>
    <mergeCell ref="U4:AK4"/>
    <mergeCell ref="B5:T6"/>
    <mergeCell ref="U5:AC6"/>
    <mergeCell ref="AD5:AD6"/>
    <mergeCell ref="AE5:AK5"/>
    <mergeCell ref="AE6:AK6"/>
    <mergeCell ref="G7:G8"/>
    <mergeCell ref="H7:J7"/>
    <mergeCell ref="K7:K8"/>
    <mergeCell ref="L7:O7"/>
    <mergeCell ref="P7:P8"/>
    <mergeCell ref="B7:B8"/>
    <mergeCell ref="C7:C8"/>
    <mergeCell ref="A26:A36"/>
    <mergeCell ref="B26:B36"/>
    <mergeCell ref="C26:C36"/>
    <mergeCell ref="D26:D36"/>
    <mergeCell ref="E26:E36"/>
    <mergeCell ref="F26:F36"/>
    <mergeCell ref="H26:H27"/>
    <mergeCell ref="H28:H30"/>
    <mergeCell ref="AE28:AE29"/>
    <mergeCell ref="H32:H35"/>
  </mergeCells>
  <conditionalFormatting sqref="AB19:AB20 AB24:AD25">
    <cfRule type="cellIs" dxfId="1170" priority="87" stopIfTrue="1" operator="equal">
      <formula>"II"</formula>
    </cfRule>
    <cfRule type="cellIs" dxfId="1169" priority="88" stopIfTrue="1" operator="between">
      <formula>"III"</formula>
      <formula>"IV"</formula>
    </cfRule>
  </conditionalFormatting>
  <conditionalFormatting sqref="AB23">
    <cfRule type="cellIs" dxfId="1168" priority="58" stopIfTrue="1" operator="equal">
      <formula>"I"</formula>
    </cfRule>
    <cfRule type="cellIs" dxfId="1167" priority="59" stopIfTrue="1" operator="equal">
      <formula>"II"</formula>
    </cfRule>
    <cfRule type="cellIs" dxfId="1166" priority="60" stopIfTrue="1" operator="between">
      <formula>"III"</formula>
      <formula>"IV"</formula>
    </cfRule>
  </conditionalFormatting>
  <conditionalFormatting sqref="AB35:AB36">
    <cfRule type="cellIs" dxfId="1165" priority="25" stopIfTrue="1" operator="equal">
      <formula>"I"</formula>
    </cfRule>
    <cfRule type="cellIs" dxfId="1164" priority="26" stopIfTrue="1" operator="equal">
      <formula>"II"</formula>
    </cfRule>
    <cfRule type="cellIs" dxfId="1163" priority="27" stopIfTrue="1" operator="between">
      <formula>"III"</formula>
      <formula>"IV"</formula>
    </cfRule>
  </conditionalFormatting>
  <conditionalFormatting sqref="AB9:AD9 AE37:AE40 AB37:AD69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cfRule type="cellIs" dxfId="1162" priority="365" stopIfTrue="1" operator="equal">
      <formula>"II"</formula>
    </cfRule>
    <cfRule type="cellIs" dxfId="1161" priority="366" stopIfTrue="1" operator="between">
      <formula>"III"</formula>
      <formula>"IV"</formula>
    </cfRule>
  </conditionalFormatting>
  <conditionalFormatting sqref="AB12:AD13">
    <cfRule type="cellIs" dxfId="1160" priority="120" stopIfTrue="1" operator="equal">
      <formula>"I"</formula>
    </cfRule>
    <cfRule type="cellIs" dxfId="1159" priority="121" stopIfTrue="1" operator="equal">
      <formula>"II"</formula>
    </cfRule>
    <cfRule type="cellIs" dxfId="1158" priority="122" stopIfTrue="1" operator="between">
      <formula>"III"</formula>
      <formula>"IV"</formula>
    </cfRule>
  </conditionalFormatting>
  <conditionalFormatting sqref="AB14:AD14">
    <cfRule type="cellIs" dxfId="1157" priority="128" stopIfTrue="1" operator="equal">
      <formula>"I"</formula>
    </cfRule>
    <cfRule type="cellIs" dxfId="1156" priority="129" stopIfTrue="1" operator="equal">
      <formula>"II"</formula>
    </cfRule>
    <cfRule type="cellIs" dxfId="1155" priority="130" stopIfTrue="1" operator="between">
      <formula>"III"</formula>
      <formula>"IV"</formula>
    </cfRule>
  </conditionalFormatting>
  <conditionalFormatting sqref="AB15:AD15">
    <cfRule type="cellIs" dxfId="1154" priority="110" stopIfTrue="1" operator="equal">
      <formula>"I"</formula>
    </cfRule>
    <cfRule type="cellIs" dxfId="1153" priority="111" stopIfTrue="1" operator="equal">
      <formula>"II"</formula>
    </cfRule>
    <cfRule type="cellIs" dxfId="1152" priority="112" stopIfTrue="1" operator="between">
      <formula>"III"</formula>
      <formula>"IV"</formula>
    </cfRule>
  </conditionalFormatting>
  <conditionalFormatting sqref="AB18:AD18">
    <cfRule type="cellIs" dxfId="1151" priority="94" stopIfTrue="1" operator="equal">
      <formula>"I"</formula>
    </cfRule>
    <cfRule type="cellIs" dxfId="1150" priority="95" stopIfTrue="1" operator="equal">
      <formula>"II"</formula>
    </cfRule>
    <cfRule type="cellIs" dxfId="1149" priority="96" stopIfTrue="1" operator="between">
      <formula>"III"</formula>
      <formula>"IV"</formula>
    </cfRule>
  </conditionalFormatting>
  <conditionalFormatting sqref="AB24:AD25 AB19:AB20">
    <cfRule type="cellIs" dxfId="1148" priority="86" stopIfTrue="1" operator="equal">
      <formula>"I"</formula>
    </cfRule>
  </conditionalFormatting>
  <conditionalFormatting sqref="AB26:AD31">
    <cfRule type="cellIs" dxfId="1147" priority="17" stopIfTrue="1" operator="equal">
      <formula>"I"</formula>
    </cfRule>
    <cfRule type="cellIs" dxfId="1146" priority="18" stopIfTrue="1" operator="equal">
      <formula>"II"</formula>
    </cfRule>
    <cfRule type="cellIs" dxfId="1145" priority="19" stopIfTrue="1" operator="between">
      <formula>"III"</formula>
      <formula>"IV"</formula>
    </cfRule>
  </conditionalFormatting>
  <conditionalFormatting sqref="AB36:AD36">
    <cfRule type="cellIs" dxfId="1144" priority="38" stopIfTrue="1" operator="equal">
      <formula>"I"</formula>
    </cfRule>
    <cfRule type="cellIs" dxfId="1143" priority="39" stopIfTrue="1" operator="equal">
      <formula>"II"</formula>
    </cfRule>
    <cfRule type="cellIs" dxfId="1142" priority="40" stopIfTrue="1" operator="between">
      <formula>"III"</formula>
      <formula>"IV"</formula>
    </cfRule>
  </conditionalFormatting>
  <conditionalFormatting sqref="AB10:AE11">
    <cfRule type="cellIs" dxfId="1141" priority="133" stopIfTrue="1" operator="equal">
      <formula>"I"</formula>
    </cfRule>
    <cfRule type="cellIs" dxfId="1140" priority="134" stopIfTrue="1" operator="equal">
      <formula>"II"</formula>
    </cfRule>
    <cfRule type="cellIs" dxfId="1139" priority="135" stopIfTrue="1" operator="between">
      <formula>"III"</formula>
      <formula>"IV"</formula>
    </cfRule>
  </conditionalFormatting>
  <conditionalFormatting sqref="AB16:AE17">
    <cfRule type="cellIs" dxfId="1138" priority="102" stopIfTrue="1" operator="equal">
      <formula>"I"</formula>
    </cfRule>
    <cfRule type="cellIs" dxfId="1137" priority="103" stopIfTrue="1" operator="equal">
      <formula>"II"</formula>
    </cfRule>
    <cfRule type="cellIs" dxfId="1136" priority="104" stopIfTrue="1" operator="between">
      <formula>"III"</formula>
      <formula>"IV"</formula>
    </cfRule>
  </conditionalFormatting>
  <conditionalFormatting sqref="AB21:AE22">
    <cfRule type="cellIs" dxfId="1135" priority="66" stopIfTrue="1" operator="equal">
      <formula>"I"</formula>
    </cfRule>
    <cfRule type="cellIs" dxfId="1134" priority="67" stopIfTrue="1" operator="equal">
      <formula>"II"</formula>
    </cfRule>
    <cfRule type="cellIs" dxfId="1133" priority="68" stopIfTrue="1" operator="between">
      <formula>"III"</formula>
      <formula>"IV"</formula>
    </cfRule>
  </conditionalFormatting>
  <conditionalFormatting sqref="AB32:AE33">
    <cfRule type="cellIs" dxfId="1132" priority="22" stopIfTrue="1" operator="equal">
      <formula>"I"</formula>
    </cfRule>
    <cfRule type="cellIs" dxfId="1131" priority="23" stopIfTrue="1" operator="equal">
      <formula>"II"</formula>
    </cfRule>
    <cfRule type="cellIs" dxfId="1130" priority="24" stopIfTrue="1" operator="between">
      <formula>"III"</formula>
      <formula>"IV"</formula>
    </cfRule>
  </conditionalFormatting>
  <conditionalFormatting sqref="AD9:AD13">
    <cfRule type="containsText" dxfId="1129" priority="115" stopIfTrue="1" operator="containsText" text="No aceptable o aceptable con control específico">
      <formula>NOT(ISERROR(SEARCH("No aceptable o aceptable con control específico",AD9)))</formula>
    </cfRule>
  </conditionalFormatting>
  <conditionalFormatting sqref="AD9:AD14">
    <cfRule type="containsText" dxfId="1128" priority="116" stopIfTrue="1" operator="containsText" text="No aceptable">
      <formula>NOT(ISERROR(SEARCH("No aceptable",AD9)))</formula>
    </cfRule>
    <cfRule type="containsText" dxfId="1127" priority="117" stopIfTrue="1" operator="containsText" text="No Aceptable o aceptable con control específico">
      <formula>NOT(ISERROR(SEARCH("No Aceptable o aceptable con control específico",AD9)))</formula>
    </cfRule>
  </conditionalFormatting>
  <conditionalFormatting sqref="AD10:AD13">
    <cfRule type="cellIs" dxfId="1126" priority="118" stopIfTrue="1" operator="equal">
      <formula>"Aceptable"</formula>
    </cfRule>
    <cfRule type="cellIs" dxfId="1125" priority="119" stopIfTrue="1" operator="equal">
      <formula>"No aceptable"</formula>
    </cfRule>
  </conditionalFormatting>
  <conditionalFormatting sqref="AD13">
    <cfRule type="containsText" dxfId="1124" priority="113" stopIfTrue="1" operator="containsText" text="No aceptable">
      <formula>NOT(ISERROR(SEARCH("No aceptable",AD13)))</formula>
    </cfRule>
    <cfRule type="containsText" dxfId="1123" priority="114" stopIfTrue="1" operator="containsText" text="No Aceptable o aceptable con control específico">
      <formula>NOT(ISERROR(SEARCH("No Aceptable o aceptable con control específico",AD13)))</formula>
    </cfRule>
  </conditionalFormatting>
  <conditionalFormatting sqref="AD14">
    <cfRule type="containsText" dxfId="1122" priority="123" stopIfTrue="1" operator="containsText" text="No aceptable o aceptable con control específico">
      <formula>NOT(ISERROR(SEARCH("No aceptable o aceptable con control específico",AD14)))</formula>
    </cfRule>
    <cfRule type="containsText" dxfId="1121" priority="124" stopIfTrue="1" operator="containsText" text="No aceptable">
      <formula>NOT(ISERROR(SEARCH("No aceptable",AD14)))</formula>
    </cfRule>
    <cfRule type="containsText" dxfId="1120" priority="125" stopIfTrue="1" operator="containsText" text="No Aceptable o aceptable con control específico">
      <formula>NOT(ISERROR(SEARCH("No Aceptable o aceptable con control específico",AD14)))</formula>
    </cfRule>
    <cfRule type="cellIs" dxfId="1119" priority="126" stopIfTrue="1" operator="equal">
      <formula>"Aceptable"</formula>
    </cfRule>
    <cfRule type="cellIs" dxfId="1118" priority="127" stopIfTrue="1" operator="equal">
      <formula>"No aceptable"</formula>
    </cfRule>
  </conditionalFormatting>
  <conditionalFormatting sqref="AD15">
    <cfRule type="cellIs" dxfId="1117" priority="108" stopIfTrue="1" operator="equal">
      <formula>"Aceptable"</formula>
    </cfRule>
    <cfRule type="cellIs" dxfId="1116" priority="109" stopIfTrue="1" operator="equal">
      <formula>"No aceptable"</formula>
    </cfRule>
  </conditionalFormatting>
  <conditionalFormatting sqref="AD15:AD33 AD35:AD36">
    <cfRule type="containsText" dxfId="1115" priority="12" stopIfTrue="1" operator="containsText" text="No aceptable o aceptable con control específico">
      <formula>NOT(ISERROR(SEARCH("No aceptable o aceptable con control específico",AD15)))</formula>
    </cfRule>
    <cfRule type="containsText" dxfId="1114" priority="13" stopIfTrue="1" operator="containsText" text="No aceptable">
      <formula>NOT(ISERROR(SEARCH("No aceptable",AD15)))</formula>
    </cfRule>
    <cfRule type="containsText" dxfId="1113" priority="14" stopIfTrue="1" operator="containsText" text="No Aceptable o aceptable con control específico">
      <formula>NOT(ISERROR(SEARCH("No Aceptable o aceptable con control específico",AD15)))</formula>
    </cfRule>
  </conditionalFormatting>
  <conditionalFormatting sqref="AD18">
    <cfRule type="cellIs" dxfId="1112" priority="92" stopIfTrue="1" operator="equal">
      <formula>"Aceptable"</formula>
    </cfRule>
    <cfRule type="cellIs" dxfId="1111" priority="93" stopIfTrue="1" operator="equal">
      <formula>"No aceptable"</formula>
    </cfRule>
  </conditionalFormatting>
  <conditionalFormatting sqref="AD21:AD23">
    <cfRule type="cellIs" dxfId="1110" priority="56" stopIfTrue="1" operator="equal">
      <formula>"Aceptable"</formula>
    </cfRule>
    <cfRule type="cellIs" dxfId="1109" priority="57" stopIfTrue="1" operator="equal">
      <formula>"No aceptable"</formula>
    </cfRule>
  </conditionalFormatting>
  <conditionalFormatting sqref="AD25:AD31">
    <cfRule type="cellIs" dxfId="1108" priority="15" stopIfTrue="1" operator="equal">
      <formula>"Aceptable"</formula>
    </cfRule>
    <cfRule type="cellIs" dxfId="1107" priority="16" stopIfTrue="1" operator="equal">
      <formula>"No aceptable"</formula>
    </cfRule>
  </conditionalFormatting>
  <conditionalFormatting sqref="AD36">
    <cfRule type="cellIs" dxfId="1106" priority="36" stopIfTrue="1" operator="equal">
      <formula>"Aceptable"</formula>
    </cfRule>
    <cfRule type="cellIs" dxfId="1105" priority="37" stopIfTrue="1" operator="equal">
      <formula>"No aceptable"</formula>
    </cfRule>
  </conditionalFormatting>
  <conditionalFormatting sqref="AD36:AD816">
    <cfRule type="containsText" dxfId="1104" priority="33" stopIfTrue="1" operator="containsText" text="No aceptable o aceptable con control específico">
      <formula>NOT(ISERROR(SEARCH("No aceptable o aceptable con control específico",AD36)))</formula>
    </cfRule>
    <cfRule type="containsText" dxfId="1103" priority="34" stopIfTrue="1" operator="containsText" text="No aceptable">
      <formula>NOT(ISERROR(SEARCH("No aceptable",AD36)))</formula>
    </cfRule>
    <cfRule type="containsText" dxfId="1102" priority="35" stopIfTrue="1" operator="containsText" text="No Aceptable o aceptable con control específico">
      <formula>NOT(ISERROR(SEARCH("No Aceptable o aceptable con control específico",AD36)))</formula>
    </cfRule>
  </conditionalFormatting>
  <conditionalFormatting sqref="AD9:AE9">
    <cfRule type="cellIs" dxfId="1101" priority="296" stopIfTrue="1" operator="equal">
      <formula>"Aceptable"</formula>
    </cfRule>
    <cfRule type="cellIs" dxfId="1100" priority="297" stopIfTrue="1" operator="equal">
      <formula>"No aceptable"</formula>
    </cfRule>
  </conditionalFormatting>
  <conditionalFormatting sqref="AD16:AE17">
    <cfRule type="cellIs" dxfId="1099" priority="100" stopIfTrue="1" operator="equal">
      <formula>"Aceptable"</formula>
    </cfRule>
    <cfRule type="cellIs" dxfId="1098" priority="101" stopIfTrue="1" operator="equal">
      <formula>"No aceptable"</formula>
    </cfRule>
  </conditionalFormatting>
  <conditionalFormatting sqref="AD19:AE20">
    <cfRule type="cellIs" dxfId="1097" priority="84" stopIfTrue="1" operator="equal">
      <formula>"Aceptable"</formula>
    </cfRule>
    <cfRule type="cellIs" dxfId="1096" priority="85" stopIfTrue="1" operator="equal">
      <formula>"No aceptable"</formula>
    </cfRule>
  </conditionalFormatting>
  <conditionalFormatting sqref="AD24:AE24">
    <cfRule type="cellIs" dxfId="1095" priority="64" stopIfTrue="1" operator="equal">
      <formula>"Aceptable"</formula>
    </cfRule>
    <cfRule type="cellIs" dxfId="1094" priority="65" stopIfTrue="1" operator="equal">
      <formula>"No aceptable"</formula>
    </cfRule>
  </conditionalFormatting>
  <conditionalFormatting sqref="AD32:AE33 AD35:AE36">
    <cfRule type="cellIs" dxfId="1093" priority="20" stopIfTrue="1" operator="equal">
      <formula>"Aceptable"</formula>
    </cfRule>
    <cfRule type="cellIs" dxfId="1092" priority="21" stopIfTrue="1" operator="equal">
      <formula>"No aceptable"</formula>
    </cfRule>
  </conditionalFormatting>
  <conditionalFormatting sqref="AD37: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D157:AF158 AD159:AE159 AD160:AF160 AD161:AE170 AD171:AD225 AD226:AF298 AD299:AE300 AD301:AF301 AD302:AE313 AD314:AD326 AD327:AF327 AD328:AD581 AD582:AF667 AD668:AE669 AD670:AF670 AD671:AE678 AD679:AF680 AD681:AE681 AD682:AF741 AD742:AE743 AD744:AF744 AD745:AE748 AD749:AF749 AD750:AE752 AD753:AF754 AD755:AE755 AD756:AF816 AF156 AF170:AF171 AE171:AE172 AE173:AF173 AE174:AE183 AF183 AE184:AF185 AE186 AE187:AF187 AE188:AE197 AF197 AE198:AF199 AE200 AE201:AF201 AE202:AE211 AF211 AE212:AF213 AE214 AE215:AF215 AE216:AE225 AF225 AF313:AF314 AE314:AE315 AE316:AF316 AE317:AE326 AF326 AE328:AF566 AE567:AE568 AE569:AF569 AE570:AE580 AE581:AF581">
    <cfRule type="cellIs" dxfId="1091" priority="362" stopIfTrue="1" operator="equal">
      <formula>"Aceptable"</formula>
    </cfRule>
  </conditionalFormatting>
  <conditionalFormatting sqref="AD37: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F156 AD157:AF158 AD159:AE159 AD160:AF160 AD161:AE170 AF170:AF171 AE171:AE172 AD171:AD225 AE173:AF173 AE174:AE183 AF183 AE184:AF185 AE186 AE187:AF187 AE188:AE197 AF197 AE198:AF199 AE200 AE201:AF201 AE202:AE211 AF211 AE212:AF213 AE214 AE215:AF215 AE216:AE225 AF225 AD226:AF298 AD299:AE300 AD301:AF301 AD302:AE313 AF313:AF314 AE314:AE315 AD314:AD326 AE316:AF316 AE317:AE326 AF326 AD327:AF327 AE328:AF566 AD328:AD581 AE567:AE568 AE569:AF569 AE570:AE580 AE581:AF581 AD582:AF667 AD668:AE669 AD670:AF670 AD671:AE678 AD679:AF680 AD681:AE681 AD682:AF741 AD742:AE743 AD744:AF744 AD745:AE748 AD749:AF749 AD750:AE752 AD753:AF754 AD755:AE755 AD756:AF816">
    <cfRule type="cellIs" dxfId="1090" priority="363" stopIfTrue="1" operator="equal">
      <formula>"No aceptable"</formula>
    </cfRule>
  </conditionalFormatting>
  <conditionalFormatting sqref="AE10:AE11">
    <cfRule type="cellIs" dxfId="1089" priority="131" stopIfTrue="1" operator="equal">
      <formula>"Aceptable"</formula>
    </cfRule>
    <cfRule type="cellIs" dxfId="1088" priority="132" stopIfTrue="1" operator="equal">
      <formula>"No aceptable"</formula>
    </cfRule>
  </conditionalFormatting>
  <conditionalFormatting sqref="AE19">
    <cfRule type="cellIs" dxfId="1087" priority="81" stopIfTrue="1" operator="equal">
      <formula>"I"</formula>
    </cfRule>
    <cfRule type="cellIs" dxfId="1086" priority="82" stopIfTrue="1" operator="equal">
      <formula>"II"</formula>
    </cfRule>
    <cfRule type="cellIs" dxfId="1085" priority="83" stopIfTrue="1" operator="between">
      <formula>"III"</formula>
      <formula>"IV"</formula>
    </cfRule>
  </conditionalFormatting>
  <conditionalFormatting sqref="AE21:AE22">
    <cfRule type="cellIs" dxfId="1084" priority="69" stopIfTrue="1" operator="equal">
      <formula>"Aceptable"</formula>
    </cfRule>
    <cfRule type="cellIs" dxfId="1083" priority="70" stopIfTrue="1" operator="equal">
      <formula>"No aceptable"</formula>
    </cfRule>
  </conditionalFormatting>
  <conditionalFormatting sqref="AE23">
    <cfRule type="cellIs" dxfId="1082" priority="51" stopIfTrue="1" operator="equal">
      <formula>"Aceptable"</formula>
    </cfRule>
    <cfRule type="cellIs" dxfId="1081" priority="52" stopIfTrue="1" operator="equal">
      <formula>"No aceptable"</formula>
    </cfRule>
  </conditionalFormatting>
  <conditionalFormatting sqref="AE24:AE28">
    <cfRule type="cellIs" dxfId="1080" priority="43" stopIfTrue="1" operator="equal">
      <formula>"I"</formula>
    </cfRule>
    <cfRule type="cellIs" dxfId="1079" priority="44" stopIfTrue="1" operator="equal">
      <formula>"II"</formula>
    </cfRule>
    <cfRule type="cellIs" dxfId="1078" priority="45" stopIfTrue="1" operator="between">
      <formula>"III"</formula>
      <formula>"IV"</formula>
    </cfRule>
  </conditionalFormatting>
  <conditionalFormatting sqref="AE25:AE28">
    <cfRule type="cellIs" dxfId="1077" priority="41" stopIfTrue="1" operator="equal">
      <formula>"Aceptable"</formula>
    </cfRule>
    <cfRule type="cellIs" dxfId="1076" priority="42" stopIfTrue="1" operator="equal">
      <formula>"No aceptable"</formula>
    </cfRule>
  </conditionalFormatting>
  <conditionalFormatting sqref="AE36">
    <cfRule type="cellIs" dxfId="1075" priority="28" stopIfTrue="1" operator="equal">
      <formula>"Aceptable"</formula>
    </cfRule>
    <cfRule type="cellIs" dxfId="1074" priority="29" stopIfTrue="1" operator="equal">
      <formula>"No aceptable"</formula>
    </cfRule>
    <cfRule type="cellIs" dxfId="1073" priority="30" stopIfTrue="1" operator="equal">
      <formula>"I"</formula>
    </cfRule>
    <cfRule type="cellIs" dxfId="1072" priority="31" stopIfTrue="1" operator="equal">
      <formula>"II"</formula>
    </cfRule>
    <cfRule type="cellIs" dxfId="1071" priority="32" stopIfTrue="1" operator="between">
      <formula>"III"</formula>
      <formula>"IV"</formula>
    </cfRule>
  </conditionalFormatting>
  <conditionalFormatting sqref="AE37:AE40 AB37:AD69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AB9:AD9">
    <cfRule type="cellIs" dxfId="1070" priority="364" stopIfTrue="1" operator="equal">
      <formula>"I"</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7:Z24 Z12:Z15 Z26:Z36" xr:uid="{00000000-0002-0000-1800-000000000000}">
      <formula1>"100,60,25,10"</formula1>
    </dataValidation>
    <dataValidation type="list" allowBlank="1" showInputMessage="1" prompt="4 = Continua_x000a_3 = Frecuente_x000a_2 = Ocasional_x000a_1 = Esporádica" sqref="V12:V24 V26:V36" xr:uid="{00000000-0002-0000-1800-000001000000}">
      <formula1>"4, 3, 2, 1"</formula1>
    </dataValidation>
    <dataValidation type="list" allowBlank="1" showInputMessage="1" showErrorMessage="1" prompt="10 = Muy Alto_x000a_6 = Alto_x000a_2 = Medio_x000a_0 = Bajo" sqref="U12:U24 U26:U36" xr:uid="{00000000-0002-0000-1800-000002000000}">
      <formula1>"10, 6, 2, 0, "</formula1>
    </dataValidation>
    <dataValidation allowBlank="1" sqref="AA17:AA24 AA12:AA15 AA26:AA36" xr:uid="{00000000-0002-0000-1800-000003000000}"/>
  </dataValidations>
  <pageMargins left="0.7" right="0.7" top="0.75" bottom="0.75" header="0.3" footer="0.3"/>
  <pageSetup paperSize="9" scale="16" fitToHeight="0" orientation="portrait" r:id="rId1"/>
  <colBreaks count="1" manualBreakCount="1">
    <brk id="37"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B1:BL27"/>
  <sheetViews>
    <sheetView view="pageBreakPreview" topLeftCell="M1" zoomScale="70" zoomScaleNormal="70" zoomScaleSheetLayoutView="70" workbookViewId="0">
      <selection activeCell="AK3" sqref="AK3"/>
    </sheetView>
  </sheetViews>
  <sheetFormatPr baseColWidth="10" defaultColWidth="6.85546875" defaultRowHeight="44.25" customHeight="1"/>
  <cols>
    <col min="9" max="9" width="10.140625" customWidth="1"/>
    <col min="36" max="36" width="10.7109375" customWidth="1"/>
    <col min="37" max="37" width="14.42578125" customWidth="1"/>
  </cols>
  <sheetData>
    <row r="1" spans="2:64" ht="30.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0.7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5.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497" t="s">
        <v>617</v>
      </c>
      <c r="C4" s="498"/>
      <c r="D4" s="498"/>
      <c r="E4" s="498"/>
      <c r="F4" s="498"/>
      <c r="G4" s="498"/>
      <c r="H4" s="498"/>
      <c r="I4" s="498"/>
      <c r="J4" s="498"/>
      <c r="K4" s="498"/>
      <c r="L4" s="498"/>
      <c r="M4" s="498"/>
      <c r="N4" s="498"/>
      <c r="O4" s="498"/>
      <c r="P4" s="498"/>
      <c r="Q4" s="498"/>
      <c r="R4" s="498"/>
      <c r="S4" s="498"/>
      <c r="T4" s="499"/>
      <c r="U4" s="497" t="s">
        <v>618</v>
      </c>
      <c r="V4" s="498"/>
      <c r="W4" s="498"/>
      <c r="X4" s="498"/>
      <c r="Y4" s="498"/>
      <c r="Z4" s="498"/>
      <c r="AA4" s="498"/>
      <c r="AB4" s="498"/>
      <c r="AC4" s="498"/>
      <c r="AD4" s="498"/>
      <c r="AE4" s="498"/>
      <c r="AF4" s="498"/>
      <c r="AG4" s="498"/>
      <c r="AH4" s="498"/>
      <c r="AI4" s="498"/>
      <c r="AJ4" s="498"/>
      <c r="AK4" s="499"/>
    </row>
    <row r="5" spans="2:64"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72.75" customHeight="1">
      <c r="B9" s="434" t="s">
        <v>823</v>
      </c>
      <c r="C9" s="434" t="s">
        <v>824</v>
      </c>
      <c r="D9" s="434" t="s">
        <v>757</v>
      </c>
      <c r="E9" s="592" t="s">
        <v>825</v>
      </c>
      <c r="F9" s="588" t="s">
        <v>758</v>
      </c>
      <c r="G9" s="229" t="s">
        <v>42</v>
      </c>
      <c r="H9" s="404" t="s">
        <v>36</v>
      </c>
      <c r="I9" s="74" t="s">
        <v>46</v>
      </c>
      <c r="J9" s="75" t="s">
        <v>230</v>
      </c>
      <c r="K9" s="75" t="s">
        <v>231</v>
      </c>
      <c r="L9" s="76">
        <v>0</v>
      </c>
      <c r="M9" s="77">
        <v>5</v>
      </c>
      <c r="N9" s="76">
        <v>0</v>
      </c>
      <c r="O9" s="76">
        <f t="shared" ref="O9" si="0">SUM(L9:N9)</f>
        <v>5</v>
      </c>
      <c r="P9" s="75" t="s">
        <v>232</v>
      </c>
      <c r="Q9" s="78">
        <v>8</v>
      </c>
      <c r="R9" s="75" t="s">
        <v>424</v>
      </c>
      <c r="S9" s="75" t="s">
        <v>234</v>
      </c>
      <c r="T9" s="75" t="s">
        <v>233</v>
      </c>
      <c r="U9" s="79">
        <v>2</v>
      </c>
      <c r="V9" s="79">
        <v>4</v>
      </c>
      <c r="W9" s="79">
        <f t="shared" ref="W9:W25" si="1">V9*U9</f>
        <v>8</v>
      </c>
      <c r="X9" s="80" t="str">
        <f t="shared" ref="X9:X26" si="2">+IF(AND(U9*V9&gt;=24,U9*V9&lt;=40),"MA",IF(AND(U9*V9&gt;=10,U9*V9&lt;=20),"A",IF(AND(U9*V9&gt;=6,U9*V9&lt;=8),"M",IF(AND(U9*V9&gt;=0,U9*V9&lt;=4),"B",""))))</f>
        <v>M</v>
      </c>
      <c r="Y9" s="74" t="str">
        <f t="shared" ref="Y9:Y26"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AA26" si="4">W9*Z9</f>
        <v>80</v>
      </c>
      <c r="AB9" s="82" t="str">
        <f t="shared" ref="AB9:AB26" si="5">+IF(AND(U9*V9*Z9&gt;=600,U9*V9*Z9&lt;=4000),"I",IF(AND(U9*V9*Z9&gt;=150,U9*V9*Z9&lt;=500),"II",IF(AND(U9*V9*Z9&gt;=40,U9*V9*Z9&lt;=120),"III",IF(AND(U9*V9*Z9&gt;=0,U9*V9*Z9&lt;=20),"IV",""))))</f>
        <v>III</v>
      </c>
      <c r="AC9" s="74" t="str">
        <f t="shared" ref="AC9:AC25"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6" si="7">+IF(AB9="I","No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64" s="1" customFormat="1" ht="72.75" customHeight="1">
      <c r="B10" s="435"/>
      <c r="C10" s="435"/>
      <c r="D10" s="435"/>
      <c r="E10" s="592"/>
      <c r="F10" s="438"/>
      <c r="G10" s="229" t="s">
        <v>42</v>
      </c>
      <c r="H10" s="415"/>
      <c r="I10" s="74" t="s">
        <v>253</v>
      </c>
      <c r="J10" s="74" t="s">
        <v>260</v>
      </c>
      <c r="K10" s="78" t="s">
        <v>255</v>
      </c>
      <c r="L10" s="76">
        <v>0</v>
      </c>
      <c r="M10" s="326">
        <v>5</v>
      </c>
      <c r="N10" s="76">
        <v>0</v>
      </c>
      <c r="O10" s="76">
        <f t="shared" ref="O10:O26" si="8">SUM(L10:N10)</f>
        <v>5</v>
      </c>
      <c r="P10" s="78" t="s">
        <v>98</v>
      </c>
      <c r="Q10" s="78">
        <v>8</v>
      </c>
      <c r="R10" s="78" t="s">
        <v>33</v>
      </c>
      <c r="S10" s="78" t="s">
        <v>256</v>
      </c>
      <c r="T10" s="78" t="s">
        <v>257</v>
      </c>
      <c r="U10" s="79">
        <v>2</v>
      </c>
      <c r="V10" s="79">
        <v>4</v>
      </c>
      <c r="W10" s="79">
        <f t="shared" si="1"/>
        <v>8</v>
      </c>
      <c r="X10" s="80" t="str">
        <f t="shared" si="2"/>
        <v>M</v>
      </c>
      <c r="Y10" s="74" t="str">
        <f t="shared" si="3"/>
        <v>Situación deficiente con exposición esporádica, o bien situación mejorable con exposición continuada o frecuente. Es posible que suceda el daño alguna vez.</v>
      </c>
      <c r="Z10" s="79">
        <v>10</v>
      </c>
      <c r="AA10" s="79">
        <f t="shared" si="4"/>
        <v>80</v>
      </c>
      <c r="AB10" s="82" t="str">
        <f t="shared" si="5"/>
        <v>III</v>
      </c>
      <c r="AC10" s="74" t="str">
        <f t="shared" si="6"/>
        <v>Mejorar si es posible. Sería conveniente justificar la intervención y su rentabilidad.</v>
      </c>
      <c r="AD10" s="74" t="str">
        <f t="shared" si="7"/>
        <v>Aceptable</v>
      </c>
      <c r="AE10" s="74" t="s">
        <v>690</v>
      </c>
      <c r="AF10" s="78" t="s">
        <v>34</v>
      </c>
      <c r="AG10" s="78" t="s">
        <v>34</v>
      </c>
      <c r="AH10" s="78" t="s">
        <v>240</v>
      </c>
      <c r="AI10" s="74" t="s">
        <v>235</v>
      </c>
      <c r="AJ10" s="78" t="s">
        <v>34</v>
      </c>
      <c r="AK10" s="52" t="s">
        <v>468</v>
      </c>
    </row>
    <row r="11" spans="2:64" s="1" customFormat="1" ht="72.75" customHeight="1">
      <c r="B11" s="435"/>
      <c r="C11" s="435"/>
      <c r="D11" s="435"/>
      <c r="E11" s="592"/>
      <c r="F11" s="438"/>
      <c r="G11" s="229" t="s">
        <v>33</v>
      </c>
      <c r="H11" s="85" t="s">
        <v>199</v>
      </c>
      <c r="I11" s="85" t="s">
        <v>351</v>
      </c>
      <c r="J11" s="85" t="s">
        <v>353</v>
      </c>
      <c r="K11" s="85" t="s">
        <v>352</v>
      </c>
      <c r="L11" s="76">
        <v>0</v>
      </c>
      <c r="M11" s="326">
        <v>5</v>
      </c>
      <c r="N11" s="76">
        <v>0</v>
      </c>
      <c r="O11" s="76">
        <f t="shared" si="8"/>
        <v>5</v>
      </c>
      <c r="P11" s="85" t="s">
        <v>354</v>
      </c>
      <c r="Q11" s="78">
        <v>8</v>
      </c>
      <c r="R11" s="85" t="s">
        <v>355</v>
      </c>
      <c r="S11" s="85" t="s">
        <v>357</v>
      </c>
      <c r="T11" s="85" t="s">
        <v>356</v>
      </c>
      <c r="U11" s="79">
        <v>2</v>
      </c>
      <c r="V11" s="79">
        <v>4</v>
      </c>
      <c r="W11" s="79">
        <f>V11*U11</f>
        <v>8</v>
      </c>
      <c r="X11" s="80" t="str">
        <f>+IF(AND(U11*V11&gt;=24,U11*V11&lt;=40),"MA",IF(AND(U11*V11&gt;=10,U11*V11&lt;=20),"A",IF(AND(U11*V11&gt;=6,U11*V11&lt;=8),"M",IF(AND(U11*V11&gt;=0,U11*V11&lt;=4),"B",""))))</f>
        <v>M</v>
      </c>
      <c r="Y11" s="74" t="str">
        <f t="shared" si="3"/>
        <v>Situación deficiente con exposición esporádica, o bien situación mejorable con exposición continuada o frecuente. Es posible que suceda el daño alguna vez.</v>
      </c>
      <c r="Z11" s="79">
        <v>10</v>
      </c>
      <c r="AA11" s="79">
        <f t="shared" si="4"/>
        <v>80</v>
      </c>
      <c r="AB11" s="82" t="str">
        <f>+IF(AND(U11*V11*Z11&gt;=600,U11*V11*Z11&lt;=4000),"I",IF(AND(U11*V11*Z11&gt;=150,U11*V11*Z11&lt;=500),"II",IF(AND(U11*V11*Z11&gt;=40,U11*V11*Z11&lt;=120),"III",IF(AND(U11*V11*Z11&gt;=0,U11*V11*Z11&lt;=20),"IV",""))))</f>
        <v>III</v>
      </c>
      <c r="AC11" s="7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74" t="s">
        <v>693</v>
      </c>
      <c r="AF11" s="78" t="s">
        <v>34</v>
      </c>
      <c r="AG11" s="64" t="s">
        <v>34</v>
      </c>
      <c r="AH11" s="64" t="s">
        <v>34</v>
      </c>
      <c r="AI11" s="67" t="s">
        <v>349</v>
      </c>
      <c r="AJ11" s="66" t="s">
        <v>358</v>
      </c>
      <c r="AK11" s="52" t="s">
        <v>468</v>
      </c>
    </row>
    <row r="12" spans="2:64" s="1" customFormat="1" ht="72.75" customHeight="1">
      <c r="B12" s="435"/>
      <c r="C12" s="435"/>
      <c r="D12" s="435"/>
      <c r="E12" s="592"/>
      <c r="F12" s="438"/>
      <c r="G12" s="229" t="s">
        <v>42</v>
      </c>
      <c r="H12" s="78" t="s">
        <v>49</v>
      </c>
      <c r="I12" s="74" t="s">
        <v>47</v>
      </c>
      <c r="J12" s="74" t="s">
        <v>53</v>
      </c>
      <c r="K12" s="78" t="s">
        <v>412</v>
      </c>
      <c r="L12" s="76">
        <v>0</v>
      </c>
      <c r="M12" s="326">
        <v>5</v>
      </c>
      <c r="N12" s="76">
        <v>0</v>
      </c>
      <c r="O12" s="76">
        <f t="shared" si="8"/>
        <v>5</v>
      </c>
      <c r="P12" s="78" t="s">
        <v>411</v>
      </c>
      <c r="Q12" s="78">
        <v>8</v>
      </c>
      <c r="R12" s="78" t="s">
        <v>33</v>
      </c>
      <c r="S12" s="78" t="s">
        <v>413</v>
      </c>
      <c r="T12" s="78" t="s">
        <v>414</v>
      </c>
      <c r="U12" s="79">
        <v>2</v>
      </c>
      <c r="V12" s="79">
        <v>4</v>
      </c>
      <c r="W12" s="79">
        <f t="shared" si="1"/>
        <v>8</v>
      </c>
      <c r="X12" s="80" t="str">
        <f t="shared" si="2"/>
        <v>M</v>
      </c>
      <c r="Y12" s="74" t="str">
        <f t="shared" si="3"/>
        <v>Situación deficiente con exposición esporádica, o bien situación mejorable con exposición continuada o frecuente. Es posible que suceda el daño alguna vez.</v>
      </c>
      <c r="Z12" s="79">
        <v>10</v>
      </c>
      <c r="AA12" s="79">
        <f t="shared" si="4"/>
        <v>80</v>
      </c>
      <c r="AB12" s="82" t="str">
        <f t="shared" si="5"/>
        <v>III</v>
      </c>
      <c r="AC12" s="74" t="str">
        <f t="shared" si="6"/>
        <v>Mejorar si es posible. Sería conveniente justificar la intervención y su rentabilidad.</v>
      </c>
      <c r="AD12" s="74" t="str">
        <f t="shared" si="7"/>
        <v>Aceptable</v>
      </c>
      <c r="AE12" s="64" t="s">
        <v>756</v>
      </c>
      <c r="AF12" s="74" t="s">
        <v>34</v>
      </c>
      <c r="AG12" s="74" t="s">
        <v>34</v>
      </c>
      <c r="AH12" s="74" t="s">
        <v>143</v>
      </c>
      <c r="AI12" s="74" t="s">
        <v>140</v>
      </c>
      <c r="AJ12" s="74" t="s">
        <v>141</v>
      </c>
      <c r="AK12" s="52" t="s">
        <v>468</v>
      </c>
    </row>
    <row r="13" spans="2:64" s="1" customFormat="1" ht="72.75" customHeight="1">
      <c r="B13" s="435"/>
      <c r="C13" s="435"/>
      <c r="D13" s="435"/>
      <c r="E13" s="592"/>
      <c r="F13" s="438"/>
      <c r="G13" s="229" t="s">
        <v>42</v>
      </c>
      <c r="H13" s="405" t="s">
        <v>44</v>
      </c>
      <c r="I13" s="74" t="s">
        <v>54</v>
      </c>
      <c r="J13" s="74" t="s">
        <v>224</v>
      </c>
      <c r="K13" s="74" t="s">
        <v>219</v>
      </c>
      <c r="L13" s="76">
        <v>0</v>
      </c>
      <c r="M13" s="326">
        <v>5</v>
      </c>
      <c r="N13" s="76">
        <v>0</v>
      </c>
      <c r="O13" s="76">
        <f t="shared" si="8"/>
        <v>5</v>
      </c>
      <c r="P13" s="74" t="s">
        <v>708</v>
      </c>
      <c r="Q13" s="78">
        <v>8</v>
      </c>
      <c r="R13" s="74" t="s">
        <v>221</v>
      </c>
      <c r="S13" s="74" t="s">
        <v>220</v>
      </c>
      <c r="T13" s="74" t="s">
        <v>300</v>
      </c>
      <c r="U13" s="88">
        <v>2</v>
      </c>
      <c r="V13" s="88">
        <v>3</v>
      </c>
      <c r="W13" s="88">
        <f t="shared" si="1"/>
        <v>6</v>
      </c>
      <c r="X13" s="80" t="str">
        <f t="shared" si="2"/>
        <v>M</v>
      </c>
      <c r="Y13" s="81" t="str">
        <f t="shared" si="3"/>
        <v>Situación deficiente con exposición esporádica, o bien situación mejorable con exposición continuada o frecuente. Es posible que suceda el daño alguna vez.</v>
      </c>
      <c r="Z13" s="79">
        <v>10</v>
      </c>
      <c r="AA13" s="79">
        <f t="shared" si="4"/>
        <v>60</v>
      </c>
      <c r="AB13" s="82" t="str">
        <f t="shared" si="5"/>
        <v>III</v>
      </c>
      <c r="AC13" s="81" t="str">
        <f t="shared" si="6"/>
        <v>Mejorar si es posible. Sería conveniente justificar la intervención y su rentabilidad.</v>
      </c>
      <c r="AD13" s="74" t="str">
        <f t="shared" si="7"/>
        <v>Aceptable</v>
      </c>
      <c r="AE13" s="407" t="s">
        <v>724</v>
      </c>
      <c r="AF13" s="74" t="s">
        <v>34</v>
      </c>
      <c r="AG13" s="74" t="s">
        <v>34</v>
      </c>
      <c r="AH13" s="74" t="s">
        <v>34</v>
      </c>
      <c r="AI13" s="74" t="s">
        <v>226</v>
      </c>
      <c r="AJ13" s="74" t="s">
        <v>34</v>
      </c>
      <c r="AK13" s="52" t="s">
        <v>468</v>
      </c>
    </row>
    <row r="14" spans="2:64" s="1" customFormat="1" ht="72.75" customHeight="1">
      <c r="B14" s="435"/>
      <c r="C14" s="435"/>
      <c r="D14" s="435"/>
      <c r="E14" s="592"/>
      <c r="F14" s="438"/>
      <c r="G14" s="229" t="s">
        <v>42</v>
      </c>
      <c r="H14" s="405"/>
      <c r="I14" s="74" t="s">
        <v>460</v>
      </c>
      <c r="J14" s="74" t="s">
        <v>439</v>
      </c>
      <c r="K14" s="74" t="s">
        <v>709</v>
      </c>
      <c r="L14" s="76">
        <v>0</v>
      </c>
      <c r="M14" s="326">
        <v>5</v>
      </c>
      <c r="N14" s="76">
        <v>0</v>
      </c>
      <c r="O14" s="76">
        <f t="shared" si="8"/>
        <v>5</v>
      </c>
      <c r="P14" s="74" t="s">
        <v>708</v>
      </c>
      <c r="Q14" s="78">
        <v>8</v>
      </c>
      <c r="R14" s="74" t="s">
        <v>707</v>
      </c>
      <c r="S14" s="74" t="s">
        <v>461</v>
      </c>
      <c r="T14" s="74" t="s">
        <v>441</v>
      </c>
      <c r="U14" s="79">
        <v>2</v>
      </c>
      <c r="V14" s="79">
        <v>3</v>
      </c>
      <c r="W14" s="88">
        <f t="shared" si="1"/>
        <v>6</v>
      </c>
      <c r="X14" s="80" t="str">
        <f t="shared" si="2"/>
        <v>M</v>
      </c>
      <c r="Y14" s="81" t="str">
        <f t="shared" si="3"/>
        <v>Situación deficiente con exposición esporádica, o bien situación mejorable con exposición continuada o frecuente. Es posible que suceda el daño alguna vez.</v>
      </c>
      <c r="Z14" s="79">
        <v>10</v>
      </c>
      <c r="AA14" s="79">
        <f t="shared" si="4"/>
        <v>60</v>
      </c>
      <c r="AB14" s="82" t="str">
        <f t="shared" si="5"/>
        <v>III</v>
      </c>
      <c r="AC14" s="81" t="str">
        <f t="shared" si="6"/>
        <v>Mejorar si es posible. Sería conveniente justificar la intervención y su rentabilidad.</v>
      </c>
      <c r="AD14" s="74" t="str">
        <f t="shared" si="7"/>
        <v>Aceptable</v>
      </c>
      <c r="AE14" s="408"/>
      <c r="AF14" s="74" t="s">
        <v>34</v>
      </c>
      <c r="AG14" s="74" t="s">
        <v>34</v>
      </c>
      <c r="AH14" s="74" t="s">
        <v>34</v>
      </c>
      <c r="AI14" s="74" t="s">
        <v>462</v>
      </c>
      <c r="AJ14" s="74" t="s">
        <v>34</v>
      </c>
      <c r="AK14" s="84" t="s">
        <v>433</v>
      </c>
    </row>
    <row r="15" spans="2:64" s="1" customFormat="1" ht="72.75" customHeight="1">
      <c r="B15" s="435"/>
      <c r="C15" s="435"/>
      <c r="D15" s="435"/>
      <c r="E15" s="592"/>
      <c r="F15" s="438"/>
      <c r="G15" s="229" t="s">
        <v>42</v>
      </c>
      <c r="H15" s="405"/>
      <c r="I15" s="74" t="s">
        <v>427</v>
      </c>
      <c r="J15" s="74" t="s">
        <v>428</v>
      </c>
      <c r="K15" s="74" t="s">
        <v>711</v>
      </c>
      <c r="L15" s="76">
        <v>0</v>
      </c>
      <c r="M15" s="326">
        <v>5</v>
      </c>
      <c r="N15" s="76">
        <v>0</v>
      </c>
      <c r="O15" s="76">
        <f t="shared" si="8"/>
        <v>5</v>
      </c>
      <c r="P15" s="74" t="s">
        <v>708</v>
      </c>
      <c r="Q15" s="78">
        <v>8</v>
      </c>
      <c r="R15" s="74" t="s">
        <v>221</v>
      </c>
      <c r="S15" s="74" t="s">
        <v>431</v>
      </c>
      <c r="T15" s="74" t="s">
        <v>432</v>
      </c>
      <c r="U15" s="79">
        <v>2</v>
      </c>
      <c r="V15" s="79">
        <v>1</v>
      </c>
      <c r="W15" s="79">
        <f t="shared" si="1"/>
        <v>2</v>
      </c>
      <c r="X15" s="80" t="str">
        <f t="shared" si="2"/>
        <v>B</v>
      </c>
      <c r="Y15" s="81" t="str">
        <f t="shared" si="3"/>
        <v>Situación mejorable con exposición ocasional o esporádica, o situación sin anomalía destacable con cualquier nivel de exposición. No es esperable que se materialice el riesgo, aunque puede ser concebible.</v>
      </c>
      <c r="Z15" s="79">
        <v>10</v>
      </c>
      <c r="AA15" s="79">
        <f t="shared" si="4"/>
        <v>20</v>
      </c>
      <c r="AB15" s="82" t="str">
        <f t="shared" si="5"/>
        <v>IV</v>
      </c>
      <c r="AC15" s="81" t="str">
        <f t="shared" si="6"/>
        <v>Mantener las medidas de control existentes, pero se deberían considerar soluciones o mejoras y se deben hacer comprobaciones periódicas para asegurar que el riesgo aún es tolerable.</v>
      </c>
      <c r="AD15" s="74" t="str">
        <f t="shared" si="7"/>
        <v>Aceptable</v>
      </c>
      <c r="AE15" s="408"/>
      <c r="AF15" s="74" t="s">
        <v>34</v>
      </c>
      <c r="AG15" s="74" t="s">
        <v>34</v>
      </c>
      <c r="AH15" s="74" t="s">
        <v>34</v>
      </c>
      <c r="AI15" s="74" t="s">
        <v>223</v>
      </c>
      <c r="AJ15" s="74" t="s">
        <v>34</v>
      </c>
      <c r="AK15" s="84" t="s">
        <v>433</v>
      </c>
    </row>
    <row r="16" spans="2:64" s="1" customFormat="1" ht="72.75" customHeight="1">
      <c r="B16" s="435"/>
      <c r="C16" s="435"/>
      <c r="D16" s="435"/>
      <c r="E16" s="592"/>
      <c r="F16" s="438"/>
      <c r="G16" s="229" t="s">
        <v>181</v>
      </c>
      <c r="H16" s="415"/>
      <c r="I16" s="74" t="s">
        <v>463</v>
      </c>
      <c r="J16" s="74" t="s">
        <v>222</v>
      </c>
      <c r="K16" s="74" t="s">
        <v>711</v>
      </c>
      <c r="L16" s="76">
        <v>0</v>
      </c>
      <c r="M16" s="326">
        <v>5</v>
      </c>
      <c r="N16" s="76">
        <v>0</v>
      </c>
      <c r="O16" s="76">
        <f t="shared" si="8"/>
        <v>5</v>
      </c>
      <c r="P16" s="74" t="s">
        <v>708</v>
      </c>
      <c r="Q16" s="74">
        <v>8</v>
      </c>
      <c r="R16" s="74" t="s">
        <v>459</v>
      </c>
      <c r="S16" s="74" t="s">
        <v>220</v>
      </c>
      <c r="T16" s="74" t="s">
        <v>300</v>
      </c>
      <c r="U16" s="79">
        <v>2</v>
      </c>
      <c r="V16" s="79">
        <v>3</v>
      </c>
      <c r="W16" s="79">
        <f t="shared" si="1"/>
        <v>6</v>
      </c>
      <c r="X16" s="80" t="str">
        <f t="shared" si="2"/>
        <v>M</v>
      </c>
      <c r="Y16" s="81" t="str">
        <f t="shared" si="3"/>
        <v>Situación deficiente con exposición esporádica, o bien situación mejorable con exposición continuada o frecuente. Es posible que suceda el daño alguna vez.</v>
      </c>
      <c r="Z16" s="79">
        <v>10</v>
      </c>
      <c r="AA16" s="79">
        <f t="shared" si="4"/>
        <v>60</v>
      </c>
      <c r="AB16" s="82" t="str">
        <f t="shared" si="5"/>
        <v>III</v>
      </c>
      <c r="AC16" s="81" t="str">
        <f t="shared" si="6"/>
        <v>Mejorar si es posible. Sería conveniente justificar la intervención y su rentabilidad.</v>
      </c>
      <c r="AD16" s="74" t="str">
        <f t="shared" si="7"/>
        <v>Aceptable</v>
      </c>
      <c r="AE16" s="409"/>
      <c r="AF16" s="74" t="s">
        <v>34</v>
      </c>
      <c r="AG16" s="74" t="s">
        <v>34</v>
      </c>
      <c r="AH16" s="74" t="s">
        <v>34</v>
      </c>
      <c r="AI16" s="74" t="s">
        <v>462</v>
      </c>
      <c r="AJ16" s="74" t="s">
        <v>34</v>
      </c>
      <c r="AK16" s="84" t="s">
        <v>464</v>
      </c>
    </row>
    <row r="17" spans="2:37" s="1" customFormat="1" ht="72.75" customHeight="1">
      <c r="B17" s="435"/>
      <c r="C17" s="435"/>
      <c r="D17" s="435"/>
      <c r="E17" s="592"/>
      <c r="F17" s="438"/>
      <c r="G17" s="229" t="s">
        <v>42</v>
      </c>
      <c r="H17" s="410" t="s">
        <v>48</v>
      </c>
      <c r="I17" s="85" t="s">
        <v>202</v>
      </c>
      <c r="J17" s="85" t="s">
        <v>367</v>
      </c>
      <c r="K17" s="85" t="s">
        <v>206</v>
      </c>
      <c r="L17" s="76">
        <v>0</v>
      </c>
      <c r="M17" s="326">
        <v>5</v>
      </c>
      <c r="N17" s="76">
        <v>0</v>
      </c>
      <c r="O17" s="76">
        <f t="shared" si="8"/>
        <v>5</v>
      </c>
      <c r="P17" s="85" t="s">
        <v>209</v>
      </c>
      <c r="Q17" s="78">
        <v>8</v>
      </c>
      <c r="R17" s="89" t="s">
        <v>211</v>
      </c>
      <c r="S17" s="89" t="s">
        <v>212</v>
      </c>
      <c r="T17" s="89" t="s">
        <v>213</v>
      </c>
      <c r="U17" s="79">
        <v>2</v>
      </c>
      <c r="V17" s="79">
        <v>2</v>
      </c>
      <c r="W17" s="79">
        <f t="shared" si="1"/>
        <v>4</v>
      </c>
      <c r="X17" s="80" t="str">
        <f t="shared" si="2"/>
        <v>B</v>
      </c>
      <c r="Y17" s="74" t="str">
        <f t="shared" si="3"/>
        <v>Situación mejorable con exposición ocasional o esporádica, o situación sin anomalía destacable con cualquier nivel de exposición. No es esperable que se materialice el riesgo, aunque puede ser concebible.</v>
      </c>
      <c r="Z17" s="79">
        <v>10</v>
      </c>
      <c r="AA17" s="79">
        <f t="shared" si="4"/>
        <v>40</v>
      </c>
      <c r="AB17" s="82" t="str">
        <f t="shared" si="5"/>
        <v>III</v>
      </c>
      <c r="AC17" s="74"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74" t="str">
        <f t="shared" si="7"/>
        <v>Aceptable</v>
      </c>
      <c r="AE17" s="407" t="s">
        <v>713</v>
      </c>
      <c r="AF17" s="74" t="s">
        <v>34</v>
      </c>
      <c r="AG17" s="74" t="s">
        <v>34</v>
      </c>
      <c r="AH17" s="85" t="s">
        <v>217</v>
      </c>
      <c r="AI17" s="85" t="s">
        <v>218</v>
      </c>
      <c r="AJ17" s="78" t="s">
        <v>34</v>
      </c>
      <c r="AK17" s="52" t="s">
        <v>468</v>
      </c>
    </row>
    <row r="18" spans="2:37" s="1" customFormat="1" ht="72.75" customHeight="1">
      <c r="B18" s="435"/>
      <c r="C18" s="435"/>
      <c r="D18" s="435"/>
      <c r="E18" s="592"/>
      <c r="F18" s="438"/>
      <c r="G18" s="229" t="s">
        <v>42</v>
      </c>
      <c r="H18" s="410"/>
      <c r="I18" s="85" t="s">
        <v>359</v>
      </c>
      <c r="J18" s="85" t="s">
        <v>360</v>
      </c>
      <c r="K18" s="85" t="s">
        <v>361</v>
      </c>
      <c r="L18" s="76">
        <v>0</v>
      </c>
      <c r="M18" s="326">
        <v>5</v>
      </c>
      <c r="N18" s="76">
        <v>0</v>
      </c>
      <c r="O18" s="76">
        <f t="shared" si="8"/>
        <v>5</v>
      </c>
      <c r="P18" s="85" t="s">
        <v>362</v>
      </c>
      <c r="Q18" s="78">
        <v>8</v>
      </c>
      <c r="R18" s="89" t="s">
        <v>363</v>
      </c>
      <c r="S18" s="89" t="s">
        <v>364</v>
      </c>
      <c r="T18" s="89" t="s">
        <v>365</v>
      </c>
      <c r="U18" s="79">
        <v>2</v>
      </c>
      <c r="V18" s="79">
        <v>3</v>
      </c>
      <c r="W18" s="79">
        <f t="shared" ref="W18" si="9">V18*U18</f>
        <v>6</v>
      </c>
      <c r="X18" s="80" t="str">
        <f t="shared" ref="X18" si="10">+IF(AND(U18*V18&gt;=24,U18*V18&lt;=40),"MA",IF(AND(U18*V18&gt;=10,U18*V18&lt;=20),"A",IF(AND(U18*V18&gt;=6,U18*V18&lt;=8),"M",IF(AND(U18*V18&gt;=0,U18*V18&lt;=4),"B",""))))</f>
        <v>M</v>
      </c>
      <c r="Y18" s="74" t="str">
        <f t="shared" ref="Y18" si="11">+IF(X18="MA","Situación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79">
        <v>10</v>
      </c>
      <c r="AA18" s="79">
        <f t="shared" ref="AA18" si="12">W18*Z18</f>
        <v>60</v>
      </c>
      <c r="AB18" s="82" t="str">
        <f t="shared" ref="AB18" si="13">+IF(AND(U18*V18*Z18&gt;=600,U18*V18*Z18&lt;=4000),"I",IF(AND(U18*V18*Z18&gt;=150,U18*V18*Z18&lt;=500),"II",IF(AND(U18*V18*Z18&gt;=40,U18*V18*Z18&lt;=120),"III",IF(AND(U18*V18*Z18&gt;=0,U18*V18*Z18&lt;=20),"IV",""))))</f>
        <v>III</v>
      </c>
      <c r="AC18" s="74" t="str">
        <f t="shared" ref="AC18" si="14">+IF(AB18="I","Situación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4" t="str">
        <f t="shared" ref="AD18" si="15">+IF(AB18="I","No aceptable",IF(AB18="II","No aceptable o aceptable con control específico",IF(AB18="III","Aceptable",IF(AB18="IV","Aceptable",""))))</f>
        <v>Aceptable</v>
      </c>
      <c r="AE18" s="408"/>
      <c r="AF18" s="74" t="s">
        <v>34</v>
      </c>
      <c r="AG18" s="74" t="s">
        <v>34</v>
      </c>
      <c r="AH18" s="74" t="s">
        <v>34</v>
      </c>
      <c r="AI18" s="85" t="s">
        <v>366</v>
      </c>
      <c r="AJ18" s="78" t="s">
        <v>34</v>
      </c>
      <c r="AK18" s="52" t="s">
        <v>468</v>
      </c>
    </row>
    <row r="19" spans="2:37" s="1" customFormat="1" ht="72.75" customHeight="1">
      <c r="B19" s="435"/>
      <c r="C19" s="435"/>
      <c r="D19" s="435"/>
      <c r="E19" s="592"/>
      <c r="F19" s="438"/>
      <c r="G19" s="229" t="s">
        <v>42</v>
      </c>
      <c r="H19" s="410"/>
      <c r="I19" s="85" t="s">
        <v>205</v>
      </c>
      <c r="J19" s="85" t="s">
        <v>368</v>
      </c>
      <c r="K19" s="85" t="s">
        <v>207</v>
      </c>
      <c r="L19" s="76">
        <v>0</v>
      </c>
      <c r="M19" s="326">
        <v>5</v>
      </c>
      <c r="N19" s="76">
        <v>0</v>
      </c>
      <c r="O19" s="76">
        <f t="shared" si="8"/>
        <v>5</v>
      </c>
      <c r="P19" s="85" t="s">
        <v>210</v>
      </c>
      <c r="Q19" s="78">
        <v>8</v>
      </c>
      <c r="R19" s="89" t="s">
        <v>214</v>
      </c>
      <c r="S19" s="89" t="s">
        <v>215</v>
      </c>
      <c r="T19" s="89" t="s">
        <v>216</v>
      </c>
      <c r="U19" s="79">
        <v>2</v>
      </c>
      <c r="V19" s="79">
        <v>3</v>
      </c>
      <c r="W19" s="79">
        <f t="shared" si="1"/>
        <v>6</v>
      </c>
      <c r="X19" s="80" t="str">
        <f t="shared" si="2"/>
        <v>M</v>
      </c>
      <c r="Y19" s="74" t="str">
        <f t="shared" si="3"/>
        <v>Situación deficiente con exposición esporádica, o bien situación mejorable con exposición continuada o frecuente. Es posible que suceda el daño alguna vez.</v>
      </c>
      <c r="Z19" s="79">
        <v>10</v>
      </c>
      <c r="AA19" s="79">
        <f t="shared" si="4"/>
        <v>60</v>
      </c>
      <c r="AB19" s="82" t="str">
        <f t="shared" si="5"/>
        <v>III</v>
      </c>
      <c r="AC19" s="74" t="str">
        <f t="shared" si="6"/>
        <v>Mejorar si es posible. Sería conveniente justificar la intervención y su rentabilidad.</v>
      </c>
      <c r="AD19" s="74" t="str">
        <f t="shared" si="7"/>
        <v>Aceptable</v>
      </c>
      <c r="AE19" s="409"/>
      <c r="AF19" s="74" t="s">
        <v>34</v>
      </c>
      <c r="AG19" s="74" t="s">
        <v>34</v>
      </c>
      <c r="AH19" s="85" t="s">
        <v>217</v>
      </c>
      <c r="AI19" s="85" t="s">
        <v>218</v>
      </c>
      <c r="AJ19" s="78" t="s">
        <v>34</v>
      </c>
      <c r="AK19" s="52" t="s">
        <v>468</v>
      </c>
    </row>
    <row r="20" spans="2:37" s="1" customFormat="1" ht="72.75" customHeight="1">
      <c r="B20" s="435"/>
      <c r="C20" s="435"/>
      <c r="D20" s="435"/>
      <c r="E20" s="592"/>
      <c r="F20" s="438"/>
      <c r="G20" s="229" t="s">
        <v>42</v>
      </c>
      <c r="H20" s="404" t="s">
        <v>45</v>
      </c>
      <c r="I20" s="100" t="s">
        <v>715</v>
      </c>
      <c r="J20" s="85" t="s">
        <v>290</v>
      </c>
      <c r="K20" s="85" t="s">
        <v>270</v>
      </c>
      <c r="L20" s="76">
        <v>0</v>
      </c>
      <c r="M20" s="326">
        <v>5</v>
      </c>
      <c r="N20" s="76">
        <v>0</v>
      </c>
      <c r="O20" s="76">
        <f t="shared" si="8"/>
        <v>5</v>
      </c>
      <c r="P20" s="85" t="s">
        <v>291</v>
      </c>
      <c r="Q20" s="78">
        <v>8</v>
      </c>
      <c r="R20" s="85" t="s">
        <v>147</v>
      </c>
      <c r="S20" s="74" t="s">
        <v>297</v>
      </c>
      <c r="T20" s="74" t="s">
        <v>717</v>
      </c>
      <c r="U20" s="90">
        <v>2</v>
      </c>
      <c r="V20" s="79">
        <v>2</v>
      </c>
      <c r="W20" s="79">
        <f t="shared" si="1"/>
        <v>4</v>
      </c>
      <c r="X20" s="80" t="str">
        <f t="shared" si="2"/>
        <v>B</v>
      </c>
      <c r="Y20" s="81" t="str">
        <f t="shared" si="3"/>
        <v>Situación mejorable con exposición ocasional o esporádica, o situación sin anomalía destacable con cualquier nivel de exposición. No es esperable que se materialice el riesgo, aunque puede ser concebible.</v>
      </c>
      <c r="Z20" s="79">
        <v>10</v>
      </c>
      <c r="AA20" s="79">
        <f t="shared" si="4"/>
        <v>40</v>
      </c>
      <c r="AB20" s="82" t="str">
        <f t="shared" si="5"/>
        <v>III</v>
      </c>
      <c r="AC20" s="81" t="str">
        <f t="shared" si="6"/>
        <v>Mejorar si es posible. Sería conveniente justificar la intervención y su rentabilidad.</v>
      </c>
      <c r="AD20" s="74" t="str">
        <f t="shared" si="7"/>
        <v>Aceptable</v>
      </c>
      <c r="AE20" s="74" t="s">
        <v>718</v>
      </c>
      <c r="AF20" s="78" t="s">
        <v>34</v>
      </c>
      <c r="AG20" s="78" t="s">
        <v>34</v>
      </c>
      <c r="AH20" s="85" t="s">
        <v>719</v>
      </c>
      <c r="AI20" s="85" t="s">
        <v>303</v>
      </c>
      <c r="AJ20" s="78" t="s">
        <v>34</v>
      </c>
      <c r="AK20" s="52" t="s">
        <v>468</v>
      </c>
    </row>
    <row r="21" spans="2:37" s="1" customFormat="1" ht="72.75" customHeight="1">
      <c r="B21" s="435"/>
      <c r="C21" s="435"/>
      <c r="D21" s="435"/>
      <c r="E21" s="592"/>
      <c r="F21" s="438"/>
      <c r="G21" s="229" t="s">
        <v>42</v>
      </c>
      <c r="H21" s="405"/>
      <c r="I21" s="85" t="s">
        <v>56</v>
      </c>
      <c r="J21" s="85" t="s">
        <v>284</v>
      </c>
      <c r="K21" s="85" t="s">
        <v>270</v>
      </c>
      <c r="L21" s="76">
        <v>0</v>
      </c>
      <c r="M21" s="326">
        <v>5</v>
      </c>
      <c r="N21" s="76">
        <v>0</v>
      </c>
      <c r="O21" s="76">
        <f t="shared" si="8"/>
        <v>5</v>
      </c>
      <c r="P21" s="85" t="s">
        <v>285</v>
      </c>
      <c r="Q21" s="78">
        <v>1</v>
      </c>
      <c r="R21" s="85" t="s">
        <v>287</v>
      </c>
      <c r="S21" s="85" t="s">
        <v>446</v>
      </c>
      <c r="T21" s="74" t="s">
        <v>301</v>
      </c>
      <c r="U21" s="79">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716</v>
      </c>
      <c r="AF21" s="78" t="s">
        <v>34</v>
      </c>
      <c r="AG21" s="74" t="s">
        <v>147</v>
      </c>
      <c r="AH21" s="85" t="s">
        <v>288</v>
      </c>
      <c r="AI21" s="85" t="s">
        <v>289</v>
      </c>
      <c r="AJ21" s="78" t="s">
        <v>34</v>
      </c>
      <c r="AK21" s="52" t="s">
        <v>468</v>
      </c>
    </row>
    <row r="22" spans="2:37" s="1" customFormat="1" ht="72.75" customHeight="1">
      <c r="B22" s="435"/>
      <c r="C22" s="435"/>
      <c r="D22" s="435"/>
      <c r="E22" s="592"/>
      <c r="F22" s="438"/>
      <c r="G22" s="229" t="s">
        <v>33</v>
      </c>
      <c r="H22" s="405"/>
      <c r="I22" s="85" t="s">
        <v>56</v>
      </c>
      <c r="J22" s="85" t="s">
        <v>766</v>
      </c>
      <c r="K22" s="85" t="s">
        <v>57</v>
      </c>
      <c r="L22" s="76">
        <v>0</v>
      </c>
      <c r="M22" s="326">
        <v>5</v>
      </c>
      <c r="N22" s="76">
        <v>0</v>
      </c>
      <c r="O22" s="76">
        <f t="shared" si="8"/>
        <v>5</v>
      </c>
      <c r="P22" s="85" t="s">
        <v>280</v>
      </c>
      <c r="Q22" s="78">
        <v>4</v>
      </c>
      <c r="R22" s="74" t="s">
        <v>147</v>
      </c>
      <c r="S22" s="85" t="s">
        <v>281</v>
      </c>
      <c r="T22" s="74" t="s">
        <v>304</v>
      </c>
      <c r="U22" s="79">
        <v>2</v>
      </c>
      <c r="V22" s="79">
        <v>3</v>
      </c>
      <c r="W22" s="79">
        <f t="shared" si="1"/>
        <v>6</v>
      </c>
      <c r="X22" s="80" t="str">
        <f t="shared" si="2"/>
        <v>M</v>
      </c>
      <c r="Y22" s="81" t="str">
        <f t="shared" si="3"/>
        <v>Situación deficiente con exposición esporádica, o bien situación mejorable con exposición continuada o frecuente. Es posible que suceda el daño alguna vez.</v>
      </c>
      <c r="Z22" s="79">
        <v>10</v>
      </c>
      <c r="AA22" s="79">
        <f t="shared" si="4"/>
        <v>60</v>
      </c>
      <c r="AB22" s="82" t="str">
        <f t="shared" si="5"/>
        <v>III</v>
      </c>
      <c r="AC22" s="81" t="str">
        <f t="shared" si="6"/>
        <v>Mejorar si es posible. Sería conveniente justificar la intervención y su rentabilidad.</v>
      </c>
      <c r="AD22" s="74" t="str">
        <f t="shared" si="7"/>
        <v>Aceptable</v>
      </c>
      <c r="AE22" s="64" t="s">
        <v>697</v>
      </c>
      <c r="AF22" s="78" t="s">
        <v>34</v>
      </c>
      <c r="AG22" s="78" t="s">
        <v>34</v>
      </c>
      <c r="AH22" s="85" t="s">
        <v>282</v>
      </c>
      <c r="AI22" s="85" t="s">
        <v>283</v>
      </c>
      <c r="AJ22" s="78" t="s">
        <v>34</v>
      </c>
      <c r="AK22" s="52" t="s">
        <v>468</v>
      </c>
    </row>
    <row r="23" spans="2:37" s="1" customFormat="1" ht="72.75" customHeight="1">
      <c r="B23" s="435"/>
      <c r="C23" s="435"/>
      <c r="D23" s="435"/>
      <c r="E23" s="592"/>
      <c r="F23" s="438"/>
      <c r="G23" s="229"/>
      <c r="H23" s="405"/>
      <c r="I23" s="85" t="s">
        <v>467</v>
      </c>
      <c r="J23" s="85" t="s">
        <v>279</v>
      </c>
      <c r="K23" s="85" t="s">
        <v>270</v>
      </c>
      <c r="L23" s="76">
        <v>0</v>
      </c>
      <c r="M23" s="326">
        <v>5</v>
      </c>
      <c r="N23" s="76">
        <v>0</v>
      </c>
      <c r="O23" s="76">
        <f t="shared" si="8"/>
        <v>5</v>
      </c>
      <c r="P23" s="85" t="s">
        <v>285</v>
      </c>
      <c r="Q23" s="78">
        <v>1</v>
      </c>
      <c r="R23" s="85" t="s">
        <v>147</v>
      </c>
      <c r="S23" s="74" t="s">
        <v>298</v>
      </c>
      <c r="T23" s="85" t="s">
        <v>305</v>
      </c>
      <c r="U23" s="79">
        <v>2</v>
      </c>
      <c r="V23" s="79">
        <v>2</v>
      </c>
      <c r="W23" s="79">
        <f t="shared" si="1"/>
        <v>4</v>
      </c>
      <c r="X23" s="80" t="str">
        <f t="shared" si="2"/>
        <v>B</v>
      </c>
      <c r="Y23" s="81" t="str">
        <f t="shared" si="3"/>
        <v>Situación mejorable con exposición ocasional o esporádica, o situación sin anomalía destacable con cualquier nivel de exposición. No es esperable que se materialice el riesgo, aunque puede ser concebible.</v>
      </c>
      <c r="Z23" s="79">
        <v>25</v>
      </c>
      <c r="AA23" s="79">
        <f t="shared" si="4"/>
        <v>100</v>
      </c>
      <c r="AB23" s="82" t="str">
        <f t="shared" si="5"/>
        <v>III</v>
      </c>
      <c r="AC23" s="81" t="str">
        <f t="shared" si="6"/>
        <v>Mejorar si es posible. Sería conveniente justificar la intervención y su rentabilidad.</v>
      </c>
      <c r="AD23" s="74" t="str">
        <f t="shared" si="7"/>
        <v>Aceptable</v>
      </c>
      <c r="AE23" s="74" t="s">
        <v>699</v>
      </c>
      <c r="AF23" s="74" t="s">
        <v>34</v>
      </c>
      <c r="AG23" s="74" t="s">
        <v>34</v>
      </c>
      <c r="AH23" s="85" t="s">
        <v>59</v>
      </c>
      <c r="AI23" s="85" t="s">
        <v>466</v>
      </c>
      <c r="AJ23" s="74" t="s">
        <v>34</v>
      </c>
      <c r="AK23" s="84" t="s">
        <v>468</v>
      </c>
    </row>
    <row r="24" spans="2:37" s="1" customFormat="1" ht="72.75" customHeight="1">
      <c r="B24" s="435"/>
      <c r="C24" s="435"/>
      <c r="D24" s="435"/>
      <c r="E24" s="592"/>
      <c r="F24" s="438"/>
      <c r="G24" s="229" t="s">
        <v>33</v>
      </c>
      <c r="H24" s="405"/>
      <c r="I24" s="85" t="s">
        <v>679</v>
      </c>
      <c r="J24" s="85" t="s">
        <v>680</v>
      </c>
      <c r="K24" s="85" t="s">
        <v>721</v>
      </c>
      <c r="L24" s="76">
        <v>0</v>
      </c>
      <c r="M24" s="326">
        <v>5</v>
      </c>
      <c r="N24" s="76">
        <v>0</v>
      </c>
      <c r="O24" s="76">
        <f t="shared" si="8"/>
        <v>5</v>
      </c>
      <c r="P24" s="85" t="s">
        <v>331</v>
      </c>
      <c r="Q24" s="78">
        <v>8</v>
      </c>
      <c r="R24" s="85" t="s">
        <v>683</v>
      </c>
      <c r="S24" s="85" t="s">
        <v>681</v>
      </c>
      <c r="T24" s="74" t="s">
        <v>682</v>
      </c>
      <c r="U24" s="79">
        <v>2</v>
      </c>
      <c r="V24" s="79">
        <v>1</v>
      </c>
      <c r="W24" s="79">
        <f t="shared" si="1"/>
        <v>2</v>
      </c>
      <c r="X24" s="80" t="str">
        <f t="shared" si="2"/>
        <v>B</v>
      </c>
      <c r="Y24" s="74" t="str">
        <f t="shared" si="3"/>
        <v>Situación mejorable con exposición ocasional o esporádica, o situación sin anomalía destacable con cualquier nivel de exposición. No es esperable que se materialice el riesgo, aunque puede ser concebible.</v>
      </c>
      <c r="Z24" s="79">
        <v>10</v>
      </c>
      <c r="AA24" s="79">
        <f t="shared" si="4"/>
        <v>20</v>
      </c>
      <c r="AB24" s="82" t="str">
        <f t="shared" si="5"/>
        <v>IV</v>
      </c>
      <c r="AC24" s="74" t="str">
        <f t="shared" si="6"/>
        <v>Mantener las medidas de control existentes, pero se deberían considerar soluciones o mejoras y se deben hacer comprobaciones periódicas para asegurar que el riesgo aún es tolerable.</v>
      </c>
      <c r="AD24" s="74" t="str">
        <f t="shared" si="7"/>
        <v>Aceptable</v>
      </c>
      <c r="AE24" s="64" t="s">
        <v>722</v>
      </c>
      <c r="AF24" s="64" t="s">
        <v>34</v>
      </c>
      <c r="AG24" s="64" t="s">
        <v>147</v>
      </c>
      <c r="AH24" s="72" t="s">
        <v>684</v>
      </c>
      <c r="AI24" s="72" t="s">
        <v>685</v>
      </c>
      <c r="AJ24" s="66" t="s">
        <v>34</v>
      </c>
      <c r="AK24" s="193" t="s">
        <v>478</v>
      </c>
    </row>
    <row r="25" spans="2:37" s="1" customFormat="1" ht="72.75" customHeight="1">
      <c r="B25" s="435"/>
      <c r="C25" s="435"/>
      <c r="D25" s="435"/>
      <c r="E25" s="592"/>
      <c r="F25" s="438"/>
      <c r="G25" s="229" t="s">
        <v>33</v>
      </c>
      <c r="H25" s="405"/>
      <c r="I25" s="85" t="s">
        <v>182</v>
      </c>
      <c r="J25" s="85" t="s">
        <v>299</v>
      </c>
      <c r="K25" s="85" t="s">
        <v>275</v>
      </c>
      <c r="L25" s="76">
        <v>0</v>
      </c>
      <c r="M25" s="326">
        <v>5</v>
      </c>
      <c r="N25" s="76">
        <v>0</v>
      </c>
      <c r="O25" s="76">
        <f t="shared" si="8"/>
        <v>5</v>
      </c>
      <c r="P25" s="85" t="s">
        <v>276</v>
      </c>
      <c r="Q25" s="78">
        <v>2</v>
      </c>
      <c r="R25" s="74" t="s">
        <v>306</v>
      </c>
      <c r="S25" s="85" t="s">
        <v>307</v>
      </c>
      <c r="T25" s="74" t="s">
        <v>308</v>
      </c>
      <c r="U25" s="79">
        <v>6</v>
      </c>
      <c r="V25" s="79">
        <v>2</v>
      </c>
      <c r="W25" s="79">
        <f t="shared" si="1"/>
        <v>12</v>
      </c>
      <c r="X25" s="80" t="str">
        <f t="shared" si="2"/>
        <v>A</v>
      </c>
      <c r="Y25" s="81" t="str">
        <f t="shared" si="3"/>
        <v>Situación deficiente con exposición frecuente u ocasional, o bien situación muy deficiente con exposición ocasional o esporádica. La materialización de Riesgo es posible que suceda varias veces en la vida laboral</v>
      </c>
      <c r="Z25" s="79">
        <v>25</v>
      </c>
      <c r="AA25" s="79">
        <f t="shared" si="4"/>
        <v>300</v>
      </c>
      <c r="AB25" s="82" t="str">
        <f t="shared" si="5"/>
        <v>II</v>
      </c>
      <c r="AC25" s="81" t="str">
        <f t="shared" si="6"/>
        <v>Corregir y adoptar medidas de control de inmediato. Sin embargo suspenda actividades si el nivel de riesgo está por encima o igual de 360.</v>
      </c>
      <c r="AD25" s="74" t="str">
        <f t="shared" si="7"/>
        <v>No aceptable o aceptable con control específico</v>
      </c>
      <c r="AE25" s="74" t="s">
        <v>701</v>
      </c>
      <c r="AF25" s="74" t="s">
        <v>34</v>
      </c>
      <c r="AG25" s="74" t="s">
        <v>34</v>
      </c>
      <c r="AH25" s="85" t="s">
        <v>278</v>
      </c>
      <c r="AI25" s="74" t="s">
        <v>148</v>
      </c>
      <c r="AJ25" s="74" t="s">
        <v>34</v>
      </c>
      <c r="AK25" s="84" t="s">
        <v>468</v>
      </c>
    </row>
    <row r="26" spans="2:37" s="1" customFormat="1" ht="72.75" customHeight="1" thickBot="1">
      <c r="B26" s="436"/>
      <c r="C26" s="436"/>
      <c r="D26" s="436"/>
      <c r="E26" s="593"/>
      <c r="F26" s="439"/>
      <c r="G26" s="229" t="s">
        <v>33</v>
      </c>
      <c r="H26" s="85" t="s">
        <v>60</v>
      </c>
      <c r="I26" s="85" t="s">
        <v>268</v>
      </c>
      <c r="J26" s="85" t="s">
        <v>269</v>
      </c>
      <c r="K26" s="85" t="s">
        <v>270</v>
      </c>
      <c r="L26" s="76">
        <v>0</v>
      </c>
      <c r="M26" s="326">
        <v>5</v>
      </c>
      <c r="N26" s="76">
        <v>0</v>
      </c>
      <c r="O26" s="76">
        <f t="shared" si="8"/>
        <v>5</v>
      </c>
      <c r="P26" s="85" t="s">
        <v>271</v>
      </c>
      <c r="Q26" s="78">
        <v>8</v>
      </c>
      <c r="R26" s="85" t="s">
        <v>272</v>
      </c>
      <c r="S26" s="85" t="s">
        <v>273</v>
      </c>
      <c r="T26" s="74" t="s">
        <v>316</v>
      </c>
      <c r="U26" s="79">
        <v>1</v>
      </c>
      <c r="V26" s="79">
        <v>2</v>
      </c>
      <c r="W26" s="79">
        <f t="shared" ref="W26" si="16">V26*U26</f>
        <v>2</v>
      </c>
      <c r="X26" s="80" t="str">
        <f t="shared" si="2"/>
        <v>B</v>
      </c>
      <c r="Y26" s="74" t="str">
        <f t="shared" si="3"/>
        <v>Situación mejorable con exposición ocasional o esporádica, o situación sin anomalía destacable con cualquier nivel de exposición. No es esperable que se materialice el riesgo, aunque puede ser concebible.</v>
      </c>
      <c r="Z26" s="79">
        <v>10</v>
      </c>
      <c r="AA26" s="79">
        <f t="shared" si="4"/>
        <v>20</v>
      </c>
      <c r="AB26" s="82" t="str">
        <f t="shared" si="5"/>
        <v>IV</v>
      </c>
      <c r="AC26" s="74" t="str">
        <f t="shared" ref="AC26" si="17">+IF(AB26="I","Situación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6" s="74" t="str">
        <f t="shared" si="7"/>
        <v>Aceptable</v>
      </c>
      <c r="AE26" s="64" t="s">
        <v>702</v>
      </c>
      <c r="AF26" s="78" t="s">
        <v>34</v>
      </c>
      <c r="AG26" s="78" t="s">
        <v>34</v>
      </c>
      <c r="AH26" s="85" t="s">
        <v>61</v>
      </c>
      <c r="AI26" s="85" t="s">
        <v>728</v>
      </c>
      <c r="AJ26" s="78" t="s">
        <v>34</v>
      </c>
      <c r="AK26" s="84" t="s">
        <v>705</v>
      </c>
    </row>
    <row r="27" spans="2:37" ht="72.75" customHeight="1">
      <c r="AI27" s="48"/>
    </row>
  </sheetData>
  <mergeCells count="47">
    <mergeCell ref="H20:H25"/>
    <mergeCell ref="B4:T4"/>
    <mergeCell ref="U4:AK4"/>
    <mergeCell ref="B5:T6"/>
    <mergeCell ref="U5:AC6"/>
    <mergeCell ref="AD5:AD6"/>
    <mergeCell ref="AE5:AK5"/>
    <mergeCell ref="AE6:AK6"/>
    <mergeCell ref="R7:T7"/>
    <mergeCell ref="B7:B8"/>
    <mergeCell ref="C7:C8"/>
    <mergeCell ref="D7:D8"/>
    <mergeCell ref="E7:E8"/>
    <mergeCell ref="F7:F8"/>
    <mergeCell ref="G7:G8"/>
    <mergeCell ref="AJ7:AJ8"/>
    <mergeCell ref="AK7:AK8"/>
    <mergeCell ref="B9:B26"/>
    <mergeCell ref="C9:C26"/>
    <mergeCell ref="D9:D26"/>
    <mergeCell ref="E9:E26"/>
    <mergeCell ref="F9:F26"/>
    <mergeCell ref="AA7:AA8"/>
    <mergeCell ref="AB7:AB8"/>
    <mergeCell ref="AC7:AC8"/>
    <mergeCell ref="X7:X8"/>
    <mergeCell ref="Y7:Y8"/>
    <mergeCell ref="Z7:Z8"/>
    <mergeCell ref="H7:J7"/>
    <mergeCell ref="K7:K8"/>
    <mergeCell ref="L7:O7"/>
    <mergeCell ref="H9:H10"/>
    <mergeCell ref="H17:H19"/>
    <mergeCell ref="AG7:AG8"/>
    <mergeCell ref="AH7:AH8"/>
    <mergeCell ref="AI7:AI8"/>
    <mergeCell ref="AD7:AD8"/>
    <mergeCell ref="AE7:AE8"/>
    <mergeCell ref="AF7:AF8"/>
    <mergeCell ref="U7:U8"/>
    <mergeCell ref="W7:W8"/>
    <mergeCell ref="P7:P8"/>
    <mergeCell ref="Q7:Q8"/>
    <mergeCell ref="V7:V8"/>
    <mergeCell ref="H13:H16"/>
    <mergeCell ref="AE13:AE16"/>
    <mergeCell ref="AE17:AE19"/>
  </mergeCells>
  <conditionalFormatting sqref="AB20:AB21 AB25:AD25">
    <cfRule type="cellIs" dxfId="1069" priority="49" stopIfTrue="1" operator="equal">
      <formula>"II"</formula>
    </cfRule>
    <cfRule type="cellIs" dxfId="1068" priority="50" stopIfTrue="1" operator="between">
      <formula>"III"</formula>
      <formula>"IV"</formula>
    </cfRule>
  </conditionalFormatting>
  <conditionalFormatting sqref="AB24">
    <cfRule type="cellIs" dxfId="1067" priority="20" stopIfTrue="1" operator="equal">
      <formula>"I"</formula>
    </cfRule>
    <cfRule type="cellIs" dxfId="1066" priority="21" stopIfTrue="1" operator="equal">
      <formula>"II"</formula>
    </cfRule>
    <cfRule type="cellIs" dxfId="1065" priority="22" stopIfTrue="1" operator="between">
      <formula>"III"</formula>
      <formula>"IV"</formula>
    </cfRule>
  </conditionalFormatting>
  <conditionalFormatting sqref="AB9:AD14">
    <cfRule type="cellIs" dxfId="1064" priority="66" stopIfTrue="1" operator="equal">
      <formula>"I"</formula>
    </cfRule>
    <cfRule type="cellIs" dxfId="1063" priority="67" stopIfTrue="1" operator="equal">
      <formula>"II"</formula>
    </cfRule>
    <cfRule type="cellIs" dxfId="1062" priority="68" stopIfTrue="1" operator="between">
      <formula>"III"</formula>
      <formula>"IV"</formula>
    </cfRule>
  </conditionalFormatting>
  <conditionalFormatting sqref="AB15:AD15">
    <cfRule type="cellIs" dxfId="1061" priority="74" stopIfTrue="1" operator="equal">
      <formula>"I"</formula>
    </cfRule>
    <cfRule type="cellIs" dxfId="1060" priority="75" stopIfTrue="1" operator="equal">
      <formula>"II"</formula>
    </cfRule>
    <cfRule type="cellIs" dxfId="1059" priority="76" stopIfTrue="1" operator="between">
      <formula>"III"</formula>
      <formula>"IV"</formula>
    </cfRule>
  </conditionalFormatting>
  <conditionalFormatting sqref="AB16:AD19">
    <cfRule type="cellIs" dxfId="1058" priority="56" stopIfTrue="1" operator="equal">
      <formula>"I"</formula>
    </cfRule>
    <cfRule type="cellIs" dxfId="1057" priority="57" stopIfTrue="1" operator="equal">
      <formula>"II"</formula>
    </cfRule>
    <cfRule type="cellIs" dxfId="1056" priority="58" stopIfTrue="1" operator="between">
      <formula>"III"</formula>
      <formula>"IV"</formula>
    </cfRule>
  </conditionalFormatting>
  <conditionalFormatting sqref="AB25:AD25 AB20:AB21">
    <cfRule type="cellIs" dxfId="1055" priority="48" stopIfTrue="1" operator="equal">
      <formula>"I"</formula>
    </cfRule>
  </conditionalFormatting>
  <conditionalFormatting sqref="AB26:AD69 AE27:AE28 AE29:AF29 AE30:AE40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cfRule type="cellIs" dxfId="1054" priority="300" stopIfTrue="1" operator="equal">
      <formula>"I"</formula>
    </cfRule>
    <cfRule type="cellIs" dxfId="1053" priority="301" stopIfTrue="1" operator="equal">
      <formula>"II"</formula>
    </cfRule>
    <cfRule type="cellIs" dxfId="1052" priority="302" stopIfTrue="1" operator="between">
      <formula>"III"</formula>
      <formula>"IV"</formula>
    </cfRule>
  </conditionalFormatting>
  <conditionalFormatting sqref="AB22:AE23">
    <cfRule type="cellIs" dxfId="1051" priority="28" stopIfTrue="1" operator="equal">
      <formula>"I"</formula>
    </cfRule>
    <cfRule type="cellIs" dxfId="1050" priority="29" stopIfTrue="1" operator="equal">
      <formula>"II"</formula>
    </cfRule>
    <cfRule type="cellIs" dxfId="1049" priority="30" stopIfTrue="1" operator="between">
      <formula>"III"</formula>
      <formula>"IV"</formula>
    </cfRule>
  </conditionalFormatting>
  <conditionalFormatting sqref="AD9:AD14">
    <cfRule type="containsText" dxfId="1048" priority="61" stopIfTrue="1" operator="containsText" text="No aceptable o aceptable con control específico">
      <formula>NOT(ISERROR(SEARCH("No aceptable o aceptable con control específico",AD9)))</formula>
    </cfRule>
    <cfRule type="cellIs" dxfId="1047" priority="64" stopIfTrue="1" operator="equal">
      <formula>"Aceptable"</formula>
    </cfRule>
    <cfRule type="cellIs" dxfId="1046" priority="65" stopIfTrue="1" operator="equal">
      <formula>"No aceptable"</formula>
    </cfRule>
  </conditionalFormatting>
  <conditionalFormatting sqref="AD9:AD15">
    <cfRule type="containsText" dxfId="1045" priority="62" stopIfTrue="1" operator="containsText" text="No aceptable">
      <formula>NOT(ISERROR(SEARCH("No aceptable",AD9)))</formula>
    </cfRule>
    <cfRule type="containsText" dxfId="1044" priority="63" stopIfTrue="1" operator="containsText" text="No Aceptable o aceptable con control específico">
      <formula>NOT(ISERROR(SEARCH("No Aceptable o aceptable con control específico",AD9)))</formula>
    </cfRule>
  </conditionalFormatting>
  <conditionalFormatting sqref="AD14">
    <cfRule type="containsText" dxfId="1043" priority="59" stopIfTrue="1" operator="containsText" text="No aceptable">
      <formula>NOT(ISERROR(SEARCH("No aceptable",AD14)))</formula>
    </cfRule>
    <cfRule type="containsText" dxfId="1042" priority="60" stopIfTrue="1" operator="containsText" text="No Aceptable o aceptable con control específico">
      <formula>NOT(ISERROR(SEARCH("No Aceptable o aceptable con control específico",AD14)))</formula>
    </cfRule>
  </conditionalFormatting>
  <conditionalFormatting sqref="AD15">
    <cfRule type="containsText" dxfId="1041" priority="69" stopIfTrue="1" operator="containsText" text="No aceptable o aceptable con control específico">
      <formula>NOT(ISERROR(SEARCH("No aceptable o aceptable con control específico",AD15)))</formula>
    </cfRule>
    <cfRule type="containsText" dxfId="1040" priority="70" stopIfTrue="1" operator="containsText" text="No aceptable">
      <formula>NOT(ISERROR(SEARCH("No aceptable",AD15)))</formula>
    </cfRule>
    <cfRule type="containsText" dxfId="1039" priority="71" stopIfTrue="1" operator="containsText" text="No Aceptable o aceptable con control específico">
      <formula>NOT(ISERROR(SEARCH("No Aceptable o aceptable con control específico",AD15)))</formula>
    </cfRule>
    <cfRule type="cellIs" dxfId="1038" priority="72" stopIfTrue="1" operator="equal">
      <formula>"Aceptable"</formula>
    </cfRule>
    <cfRule type="cellIs" dxfId="1037" priority="73" stopIfTrue="1" operator="equal">
      <formula>"No aceptable"</formula>
    </cfRule>
  </conditionalFormatting>
  <conditionalFormatting sqref="AD16">
    <cfRule type="containsText" dxfId="1036" priority="51" stopIfTrue="1" operator="containsText" text="No aceptable o aceptable con control específico">
      <formula>NOT(ISERROR(SEARCH("No aceptable o aceptable con control específico",AD16)))</formula>
    </cfRule>
    <cfRule type="containsText" dxfId="1035" priority="52" stopIfTrue="1" operator="containsText" text="No aceptable">
      <formula>NOT(ISERROR(SEARCH("No aceptable",AD16)))</formula>
    </cfRule>
    <cfRule type="containsText" dxfId="1034" priority="53" stopIfTrue="1" operator="containsText" text="No Aceptable o aceptable con control específico">
      <formula>NOT(ISERROR(SEARCH("No Aceptable o aceptable con control específico",AD16)))</formula>
    </cfRule>
    <cfRule type="cellIs" dxfId="1033" priority="54" stopIfTrue="1" operator="equal">
      <formula>"Aceptable"</formula>
    </cfRule>
    <cfRule type="cellIs" dxfId="1032" priority="55" stopIfTrue="1" operator="equal">
      <formula>"No aceptable"</formula>
    </cfRule>
  </conditionalFormatting>
  <conditionalFormatting sqref="AD17:AD19 AD27:AE28 AD29:AF29 AD30: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D157:AF158 AD159:AE159 AD160:AF160 AD161:AE170 AD171:AD225 AD226:AF298 AD299:AE300 AD301:AF301 AD302:AE313 AD314:AD326 AD327:AF327 AD328:AD581 AD582:AF667 AD668:AE669 AD670:AF670 AD671:AE678 AD679:AF680 AD681:AE681 AD682:AF741 AD742:AE743 AD744:AF744 AD745:AE748 AD749:AF749 AD750:AE752 AD753:AF754 AD755:AE755 AD756:AF816 AF156 AF170:AF171 AE171:AE172 AE173:AF173 AE174:AE183 AF183 AE184:AF185 AE186 AE187:AF187 AE188:AE197 AF197 AE198:AF199 AE200 AE201:AF201 AE202:AE211 AF211 AE212:AF213 AE214 AE215:AF215 AE216:AE225 AF225 AF313:AF314 AE314:AE315 AE316:AF316 AE317:AE326 AF326 AE328:AF566 AE567:AE568 AE569:AF569 AE570:AE580 AE581:AF581">
    <cfRule type="cellIs" dxfId="1031" priority="298" stopIfTrue="1" operator="equal">
      <formula>"Aceptable"</formula>
    </cfRule>
  </conditionalFormatting>
  <conditionalFormatting sqref="AD17:AD19 AD27:AE28 AD29:AF29 AD30: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F156 AD157:AF158 AD159:AE159 AD160:AF160 AD161:AE170 AF170:AF171 AE171:AE172 AD171:AD225 AE173:AF173 AE174:AE183 AF183 AE184:AF185 AE186 AE187:AF187 AE188:AE197 AF197 AE198:AF199 AE200 AE201:AF201 AE202:AE211 AF211 AE212:AF213 AE214 AE215:AF215 AE216:AE225 AF225 AD226:AF298 AD299:AE300 AD301:AF301 AD302:AE313 AF313:AF314 AE314:AE315 AD314:AD326 AE316:AF316 AE317:AE326 AF326 AD327:AF327 AE328:AF566 AD328:AD581 AE567:AE568 AE569:AF569 AE570:AE580 AE581:AF581 AD582:AF667 AD668:AE669 AD670:AF670 AD671:AE678 AD679:AF680 AD681:AE681 AD682:AF741 AD742:AE743 AD744:AF744 AD745:AE748 AD749:AF749 AD750:AE752 AD753:AF754 AD755:AE755 AD756:AF816">
    <cfRule type="cellIs" dxfId="1030" priority="299" stopIfTrue="1" operator="equal">
      <formula>"No aceptable"</formula>
    </cfRule>
  </conditionalFormatting>
  <conditionalFormatting sqref="AD17:AD19">
    <cfRule type="containsText" dxfId="1029" priority="115" stopIfTrue="1" operator="containsText" text="No aceptable o aceptable con control específico">
      <formula>NOT(ISERROR(SEARCH("No aceptable o aceptable con control específico",AD17)))</formula>
    </cfRule>
    <cfRule type="containsText" dxfId="1028" priority="296" stopIfTrue="1" operator="containsText" text="No aceptable">
      <formula>NOT(ISERROR(SEARCH("No aceptable",AD17)))</formula>
    </cfRule>
    <cfRule type="containsText" dxfId="1027" priority="297" stopIfTrue="1" operator="containsText" text="No Aceptable o aceptable con control específico">
      <formula>NOT(ISERROR(SEARCH("No Aceptable o aceptable con control específico",AD17)))</formula>
    </cfRule>
  </conditionalFormatting>
  <conditionalFormatting sqref="AD20:AD816">
    <cfRule type="containsText" dxfId="1026" priority="15" stopIfTrue="1" operator="containsText" text="No aceptable o aceptable con control específico">
      <formula>NOT(ISERROR(SEARCH("No aceptable o aceptable con control específico",AD20)))</formula>
    </cfRule>
    <cfRule type="containsText" dxfId="1025" priority="16" stopIfTrue="1" operator="containsText" text="No aceptable">
      <formula>NOT(ISERROR(SEARCH("No aceptable",AD20)))</formula>
    </cfRule>
    <cfRule type="containsText" dxfId="1024" priority="17" stopIfTrue="1" operator="containsText" text="No Aceptable o aceptable con control específico">
      <formula>NOT(ISERROR(SEARCH("No Aceptable o aceptable con control específico",AD20)))</formula>
    </cfRule>
  </conditionalFormatting>
  <conditionalFormatting sqref="AD22:AD24">
    <cfRule type="cellIs" dxfId="1023" priority="18" stopIfTrue="1" operator="equal">
      <formula>"Aceptable"</formula>
    </cfRule>
    <cfRule type="cellIs" dxfId="1022" priority="19" stopIfTrue="1" operator="equal">
      <formula>"No aceptable"</formula>
    </cfRule>
  </conditionalFormatting>
  <conditionalFormatting sqref="AD26">
    <cfRule type="cellIs" dxfId="1021" priority="118" stopIfTrue="1" operator="equal">
      <formula>"Aceptable"</formula>
    </cfRule>
    <cfRule type="cellIs" dxfId="1020" priority="119" stopIfTrue="1" operator="equal">
      <formula>"No aceptable"</formula>
    </cfRule>
  </conditionalFormatting>
  <conditionalFormatting sqref="AD20:AE21">
    <cfRule type="cellIs" dxfId="1019" priority="46" stopIfTrue="1" operator="equal">
      <formula>"Aceptable"</formula>
    </cfRule>
    <cfRule type="cellIs" dxfId="1018" priority="47" stopIfTrue="1" operator="equal">
      <formula>"No aceptable"</formula>
    </cfRule>
  </conditionalFormatting>
  <conditionalFormatting sqref="AD25:AE25">
    <cfRule type="cellIs" dxfId="1017" priority="26" stopIfTrue="1" operator="equal">
      <formula>"Aceptable"</formula>
    </cfRule>
    <cfRule type="cellIs" dxfId="1016" priority="27" stopIfTrue="1" operator="equal">
      <formula>"No aceptable"</formula>
    </cfRule>
  </conditionalFormatting>
  <conditionalFormatting sqref="AE9:AE10">
    <cfRule type="cellIs" dxfId="1015" priority="79" stopIfTrue="1" operator="equal">
      <formula>"I"</formula>
    </cfRule>
    <cfRule type="cellIs" dxfId="1014" priority="80" stopIfTrue="1" operator="equal">
      <formula>"II"</formula>
    </cfRule>
    <cfRule type="cellIs" dxfId="1013" priority="81" stopIfTrue="1" operator="between">
      <formula>"III"</formula>
      <formula>"IV"</formula>
    </cfRule>
  </conditionalFormatting>
  <conditionalFormatting sqref="AE9:AE11">
    <cfRule type="cellIs" dxfId="1012" priority="6" stopIfTrue="1" operator="equal">
      <formula>"Aceptable"</formula>
    </cfRule>
    <cfRule type="cellIs" dxfId="1011" priority="7" stopIfTrue="1" operator="equal">
      <formula>"No aceptable"</formula>
    </cfRule>
  </conditionalFormatting>
  <conditionalFormatting sqref="AE11">
    <cfRule type="cellIs" dxfId="1010" priority="3" stopIfTrue="1" operator="equal">
      <formula>"I"</formula>
    </cfRule>
    <cfRule type="cellIs" dxfId="1009" priority="4" stopIfTrue="1" operator="equal">
      <formula>"II"</formula>
    </cfRule>
    <cfRule type="cellIs" dxfId="1008" priority="5" stopIfTrue="1" operator="between">
      <formula>"III"</formula>
      <formula>"IV"</formula>
    </cfRule>
  </conditionalFormatting>
  <conditionalFormatting sqref="AE12">
    <cfRule type="cellIs" dxfId="1007" priority="1" stopIfTrue="1" operator="equal">
      <formula>"Aceptable"</formula>
    </cfRule>
    <cfRule type="cellIs" dxfId="1006" priority="2" stopIfTrue="1" operator="equal">
      <formula>"No aceptable"</formula>
    </cfRule>
  </conditionalFormatting>
  <conditionalFormatting sqref="AE17">
    <cfRule type="cellIs" dxfId="1005" priority="200" stopIfTrue="1" operator="equal">
      <formula>"Aceptable"</formula>
    </cfRule>
    <cfRule type="cellIs" dxfId="1004" priority="201" stopIfTrue="1" operator="equal">
      <formula>"No aceptable"</formula>
    </cfRule>
    <cfRule type="cellIs" dxfId="1003" priority="202" stopIfTrue="1" operator="equal">
      <formula>"I"</formula>
    </cfRule>
    <cfRule type="cellIs" dxfId="1002" priority="203" stopIfTrue="1" operator="equal">
      <formula>"II"</formula>
    </cfRule>
    <cfRule type="cellIs" dxfId="1001" priority="204" stopIfTrue="1" operator="between">
      <formula>"III"</formula>
      <formula>"IV"</formula>
    </cfRule>
  </conditionalFormatting>
  <conditionalFormatting sqref="AE20">
    <cfRule type="cellIs" dxfId="1000" priority="43" stopIfTrue="1" operator="equal">
      <formula>"I"</formula>
    </cfRule>
    <cfRule type="cellIs" dxfId="999" priority="44" stopIfTrue="1" operator="equal">
      <formula>"II"</formula>
    </cfRule>
    <cfRule type="cellIs" dxfId="998" priority="45" stopIfTrue="1" operator="between">
      <formula>"III"</formula>
      <formula>"IV"</formula>
    </cfRule>
  </conditionalFormatting>
  <conditionalFormatting sqref="AE22:AE23">
    <cfRule type="cellIs" dxfId="997" priority="31" stopIfTrue="1" operator="equal">
      <formula>"Aceptable"</formula>
    </cfRule>
    <cfRule type="cellIs" dxfId="996" priority="32" stopIfTrue="1" operator="equal">
      <formula>"No aceptable"</formula>
    </cfRule>
  </conditionalFormatting>
  <conditionalFormatting sqref="AE24">
    <cfRule type="cellIs" dxfId="995" priority="13" stopIfTrue="1" operator="equal">
      <formula>"Aceptable"</formula>
    </cfRule>
    <cfRule type="cellIs" dxfId="994" priority="14" stopIfTrue="1" operator="equal">
      <formula>"No aceptable"</formula>
    </cfRule>
  </conditionalFormatting>
  <conditionalFormatting sqref="AE25:AE26">
    <cfRule type="cellIs" dxfId="993" priority="10" stopIfTrue="1" operator="equal">
      <formula>"I"</formula>
    </cfRule>
    <cfRule type="cellIs" dxfId="992" priority="11" stopIfTrue="1" operator="equal">
      <formula>"II"</formula>
    </cfRule>
    <cfRule type="cellIs" dxfId="991" priority="12" stopIfTrue="1" operator="between">
      <formula>"III"</formula>
      <formula>"IV"</formula>
    </cfRule>
  </conditionalFormatting>
  <conditionalFormatting sqref="AE26">
    <cfRule type="cellIs" dxfId="990" priority="8" stopIfTrue="1" operator="equal">
      <formula>"Aceptable"</formula>
    </cfRule>
    <cfRule type="cellIs" dxfId="989" priority="9"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 Z13:Z25" xr:uid="{00000000-0002-0000-1900-000000000000}">
      <formula1>"100,60,25,10"</formula1>
    </dataValidation>
    <dataValidation type="list" allowBlank="1" showInputMessage="1" prompt="4 = Continua_x000a_3 = Frecuente_x000a_2 = Ocasional_x000a_1 = Esporádica" sqref="V13:V16 V11 V20:V25" xr:uid="{00000000-0002-0000-1900-000001000000}">
      <formula1>"4, 3, 2, 1"</formula1>
    </dataValidation>
    <dataValidation type="list" allowBlank="1" showInputMessage="1" showErrorMessage="1" prompt="10 = Muy Alto_x000a_6 = Alto_x000a_2 = Medio_x000a_0 = Bajo" sqref="U13:U16 U11 U20:U25" xr:uid="{00000000-0002-0000-1900-000002000000}">
      <formula1>"10, 6, 2, 0, "</formula1>
    </dataValidation>
    <dataValidation allowBlank="1" sqref="AA13:AA16 AA20:AA25" xr:uid="{00000000-0002-0000-1900-000003000000}"/>
  </dataValidations>
  <pageMargins left="0.7" right="0.7" top="0.75" bottom="0.75" header="0.3" footer="0.3"/>
  <pageSetup scale="20" fitToHeight="0" orientation="portrait" r:id="rId1"/>
  <colBreaks count="1" manualBreakCount="1">
    <brk id="37" max="2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pageSetUpPr fitToPage="1"/>
  </sheetPr>
  <dimension ref="B1:BL29"/>
  <sheetViews>
    <sheetView view="pageBreakPreview" topLeftCell="O1" zoomScale="70" zoomScaleNormal="70" zoomScaleSheetLayoutView="70" workbookViewId="0">
      <selection activeCell="AK3" sqref="AK3"/>
    </sheetView>
  </sheetViews>
  <sheetFormatPr baseColWidth="10" defaultColWidth="5.7109375" defaultRowHeight="41.25" customHeight="1"/>
  <cols>
    <col min="8" max="11" width="11.28515625" customWidth="1"/>
    <col min="12" max="15" width="8" customWidth="1"/>
    <col min="16" max="16" width="11.28515625" customWidth="1"/>
    <col min="17" max="17" width="8.140625" customWidth="1"/>
    <col min="18" max="20" width="13.28515625" customWidth="1"/>
    <col min="21" max="30" width="8" customWidth="1"/>
    <col min="31" max="36" width="11.28515625" customWidth="1"/>
    <col min="37" max="37" width="13.5703125" customWidth="1"/>
    <col min="38" max="38" width="0.85546875" customWidth="1"/>
  </cols>
  <sheetData>
    <row r="1" spans="2:64" ht="40.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41.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8"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2:64" s="1" customFormat="1" ht="36"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87.75" customHeight="1">
      <c r="B9" s="434" t="s">
        <v>106</v>
      </c>
      <c r="C9" s="434" t="s">
        <v>590</v>
      </c>
      <c r="D9" s="434" t="s">
        <v>591</v>
      </c>
      <c r="E9" s="592" t="s">
        <v>587</v>
      </c>
      <c r="F9" s="588" t="s">
        <v>105</v>
      </c>
      <c r="G9" s="229" t="s">
        <v>42</v>
      </c>
      <c r="H9" s="74" t="s">
        <v>46</v>
      </c>
      <c r="I9" s="75" t="s">
        <v>230</v>
      </c>
      <c r="J9" s="75" t="s">
        <v>231</v>
      </c>
      <c r="K9" s="75" t="s">
        <v>232</v>
      </c>
      <c r="L9" s="76">
        <v>15</v>
      </c>
      <c r="M9" s="77">
        <v>20</v>
      </c>
      <c r="N9" s="76">
        <v>0</v>
      </c>
      <c r="O9" s="76">
        <f t="shared" ref="O9:O27" si="0">SUM(L9:N9)</f>
        <v>35</v>
      </c>
      <c r="P9" s="75" t="s">
        <v>232</v>
      </c>
      <c r="Q9" s="78">
        <v>8</v>
      </c>
      <c r="R9" s="75" t="s">
        <v>424</v>
      </c>
      <c r="S9" s="75" t="s">
        <v>234</v>
      </c>
      <c r="T9" s="75" t="s">
        <v>233</v>
      </c>
      <c r="U9" s="79">
        <v>2</v>
      </c>
      <c r="V9" s="79">
        <v>4</v>
      </c>
      <c r="W9" s="79">
        <f t="shared" ref="W9:W27" si="1">V9*U9</f>
        <v>8</v>
      </c>
      <c r="X9" s="80" t="str">
        <f t="shared" ref="X9:X27" si="2">+IF(AND(U9*V9&gt;=24,U9*V9&lt;=40),"MA",IF(AND(U9*V9&gt;=10,U9*V9&lt;=20),"A",IF(AND(U9*V9&gt;=6,U9*V9&lt;=8),"M",IF(AND(U9*V9&gt;=0,U9*V9&lt;=4),"B",""))))</f>
        <v>M</v>
      </c>
      <c r="Y9" s="74" t="str">
        <f t="shared" ref="Y9:Y27"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AA27" si="4">W9*Z9</f>
        <v>80</v>
      </c>
      <c r="AB9" s="82" t="str">
        <f t="shared" ref="AB9:AB27" si="5">+IF(AND(U9*V9*Z9&gt;=600,U9*V9*Z9&lt;=4000),"I",IF(AND(U9*V9*Z9&gt;=150,U9*V9*Z9&lt;=500),"II",IF(AND(U9*V9*Z9&gt;=40,U9*V9*Z9&lt;=120),"III",IF(AND(U9*V9*Z9&gt;=0,U9*V9*Z9&lt;=20),"IV",""))))</f>
        <v>III</v>
      </c>
      <c r="AC9" s="74" t="str">
        <f t="shared" ref="AC9:AC27"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7" si="7">+IF(AB9="I","No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64" s="1" customFormat="1" ht="87.75" customHeight="1">
      <c r="B10" s="435"/>
      <c r="C10" s="435"/>
      <c r="D10" s="435"/>
      <c r="E10" s="592"/>
      <c r="F10" s="438"/>
      <c r="G10" s="229" t="s">
        <v>42</v>
      </c>
      <c r="H10" s="74" t="s">
        <v>96</v>
      </c>
      <c r="I10" s="75" t="s">
        <v>236</v>
      </c>
      <c r="J10" s="85" t="s">
        <v>237</v>
      </c>
      <c r="K10" s="75" t="s">
        <v>232</v>
      </c>
      <c r="L10" s="76">
        <v>15</v>
      </c>
      <c r="M10" s="77">
        <v>20</v>
      </c>
      <c r="N10" s="76">
        <v>0</v>
      </c>
      <c r="O10" s="76">
        <f t="shared" si="0"/>
        <v>35</v>
      </c>
      <c r="P10" s="75" t="s">
        <v>232</v>
      </c>
      <c r="Q10" s="78">
        <v>8</v>
      </c>
      <c r="R10" s="85" t="s">
        <v>425</v>
      </c>
      <c r="S10" s="85" t="s">
        <v>234</v>
      </c>
      <c r="T10" s="85" t="s">
        <v>233</v>
      </c>
      <c r="U10" s="79">
        <v>2</v>
      </c>
      <c r="V10" s="79">
        <v>4</v>
      </c>
      <c r="W10" s="79">
        <f t="shared" ref="W10" si="8">V10*U10</f>
        <v>8</v>
      </c>
      <c r="X10" s="80" t="str">
        <f t="shared" ref="X10" si="9">+IF(AND(U10*V10&gt;=24,U10*V10&lt;=40),"MA",IF(AND(U10*V10&gt;=10,U10*V10&lt;=20),"A",IF(AND(U10*V10&gt;=6,U10*V10&lt;=8),"M",IF(AND(U10*V10&gt;=0,U10*V10&lt;=4),"B",""))))</f>
        <v>M</v>
      </c>
      <c r="Y10" s="74" t="str">
        <f t="shared" ref="Y10:Y11"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11" si="11">W10*Z10</f>
        <v>80</v>
      </c>
      <c r="AB10" s="82" t="str">
        <f t="shared" ref="AB10" si="12">+IF(AND(U10*V10*Z10&gt;=600,U10*V10*Z10&lt;=4000),"I",IF(AND(U10*V10*Z10&gt;=150,U10*V10*Z10&lt;=500),"II",IF(AND(U10*V10*Z10&gt;=40,U10*V10*Z10&lt;=120),"III",IF(AND(U10*V10*Z10&gt;=0,U10*V10*Z10&lt;=20),"IV",""))))</f>
        <v>III</v>
      </c>
      <c r="AC10" s="74" t="str">
        <f t="shared" ref="AC10"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 si="14">+IF(AB10="I","No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2:64" s="1" customFormat="1" ht="87.75" customHeight="1">
      <c r="B11" s="435"/>
      <c r="C11" s="435"/>
      <c r="D11" s="435"/>
      <c r="E11" s="592"/>
      <c r="F11" s="438"/>
      <c r="G11" s="229" t="s">
        <v>33</v>
      </c>
      <c r="H11" s="85" t="s">
        <v>199</v>
      </c>
      <c r="I11" s="85" t="s">
        <v>351</v>
      </c>
      <c r="J11" s="85" t="s">
        <v>353</v>
      </c>
      <c r="K11" s="85" t="s">
        <v>352</v>
      </c>
      <c r="L11" s="76">
        <v>15</v>
      </c>
      <c r="M11" s="77">
        <v>20</v>
      </c>
      <c r="N11" s="76">
        <v>0</v>
      </c>
      <c r="O11" s="76">
        <f t="shared" si="0"/>
        <v>35</v>
      </c>
      <c r="P11" s="85" t="s">
        <v>354</v>
      </c>
      <c r="Q11" s="78">
        <v>8</v>
      </c>
      <c r="R11" s="85" t="s">
        <v>355</v>
      </c>
      <c r="S11" s="85" t="s">
        <v>357</v>
      </c>
      <c r="T11" s="85" t="s">
        <v>356</v>
      </c>
      <c r="U11" s="79">
        <v>2</v>
      </c>
      <c r="V11" s="79">
        <v>4</v>
      </c>
      <c r="W11" s="79">
        <f>V11*U11</f>
        <v>8</v>
      </c>
      <c r="X11" s="80" t="str">
        <f>+IF(AND(U11*V11&gt;=24,U11*V11&lt;=40),"MA",IF(AND(U11*V11&gt;=10,U11*V11&lt;=20),"A",IF(AND(U11*V11&gt;=6,U11*V11&lt;=8),"M",IF(AND(U11*V11&gt;=0,U11*V11&lt;=4),"B",""))))</f>
        <v>M</v>
      </c>
      <c r="Y11" s="74" t="str">
        <f t="shared" si="10"/>
        <v>Situación deficiente con exposición esporádica, o bien situación mejorable con exposición continuada o frecuente. Es posible que suceda el daño alguna vez.</v>
      </c>
      <c r="Z11" s="79">
        <v>10</v>
      </c>
      <c r="AA11" s="79">
        <f t="shared" si="11"/>
        <v>80</v>
      </c>
      <c r="AB11" s="82" t="str">
        <f>+IF(AND(U11*V11*Z11&gt;=600,U11*V11*Z11&lt;=4000),"I",IF(AND(U11*V11*Z11&gt;=150,U11*V11*Z11&lt;=500),"II",IF(AND(U11*V11*Z11&gt;=40,U11*V11*Z11&lt;=120),"III",IF(AND(U11*V11*Z11&gt;=0,U11*V11*Z11&lt;=20),"IV",""))))</f>
        <v>III</v>
      </c>
      <c r="AC11" s="7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74" t="s">
        <v>693</v>
      </c>
      <c r="AF11" s="78" t="s">
        <v>34</v>
      </c>
      <c r="AG11" s="64" t="s">
        <v>34</v>
      </c>
      <c r="AH11" s="64" t="s">
        <v>34</v>
      </c>
      <c r="AI11" s="67" t="s">
        <v>349</v>
      </c>
      <c r="AJ11" s="66" t="s">
        <v>358</v>
      </c>
      <c r="AK11" s="52" t="s">
        <v>468</v>
      </c>
    </row>
    <row r="12" spans="2:64" s="1" customFormat="1" ht="87.75" customHeight="1">
      <c r="B12" s="435"/>
      <c r="C12" s="435"/>
      <c r="D12" s="435"/>
      <c r="E12" s="592"/>
      <c r="F12" s="438"/>
      <c r="G12" s="229" t="s">
        <v>42</v>
      </c>
      <c r="H12" s="78" t="s">
        <v>49</v>
      </c>
      <c r="I12" s="74" t="s">
        <v>47</v>
      </c>
      <c r="J12" s="74" t="s">
        <v>53</v>
      </c>
      <c r="K12" s="78" t="s">
        <v>412</v>
      </c>
      <c r="L12" s="76">
        <v>15</v>
      </c>
      <c r="M12" s="77">
        <v>20</v>
      </c>
      <c r="N12" s="76">
        <v>0</v>
      </c>
      <c r="O12" s="76">
        <f t="shared" si="0"/>
        <v>35</v>
      </c>
      <c r="P12" s="78" t="s">
        <v>411</v>
      </c>
      <c r="Q12" s="78">
        <v>8</v>
      </c>
      <c r="R12" s="78" t="s">
        <v>33</v>
      </c>
      <c r="S12" s="78" t="s">
        <v>413</v>
      </c>
      <c r="T12" s="78" t="s">
        <v>414</v>
      </c>
      <c r="U12" s="79">
        <v>2</v>
      </c>
      <c r="V12" s="79">
        <v>4</v>
      </c>
      <c r="W12" s="79">
        <f t="shared" si="1"/>
        <v>8</v>
      </c>
      <c r="X12" s="80" t="str">
        <f t="shared" si="2"/>
        <v>M</v>
      </c>
      <c r="Y12" s="74" t="str">
        <f t="shared" si="3"/>
        <v>Situación deficiente con exposición esporádica, o bien situación mejorable con exposición continuada o frecuente. Es posible que suceda el daño alguna vez.</v>
      </c>
      <c r="Z12" s="79">
        <v>10</v>
      </c>
      <c r="AA12" s="79">
        <f t="shared" si="4"/>
        <v>80</v>
      </c>
      <c r="AB12" s="82" t="str">
        <f t="shared" si="5"/>
        <v>III</v>
      </c>
      <c r="AC12" s="74" t="str">
        <f t="shared" si="6"/>
        <v>Mejorar si es posible. Sería conveniente justificar la intervención y su rentabilidad.</v>
      </c>
      <c r="AD12" s="74" t="str">
        <f t="shared" si="7"/>
        <v>Aceptable</v>
      </c>
      <c r="AE12" s="64" t="s">
        <v>756</v>
      </c>
      <c r="AF12" s="64" t="s">
        <v>34</v>
      </c>
      <c r="AG12" s="64" t="s">
        <v>34</v>
      </c>
      <c r="AH12" s="64" t="s">
        <v>143</v>
      </c>
      <c r="AI12" s="64" t="s">
        <v>187</v>
      </c>
      <c r="AJ12" s="64" t="s">
        <v>141</v>
      </c>
      <c r="AK12" s="52" t="s">
        <v>468</v>
      </c>
    </row>
    <row r="13" spans="2:64" s="1" customFormat="1" ht="87.75" customHeight="1">
      <c r="B13" s="435"/>
      <c r="C13" s="435"/>
      <c r="D13" s="435"/>
      <c r="E13" s="592"/>
      <c r="F13" s="438"/>
      <c r="G13" s="229" t="s">
        <v>42</v>
      </c>
      <c r="H13" s="408" t="s">
        <v>44</v>
      </c>
      <c r="I13" s="74" t="s">
        <v>54</v>
      </c>
      <c r="J13" s="74" t="s">
        <v>224</v>
      </c>
      <c r="K13" s="74" t="s">
        <v>219</v>
      </c>
      <c r="L13" s="76">
        <v>15</v>
      </c>
      <c r="M13" s="77">
        <v>20</v>
      </c>
      <c r="N13" s="76">
        <v>0</v>
      </c>
      <c r="O13" s="76">
        <f t="shared" si="0"/>
        <v>35</v>
      </c>
      <c r="P13" s="74" t="s">
        <v>708</v>
      </c>
      <c r="Q13" s="78">
        <v>8</v>
      </c>
      <c r="R13" s="74" t="s">
        <v>221</v>
      </c>
      <c r="S13" s="74" t="s">
        <v>220</v>
      </c>
      <c r="T13" s="74" t="s">
        <v>300</v>
      </c>
      <c r="U13" s="88">
        <v>2</v>
      </c>
      <c r="V13" s="88">
        <v>3</v>
      </c>
      <c r="W13" s="88">
        <f t="shared" si="1"/>
        <v>6</v>
      </c>
      <c r="X13" s="80" t="str">
        <f t="shared" si="2"/>
        <v>M</v>
      </c>
      <c r="Y13" s="81" t="str">
        <f t="shared" si="3"/>
        <v>Situación deficiente con exposición esporádica, o bien situación mejorable con exposición continuada o frecuente. Es posible que suceda el daño alguna vez.</v>
      </c>
      <c r="Z13" s="79">
        <v>10</v>
      </c>
      <c r="AA13" s="79">
        <f t="shared" si="4"/>
        <v>60</v>
      </c>
      <c r="AB13" s="82" t="str">
        <f t="shared" si="5"/>
        <v>III</v>
      </c>
      <c r="AC13" s="81" t="str">
        <f t="shared" si="6"/>
        <v>Mejorar si es posible. Sería conveniente justificar la intervención y su rentabilidad.</v>
      </c>
      <c r="AD13" s="74" t="str">
        <f t="shared" si="7"/>
        <v>Aceptable</v>
      </c>
      <c r="AE13" s="407" t="s">
        <v>724</v>
      </c>
      <c r="AF13" s="74" t="s">
        <v>34</v>
      </c>
      <c r="AG13" s="74" t="s">
        <v>34</v>
      </c>
      <c r="AH13" s="74" t="s">
        <v>34</v>
      </c>
      <c r="AI13" s="74" t="s">
        <v>226</v>
      </c>
      <c r="AJ13" s="74" t="s">
        <v>34</v>
      </c>
      <c r="AK13" s="84" t="s">
        <v>35</v>
      </c>
    </row>
    <row r="14" spans="2:64" s="1" customFormat="1" ht="87.75" customHeight="1">
      <c r="B14" s="435"/>
      <c r="C14" s="435"/>
      <c r="D14" s="435"/>
      <c r="E14" s="592"/>
      <c r="F14" s="438"/>
      <c r="G14" s="229" t="s">
        <v>42</v>
      </c>
      <c r="H14" s="408"/>
      <c r="I14" s="74" t="s">
        <v>460</v>
      </c>
      <c r="J14" s="74" t="s">
        <v>439</v>
      </c>
      <c r="K14" s="74" t="s">
        <v>709</v>
      </c>
      <c r="L14" s="76">
        <v>15</v>
      </c>
      <c r="M14" s="77">
        <v>20</v>
      </c>
      <c r="N14" s="76">
        <v>0</v>
      </c>
      <c r="O14" s="76">
        <f t="shared" si="0"/>
        <v>35</v>
      </c>
      <c r="P14" s="74" t="s">
        <v>708</v>
      </c>
      <c r="Q14" s="78">
        <v>8</v>
      </c>
      <c r="R14" s="74" t="s">
        <v>707</v>
      </c>
      <c r="S14" s="74" t="s">
        <v>461</v>
      </c>
      <c r="T14" s="74" t="s">
        <v>441</v>
      </c>
      <c r="U14" s="79">
        <v>2</v>
      </c>
      <c r="V14" s="79">
        <v>3</v>
      </c>
      <c r="W14" s="88">
        <f t="shared" si="1"/>
        <v>6</v>
      </c>
      <c r="X14" s="80" t="str">
        <f t="shared" si="2"/>
        <v>M</v>
      </c>
      <c r="Y14" s="81" t="str">
        <f t="shared" si="3"/>
        <v>Situación deficiente con exposición esporádica, o bien situación mejorable con exposición continuada o frecuente. Es posible que suceda el daño alguna vez.</v>
      </c>
      <c r="Z14" s="79">
        <v>10</v>
      </c>
      <c r="AA14" s="79">
        <f t="shared" si="4"/>
        <v>60</v>
      </c>
      <c r="AB14" s="82" t="str">
        <f t="shared" si="5"/>
        <v>III</v>
      </c>
      <c r="AC14" s="81" t="str">
        <f t="shared" si="6"/>
        <v>Mejorar si es posible. Sería conveniente justificar la intervención y su rentabilidad.</v>
      </c>
      <c r="AD14" s="74" t="str">
        <f t="shared" si="7"/>
        <v>Aceptable</v>
      </c>
      <c r="AE14" s="408"/>
      <c r="AF14" s="74" t="s">
        <v>34</v>
      </c>
      <c r="AG14" s="74" t="s">
        <v>34</v>
      </c>
      <c r="AH14" s="74" t="s">
        <v>34</v>
      </c>
      <c r="AI14" s="74" t="s">
        <v>462</v>
      </c>
      <c r="AJ14" s="74" t="s">
        <v>34</v>
      </c>
      <c r="AK14" s="84" t="s">
        <v>433</v>
      </c>
    </row>
    <row r="15" spans="2:64" s="1" customFormat="1" ht="87.75" customHeight="1">
      <c r="B15" s="435"/>
      <c r="C15" s="435"/>
      <c r="D15" s="435"/>
      <c r="E15" s="592"/>
      <c r="F15" s="438"/>
      <c r="G15" s="229" t="s">
        <v>42</v>
      </c>
      <c r="H15" s="408"/>
      <c r="I15" s="74" t="s">
        <v>427</v>
      </c>
      <c r="J15" s="74" t="s">
        <v>428</v>
      </c>
      <c r="K15" s="74" t="s">
        <v>711</v>
      </c>
      <c r="L15" s="76">
        <v>15</v>
      </c>
      <c r="M15" s="77">
        <v>20</v>
      </c>
      <c r="N15" s="76">
        <v>0</v>
      </c>
      <c r="O15" s="76">
        <f t="shared" si="0"/>
        <v>35</v>
      </c>
      <c r="P15" s="74" t="s">
        <v>708</v>
      </c>
      <c r="Q15" s="78">
        <v>8</v>
      </c>
      <c r="R15" s="74" t="s">
        <v>221</v>
      </c>
      <c r="S15" s="74" t="s">
        <v>431</v>
      </c>
      <c r="T15" s="74" t="s">
        <v>432</v>
      </c>
      <c r="U15" s="79">
        <v>2</v>
      </c>
      <c r="V15" s="79">
        <v>1</v>
      </c>
      <c r="W15" s="79">
        <f t="shared" si="1"/>
        <v>2</v>
      </c>
      <c r="X15" s="80" t="str">
        <f t="shared" si="2"/>
        <v>B</v>
      </c>
      <c r="Y15" s="81" t="str">
        <f t="shared" si="3"/>
        <v>Situación mejorable con exposición ocasional o esporádica, o situación sin anomalía destacable con cualquier nivel de exposición. No es esperable que se materialice el riesgo, aunque puede ser concebible.</v>
      </c>
      <c r="Z15" s="79">
        <v>10</v>
      </c>
      <c r="AA15" s="79">
        <f t="shared" si="4"/>
        <v>20</v>
      </c>
      <c r="AB15" s="82" t="str">
        <f t="shared" si="5"/>
        <v>IV</v>
      </c>
      <c r="AC15" s="81" t="str">
        <f t="shared" si="6"/>
        <v>Mantener las medidas de control existentes, pero se deberían considerar soluciones o mejoras y se deben hacer comprobaciones periódicas para asegurar que el riesgo aún es tolerable.</v>
      </c>
      <c r="AD15" s="74" t="str">
        <f t="shared" si="7"/>
        <v>Aceptable</v>
      </c>
      <c r="AE15" s="408"/>
      <c r="AF15" s="74" t="s">
        <v>34</v>
      </c>
      <c r="AG15" s="74" t="s">
        <v>34</v>
      </c>
      <c r="AH15" s="74" t="s">
        <v>34</v>
      </c>
      <c r="AI15" s="74" t="s">
        <v>223</v>
      </c>
      <c r="AJ15" s="74" t="s">
        <v>34</v>
      </c>
      <c r="AK15" s="84" t="s">
        <v>433</v>
      </c>
    </row>
    <row r="16" spans="2:64" s="1" customFormat="1" ht="87.75" customHeight="1">
      <c r="B16" s="435"/>
      <c r="C16" s="435"/>
      <c r="D16" s="435"/>
      <c r="E16" s="592"/>
      <c r="F16" s="438"/>
      <c r="G16" s="229" t="s">
        <v>181</v>
      </c>
      <c r="H16" s="409"/>
      <c r="I16" s="74" t="s">
        <v>463</v>
      </c>
      <c r="J16" s="74" t="s">
        <v>222</v>
      </c>
      <c r="K16" s="74" t="s">
        <v>711</v>
      </c>
      <c r="L16" s="76">
        <v>15</v>
      </c>
      <c r="M16" s="77">
        <v>20</v>
      </c>
      <c r="N16" s="76">
        <v>0</v>
      </c>
      <c r="O16" s="76">
        <f t="shared" si="0"/>
        <v>35</v>
      </c>
      <c r="P16" s="74" t="s">
        <v>708</v>
      </c>
      <c r="Q16" s="74">
        <v>8</v>
      </c>
      <c r="R16" s="74" t="s">
        <v>459</v>
      </c>
      <c r="S16" s="74" t="s">
        <v>220</v>
      </c>
      <c r="T16" s="74" t="s">
        <v>300</v>
      </c>
      <c r="U16" s="79">
        <v>2</v>
      </c>
      <c r="V16" s="79">
        <v>3</v>
      </c>
      <c r="W16" s="79">
        <f t="shared" si="1"/>
        <v>6</v>
      </c>
      <c r="X16" s="80" t="str">
        <f t="shared" si="2"/>
        <v>M</v>
      </c>
      <c r="Y16" s="81" t="str">
        <f t="shared" si="3"/>
        <v>Situación deficiente con exposición esporádica, o bien situación mejorable con exposición continuada o frecuente. Es posible que suceda el daño alguna vez.</v>
      </c>
      <c r="Z16" s="79">
        <v>10</v>
      </c>
      <c r="AA16" s="79">
        <f t="shared" si="4"/>
        <v>60</v>
      </c>
      <c r="AB16" s="82" t="str">
        <f t="shared" si="5"/>
        <v>III</v>
      </c>
      <c r="AC16" s="81" t="str">
        <f t="shared" si="6"/>
        <v>Mejorar si es posible. Sería conveniente justificar la intervención y su rentabilidad.</v>
      </c>
      <c r="AD16" s="74" t="str">
        <f t="shared" si="7"/>
        <v>Aceptable</v>
      </c>
      <c r="AE16" s="409"/>
      <c r="AF16" s="74" t="s">
        <v>34</v>
      </c>
      <c r="AG16" s="74" t="s">
        <v>34</v>
      </c>
      <c r="AH16" s="74" t="s">
        <v>34</v>
      </c>
      <c r="AI16" s="74" t="s">
        <v>462</v>
      </c>
      <c r="AJ16" s="74" t="s">
        <v>34</v>
      </c>
      <c r="AK16" s="84" t="s">
        <v>464</v>
      </c>
    </row>
    <row r="17" spans="2:37" s="1" customFormat="1" ht="87.75" customHeight="1">
      <c r="B17" s="435"/>
      <c r="C17" s="435"/>
      <c r="D17" s="435"/>
      <c r="E17" s="592"/>
      <c r="F17" s="438"/>
      <c r="G17" s="229" t="s">
        <v>42</v>
      </c>
      <c r="H17" s="407" t="s">
        <v>48</v>
      </c>
      <c r="I17" s="85" t="s">
        <v>202</v>
      </c>
      <c r="J17" s="85" t="s">
        <v>203</v>
      </c>
      <c r="K17" s="85" t="s">
        <v>206</v>
      </c>
      <c r="L17" s="76">
        <v>15</v>
      </c>
      <c r="M17" s="77">
        <v>20</v>
      </c>
      <c r="N17" s="76">
        <v>0</v>
      </c>
      <c r="O17" s="76">
        <f t="shared" si="0"/>
        <v>35</v>
      </c>
      <c r="P17" s="89" t="s">
        <v>209</v>
      </c>
      <c r="Q17" s="78">
        <v>8</v>
      </c>
      <c r="R17" s="89" t="s">
        <v>211</v>
      </c>
      <c r="S17" s="89" t="s">
        <v>296</v>
      </c>
      <c r="T17" s="89" t="s">
        <v>213</v>
      </c>
      <c r="U17" s="79">
        <v>2</v>
      </c>
      <c r="V17" s="79">
        <v>4</v>
      </c>
      <c r="W17" s="79">
        <f t="shared" si="1"/>
        <v>8</v>
      </c>
      <c r="X17" s="80" t="str">
        <f t="shared" si="2"/>
        <v>M</v>
      </c>
      <c r="Y17" s="81" t="str">
        <f t="shared" si="3"/>
        <v>Situación deficiente con exposición esporádica, o bien situación mejorable con exposición continuada o frecuente. Es posible que suceda el daño alguna vez.</v>
      </c>
      <c r="Z17" s="79">
        <v>10</v>
      </c>
      <c r="AA17" s="79">
        <f t="shared" si="4"/>
        <v>80</v>
      </c>
      <c r="AB17" s="82" t="str">
        <f t="shared" si="5"/>
        <v>III</v>
      </c>
      <c r="AC17" s="81" t="str">
        <f t="shared" si="6"/>
        <v>Mejorar si es posible. Sería conveniente justificar la intervención y su rentabilidad.</v>
      </c>
      <c r="AD17" s="74" t="str">
        <f t="shared" si="7"/>
        <v>Aceptable</v>
      </c>
      <c r="AE17" s="407" t="s">
        <v>713</v>
      </c>
      <c r="AF17" s="74" t="s">
        <v>34</v>
      </c>
      <c r="AG17" s="74" t="s">
        <v>34</v>
      </c>
      <c r="AH17" s="85" t="s">
        <v>217</v>
      </c>
      <c r="AI17" s="85" t="s">
        <v>218</v>
      </c>
      <c r="AJ17" s="78" t="s">
        <v>34</v>
      </c>
      <c r="AK17" s="52" t="s">
        <v>468</v>
      </c>
    </row>
    <row r="18" spans="2:37" s="1" customFormat="1" ht="87.75" customHeight="1">
      <c r="B18" s="435"/>
      <c r="C18" s="435"/>
      <c r="D18" s="435"/>
      <c r="E18" s="592"/>
      <c r="F18" s="438"/>
      <c r="G18" s="229"/>
      <c r="H18" s="408"/>
      <c r="I18" s="85" t="s">
        <v>359</v>
      </c>
      <c r="J18" s="85" t="s">
        <v>360</v>
      </c>
      <c r="K18" s="85" t="s">
        <v>361</v>
      </c>
      <c r="L18" s="76">
        <v>15</v>
      </c>
      <c r="M18" s="77">
        <v>20</v>
      </c>
      <c r="N18" s="76">
        <v>0</v>
      </c>
      <c r="O18" s="76">
        <f t="shared" si="0"/>
        <v>35</v>
      </c>
      <c r="P18" s="85" t="s">
        <v>362</v>
      </c>
      <c r="Q18" s="78">
        <v>8</v>
      </c>
      <c r="R18" s="89" t="s">
        <v>363</v>
      </c>
      <c r="S18" s="89" t="s">
        <v>364</v>
      </c>
      <c r="T18" s="89" t="s">
        <v>365</v>
      </c>
      <c r="U18" s="79">
        <v>2</v>
      </c>
      <c r="V18" s="79">
        <v>3</v>
      </c>
      <c r="W18" s="79">
        <f t="shared" si="1"/>
        <v>6</v>
      </c>
      <c r="X18" s="80" t="str">
        <f t="shared" si="2"/>
        <v>M</v>
      </c>
      <c r="Y18" s="74" t="str">
        <f t="shared" si="3"/>
        <v>Situación deficiente con exposición esporádica, o bien situación mejorable con exposición continuada o frecuente. Es posible que suceda el daño alguna vez.</v>
      </c>
      <c r="Z18" s="79">
        <v>10</v>
      </c>
      <c r="AA18" s="79">
        <f t="shared" si="4"/>
        <v>60</v>
      </c>
      <c r="AB18" s="82" t="str">
        <f t="shared" si="5"/>
        <v>III</v>
      </c>
      <c r="AC18" s="74" t="str">
        <f t="shared" si="6"/>
        <v>Mejorar si es posible. Sería conveniente justificar la intervención y su rentabilidad.</v>
      </c>
      <c r="AD18" s="74" t="str">
        <f t="shared" si="7"/>
        <v>Aceptable</v>
      </c>
      <c r="AE18" s="408"/>
      <c r="AF18" s="74" t="s">
        <v>34</v>
      </c>
      <c r="AG18" s="74" t="s">
        <v>34</v>
      </c>
      <c r="AH18" s="74" t="s">
        <v>34</v>
      </c>
      <c r="AI18" s="85" t="s">
        <v>366</v>
      </c>
      <c r="AJ18" s="78" t="s">
        <v>34</v>
      </c>
      <c r="AK18" s="52" t="s">
        <v>468</v>
      </c>
    </row>
    <row r="19" spans="2:37" s="1" customFormat="1" ht="87.75" customHeight="1">
      <c r="B19" s="435"/>
      <c r="C19" s="435"/>
      <c r="D19" s="435"/>
      <c r="E19" s="592"/>
      <c r="F19" s="438"/>
      <c r="G19" s="229"/>
      <c r="H19" s="408"/>
      <c r="I19" s="85" t="s">
        <v>370</v>
      </c>
      <c r="J19" s="85" t="s">
        <v>379</v>
      </c>
      <c r="K19" s="85" t="s">
        <v>371</v>
      </c>
      <c r="L19" s="76">
        <v>15</v>
      </c>
      <c r="M19" s="77">
        <v>20</v>
      </c>
      <c r="N19" s="76">
        <v>0</v>
      </c>
      <c r="O19" s="76">
        <f t="shared" si="0"/>
        <v>35</v>
      </c>
      <c r="P19" s="85" t="s">
        <v>362</v>
      </c>
      <c r="Q19" s="78">
        <v>6</v>
      </c>
      <c r="R19" s="89" t="s">
        <v>373</v>
      </c>
      <c r="S19" s="89" t="s">
        <v>374</v>
      </c>
      <c r="T19" s="89" t="s">
        <v>375</v>
      </c>
      <c r="U19" s="79">
        <v>2</v>
      </c>
      <c r="V19" s="79">
        <v>4</v>
      </c>
      <c r="W19" s="79">
        <f t="shared" si="1"/>
        <v>8</v>
      </c>
      <c r="X19" s="80" t="str">
        <f t="shared" si="2"/>
        <v>M</v>
      </c>
      <c r="Y19" s="74" t="str">
        <f t="shared" si="3"/>
        <v>Situación deficiente con exposición esporádica, o bien situación mejorable con exposición continuada o frecuente. Es posible que suceda el daño alguna vez.</v>
      </c>
      <c r="Z19" s="79">
        <v>25</v>
      </c>
      <c r="AA19" s="79">
        <f t="shared" si="4"/>
        <v>200</v>
      </c>
      <c r="AB19" s="82" t="str">
        <f t="shared" si="5"/>
        <v>II</v>
      </c>
      <c r="AC19" s="74" t="str">
        <f t="shared" si="6"/>
        <v>Corregir y adoptar medidas de control de inmediato. Sin embargo suspenda actividades si el nivel de riesgo está por encima o igual de 360.</v>
      </c>
      <c r="AD19" s="74" t="str">
        <f t="shared" si="7"/>
        <v>No aceptable o aceptable con control específico</v>
      </c>
      <c r="AE19" s="408"/>
      <c r="AF19" s="74" t="s">
        <v>34</v>
      </c>
      <c r="AG19" s="74" t="s">
        <v>34</v>
      </c>
      <c r="AH19" s="74" t="s">
        <v>34</v>
      </c>
      <c r="AI19" s="85" t="s">
        <v>376</v>
      </c>
      <c r="AJ19" s="78" t="s">
        <v>34</v>
      </c>
      <c r="AK19" s="52" t="s">
        <v>468</v>
      </c>
    </row>
    <row r="20" spans="2:37" s="1" customFormat="1" ht="87.75" customHeight="1">
      <c r="B20" s="435"/>
      <c r="C20" s="435"/>
      <c r="D20" s="435"/>
      <c r="E20" s="592"/>
      <c r="F20" s="438"/>
      <c r="G20" s="229" t="s">
        <v>42</v>
      </c>
      <c r="H20" s="409"/>
      <c r="I20" s="85" t="s">
        <v>205</v>
      </c>
      <c r="J20" s="85" t="s">
        <v>394</v>
      </c>
      <c r="K20" s="85" t="s">
        <v>207</v>
      </c>
      <c r="L20" s="76">
        <v>15</v>
      </c>
      <c r="M20" s="77">
        <v>20</v>
      </c>
      <c r="N20" s="76">
        <v>0</v>
      </c>
      <c r="O20" s="76">
        <f t="shared" si="0"/>
        <v>35</v>
      </c>
      <c r="P20" s="89" t="s">
        <v>210</v>
      </c>
      <c r="Q20" s="78">
        <v>8</v>
      </c>
      <c r="R20" s="89" t="s">
        <v>214</v>
      </c>
      <c r="S20" s="89" t="s">
        <v>215</v>
      </c>
      <c r="T20" s="89" t="s">
        <v>216</v>
      </c>
      <c r="U20" s="79">
        <v>2</v>
      </c>
      <c r="V20" s="79">
        <v>4</v>
      </c>
      <c r="W20" s="79">
        <f t="shared" si="1"/>
        <v>8</v>
      </c>
      <c r="X20" s="80" t="str">
        <f t="shared" si="2"/>
        <v>M</v>
      </c>
      <c r="Y20" s="81" t="str">
        <f t="shared" si="3"/>
        <v>Situación deficiente con exposición esporádica, o bien situación mejorable con exposición continuada o frecuente. Es posible que suceda el daño alguna vez.</v>
      </c>
      <c r="Z20" s="79">
        <v>25</v>
      </c>
      <c r="AA20" s="79">
        <f t="shared" si="4"/>
        <v>200</v>
      </c>
      <c r="AB20" s="82" t="str">
        <f t="shared" si="5"/>
        <v>II</v>
      </c>
      <c r="AC20" s="81" t="str">
        <f t="shared" si="6"/>
        <v>Corregir y adoptar medidas de control de inmediato. Sin embargo suspenda actividades si el nivel de riesgo está por encima o igual de 360.</v>
      </c>
      <c r="AD20" s="74" t="str">
        <f t="shared" si="7"/>
        <v>No aceptable o aceptable con control específico</v>
      </c>
      <c r="AE20" s="408"/>
      <c r="AF20" s="74" t="s">
        <v>34</v>
      </c>
      <c r="AG20" s="74" t="s">
        <v>34</v>
      </c>
      <c r="AH20" s="85" t="s">
        <v>217</v>
      </c>
      <c r="AI20" s="85" t="s">
        <v>218</v>
      </c>
      <c r="AJ20" s="78" t="s">
        <v>34</v>
      </c>
      <c r="AK20" s="52" t="s">
        <v>468</v>
      </c>
    </row>
    <row r="21" spans="2:37" s="1" customFormat="1" ht="87.75" customHeight="1">
      <c r="B21" s="435"/>
      <c r="C21" s="435"/>
      <c r="D21" s="435"/>
      <c r="E21" s="592"/>
      <c r="F21" s="438"/>
      <c r="G21" s="229" t="s">
        <v>42</v>
      </c>
      <c r="H21" s="404" t="s">
        <v>45</v>
      </c>
      <c r="I21" s="100" t="s">
        <v>715</v>
      </c>
      <c r="J21" s="85" t="s">
        <v>290</v>
      </c>
      <c r="K21" s="85" t="s">
        <v>270</v>
      </c>
      <c r="L21" s="76">
        <v>15</v>
      </c>
      <c r="M21" s="77">
        <v>20</v>
      </c>
      <c r="N21" s="76">
        <v>0</v>
      </c>
      <c r="O21" s="76">
        <f t="shared" si="0"/>
        <v>35</v>
      </c>
      <c r="P21" s="85" t="s">
        <v>291</v>
      </c>
      <c r="Q21" s="78">
        <v>8</v>
      </c>
      <c r="R21" s="85" t="s">
        <v>147</v>
      </c>
      <c r="S21" s="74" t="s">
        <v>297</v>
      </c>
      <c r="T21" s="74" t="s">
        <v>717</v>
      </c>
      <c r="U21" s="90">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718</v>
      </c>
      <c r="AF21" s="78" t="s">
        <v>34</v>
      </c>
      <c r="AG21" s="78" t="s">
        <v>34</v>
      </c>
      <c r="AH21" s="85" t="s">
        <v>719</v>
      </c>
      <c r="AI21" s="85" t="s">
        <v>303</v>
      </c>
      <c r="AJ21" s="78" t="s">
        <v>34</v>
      </c>
      <c r="AK21" s="52" t="s">
        <v>468</v>
      </c>
    </row>
    <row r="22" spans="2:37" s="1" customFormat="1" ht="87.75" customHeight="1">
      <c r="B22" s="435"/>
      <c r="C22" s="435"/>
      <c r="D22" s="435"/>
      <c r="E22" s="592"/>
      <c r="F22" s="438"/>
      <c r="G22" s="229" t="s">
        <v>42</v>
      </c>
      <c r="H22" s="405"/>
      <c r="I22" s="85" t="s">
        <v>56</v>
      </c>
      <c r="J22" s="85" t="s">
        <v>284</v>
      </c>
      <c r="K22" s="85" t="s">
        <v>270</v>
      </c>
      <c r="L22" s="76">
        <v>15</v>
      </c>
      <c r="M22" s="77">
        <v>20</v>
      </c>
      <c r="N22" s="76">
        <v>0</v>
      </c>
      <c r="O22" s="76">
        <f t="shared" si="0"/>
        <v>35</v>
      </c>
      <c r="P22" s="85" t="s">
        <v>285</v>
      </c>
      <c r="Q22" s="78">
        <v>1</v>
      </c>
      <c r="R22" s="85" t="s">
        <v>287</v>
      </c>
      <c r="S22" s="85" t="s">
        <v>446</v>
      </c>
      <c r="T22" s="74" t="s">
        <v>301</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10</v>
      </c>
      <c r="AA22" s="79">
        <f t="shared" si="4"/>
        <v>40</v>
      </c>
      <c r="AB22" s="82" t="str">
        <f t="shared" si="5"/>
        <v>III</v>
      </c>
      <c r="AC22" s="81" t="str">
        <f t="shared" si="6"/>
        <v>Mejorar si es posible. Sería conveniente justificar la intervención y su rentabilidad.</v>
      </c>
      <c r="AD22" s="74" t="str">
        <f t="shared" si="7"/>
        <v>Aceptable</v>
      </c>
      <c r="AE22" s="74" t="s">
        <v>716</v>
      </c>
      <c r="AF22" s="78" t="s">
        <v>34</v>
      </c>
      <c r="AG22" s="74" t="s">
        <v>147</v>
      </c>
      <c r="AH22" s="85" t="s">
        <v>288</v>
      </c>
      <c r="AI22" s="85" t="s">
        <v>289</v>
      </c>
      <c r="AJ22" s="78" t="s">
        <v>34</v>
      </c>
      <c r="AK22" s="52" t="s">
        <v>468</v>
      </c>
    </row>
    <row r="23" spans="2:37" s="1" customFormat="1" ht="87.75" customHeight="1">
      <c r="B23" s="435"/>
      <c r="C23" s="435"/>
      <c r="D23" s="435"/>
      <c r="E23" s="592"/>
      <c r="F23" s="438"/>
      <c r="G23" s="229" t="s">
        <v>33</v>
      </c>
      <c r="H23" s="405"/>
      <c r="I23" s="85" t="s">
        <v>56</v>
      </c>
      <c r="J23" s="85" t="s">
        <v>286</v>
      </c>
      <c r="K23" s="85" t="s">
        <v>57</v>
      </c>
      <c r="L23" s="76">
        <v>15</v>
      </c>
      <c r="M23" s="77">
        <v>20</v>
      </c>
      <c r="N23" s="76">
        <v>0</v>
      </c>
      <c r="O23" s="76">
        <f t="shared" si="0"/>
        <v>35</v>
      </c>
      <c r="P23" s="85" t="s">
        <v>280</v>
      </c>
      <c r="Q23" s="78">
        <v>8</v>
      </c>
      <c r="R23" s="74" t="s">
        <v>147</v>
      </c>
      <c r="S23" s="85" t="s">
        <v>281</v>
      </c>
      <c r="T23" s="74" t="s">
        <v>304</v>
      </c>
      <c r="U23" s="79">
        <v>2</v>
      </c>
      <c r="V23" s="79">
        <v>3</v>
      </c>
      <c r="W23" s="79">
        <f t="shared" si="1"/>
        <v>6</v>
      </c>
      <c r="X23" s="80" t="str">
        <f t="shared" si="2"/>
        <v>M</v>
      </c>
      <c r="Y23" s="81" t="str">
        <f t="shared" si="3"/>
        <v>Situación deficiente con exposición esporádica, o bien situación mejorable con exposición continuada o frecuente. Es posible que suceda el daño alguna vez.</v>
      </c>
      <c r="Z23" s="79">
        <v>10</v>
      </c>
      <c r="AA23" s="79">
        <f t="shared" si="4"/>
        <v>60</v>
      </c>
      <c r="AB23" s="82" t="str">
        <f t="shared" si="5"/>
        <v>III</v>
      </c>
      <c r="AC23" s="81" t="str">
        <f t="shared" si="6"/>
        <v>Mejorar si es posible. Sería conveniente justificar la intervención y su rentabilidad.</v>
      </c>
      <c r="AD23" s="74" t="str">
        <f t="shared" si="7"/>
        <v>Aceptable</v>
      </c>
      <c r="AE23" s="64" t="s">
        <v>697</v>
      </c>
      <c r="AF23" s="78" t="s">
        <v>34</v>
      </c>
      <c r="AG23" s="78" t="s">
        <v>34</v>
      </c>
      <c r="AH23" s="85" t="s">
        <v>282</v>
      </c>
      <c r="AI23" s="85" t="s">
        <v>283</v>
      </c>
      <c r="AJ23" s="78" t="s">
        <v>34</v>
      </c>
      <c r="AK23" s="52" t="s">
        <v>468</v>
      </c>
    </row>
    <row r="24" spans="2:37" s="1" customFormat="1" ht="87.75" customHeight="1">
      <c r="B24" s="435"/>
      <c r="C24" s="435"/>
      <c r="D24" s="435"/>
      <c r="E24" s="592"/>
      <c r="F24" s="438"/>
      <c r="G24" s="229"/>
      <c r="H24" s="405"/>
      <c r="I24" s="85" t="s">
        <v>467</v>
      </c>
      <c r="J24" s="85" t="s">
        <v>279</v>
      </c>
      <c r="K24" s="85" t="s">
        <v>270</v>
      </c>
      <c r="L24" s="76">
        <v>15</v>
      </c>
      <c r="M24" s="77">
        <v>20</v>
      </c>
      <c r="N24" s="76">
        <v>0</v>
      </c>
      <c r="O24" s="76">
        <f t="shared" si="0"/>
        <v>35</v>
      </c>
      <c r="P24" s="85" t="s">
        <v>285</v>
      </c>
      <c r="Q24" s="78">
        <v>1</v>
      </c>
      <c r="R24" s="85" t="s">
        <v>147</v>
      </c>
      <c r="S24" s="74" t="s">
        <v>298</v>
      </c>
      <c r="T24" s="85" t="s">
        <v>305</v>
      </c>
      <c r="U24" s="79">
        <v>2</v>
      </c>
      <c r="V24" s="79">
        <v>2</v>
      </c>
      <c r="W24" s="79">
        <f t="shared" si="1"/>
        <v>4</v>
      </c>
      <c r="X24" s="80" t="str">
        <f t="shared" si="2"/>
        <v>B</v>
      </c>
      <c r="Y24" s="81" t="str">
        <f t="shared" si="3"/>
        <v>Situación mejorable con exposición ocasional o esporádica, o situación sin anomalía destacable con cualquier nivel de exposición. No es esperable que se materialice el riesgo, aunque puede ser concebible.</v>
      </c>
      <c r="Z24" s="79">
        <v>25</v>
      </c>
      <c r="AA24" s="79">
        <f t="shared" si="4"/>
        <v>100</v>
      </c>
      <c r="AB24" s="82" t="str">
        <f t="shared" si="5"/>
        <v>III</v>
      </c>
      <c r="AC24" s="81" t="str">
        <f t="shared" si="6"/>
        <v>Mejorar si es posible. Sería conveniente justificar la intervención y su rentabilidad.</v>
      </c>
      <c r="AD24" s="74" t="str">
        <f t="shared" si="7"/>
        <v>Aceptable</v>
      </c>
      <c r="AE24" s="74" t="s">
        <v>699</v>
      </c>
      <c r="AF24" s="74" t="s">
        <v>34</v>
      </c>
      <c r="AG24" s="74" t="s">
        <v>34</v>
      </c>
      <c r="AH24" s="85" t="s">
        <v>59</v>
      </c>
      <c r="AI24" s="85" t="s">
        <v>466</v>
      </c>
      <c r="AJ24" s="74" t="s">
        <v>34</v>
      </c>
      <c r="AK24" s="84" t="s">
        <v>468</v>
      </c>
    </row>
    <row r="25" spans="2:37" s="1" customFormat="1" ht="87.75" customHeight="1">
      <c r="B25" s="435"/>
      <c r="C25" s="435"/>
      <c r="D25" s="435"/>
      <c r="E25" s="592"/>
      <c r="F25" s="438"/>
      <c r="G25" s="229" t="s">
        <v>33</v>
      </c>
      <c r="H25" s="405"/>
      <c r="I25" s="85" t="s">
        <v>679</v>
      </c>
      <c r="J25" s="85" t="s">
        <v>680</v>
      </c>
      <c r="K25" s="85" t="s">
        <v>721</v>
      </c>
      <c r="L25" s="76">
        <v>15</v>
      </c>
      <c r="M25" s="77">
        <v>20</v>
      </c>
      <c r="N25" s="76">
        <v>0</v>
      </c>
      <c r="O25" s="76">
        <f t="shared" si="0"/>
        <v>35</v>
      </c>
      <c r="P25" s="85" t="s">
        <v>331</v>
      </c>
      <c r="Q25" s="78">
        <v>8</v>
      </c>
      <c r="R25" s="85" t="s">
        <v>683</v>
      </c>
      <c r="S25" s="85" t="s">
        <v>681</v>
      </c>
      <c r="T25" s="74" t="s">
        <v>682</v>
      </c>
      <c r="U25" s="79">
        <v>2</v>
      </c>
      <c r="V25" s="79">
        <v>1</v>
      </c>
      <c r="W25" s="79">
        <f t="shared" si="1"/>
        <v>2</v>
      </c>
      <c r="X25" s="80" t="str">
        <f t="shared" si="2"/>
        <v>B</v>
      </c>
      <c r="Y25" s="74" t="str">
        <f t="shared" si="3"/>
        <v>Situación mejorable con exposición ocasional o esporádica, o situación sin anomalía destacable con cualquier nivel de exposición. No es esperable que se materialice el riesgo, aunque puede ser concebible.</v>
      </c>
      <c r="Z25" s="79">
        <v>10</v>
      </c>
      <c r="AA25" s="79">
        <f t="shared" si="4"/>
        <v>20</v>
      </c>
      <c r="AB25" s="82" t="str">
        <f t="shared" si="5"/>
        <v>IV</v>
      </c>
      <c r="AC25" s="74" t="str">
        <f t="shared" si="6"/>
        <v>Mantener las medidas de control existentes, pero se deberían considerar soluciones o mejoras y se deben hacer comprobaciones periódicas para asegurar que el riesgo aún es tolerable.</v>
      </c>
      <c r="AD25" s="74" t="str">
        <f t="shared" si="7"/>
        <v>Aceptable</v>
      </c>
      <c r="AE25" s="64" t="s">
        <v>722</v>
      </c>
      <c r="AF25" s="64" t="s">
        <v>34</v>
      </c>
      <c r="AG25" s="64" t="s">
        <v>147</v>
      </c>
      <c r="AH25" s="72" t="s">
        <v>684</v>
      </c>
      <c r="AI25" s="72" t="s">
        <v>685</v>
      </c>
      <c r="AJ25" s="66" t="s">
        <v>34</v>
      </c>
      <c r="AK25" s="193" t="s">
        <v>478</v>
      </c>
    </row>
    <row r="26" spans="2:37" s="1" customFormat="1" ht="87.75" customHeight="1">
      <c r="B26" s="435"/>
      <c r="C26" s="435"/>
      <c r="D26" s="435"/>
      <c r="E26" s="592"/>
      <c r="F26" s="438"/>
      <c r="G26" s="229" t="s">
        <v>33</v>
      </c>
      <c r="H26" s="405"/>
      <c r="I26" s="85" t="s">
        <v>182</v>
      </c>
      <c r="J26" s="85" t="s">
        <v>299</v>
      </c>
      <c r="K26" s="85" t="s">
        <v>275</v>
      </c>
      <c r="L26" s="76">
        <v>15</v>
      </c>
      <c r="M26" s="77">
        <v>20</v>
      </c>
      <c r="N26" s="76">
        <v>0</v>
      </c>
      <c r="O26" s="76">
        <f t="shared" si="0"/>
        <v>35</v>
      </c>
      <c r="P26" s="85" t="s">
        <v>276</v>
      </c>
      <c r="Q26" s="78">
        <v>2</v>
      </c>
      <c r="R26" s="74" t="s">
        <v>306</v>
      </c>
      <c r="S26" s="85" t="s">
        <v>307</v>
      </c>
      <c r="T26" s="74" t="s">
        <v>308</v>
      </c>
      <c r="U26" s="79">
        <v>6</v>
      </c>
      <c r="V26" s="79">
        <v>2</v>
      </c>
      <c r="W26" s="79">
        <f t="shared" si="1"/>
        <v>12</v>
      </c>
      <c r="X26" s="80" t="str">
        <f t="shared" si="2"/>
        <v>A</v>
      </c>
      <c r="Y26" s="81" t="str">
        <f t="shared" si="3"/>
        <v>Situación deficiente con exposición frecuente u ocasional, o bien situación muy deficiente con exposición ocasional o esporádica. La materialización de Riesgo es posible que suceda varias veces en la vida laboral</v>
      </c>
      <c r="Z26" s="79">
        <v>25</v>
      </c>
      <c r="AA26" s="79">
        <f t="shared" si="4"/>
        <v>300</v>
      </c>
      <c r="AB26" s="82" t="str">
        <f t="shared" si="5"/>
        <v>II</v>
      </c>
      <c r="AC26" s="81" t="str">
        <f t="shared" si="6"/>
        <v>Corregir y adoptar medidas de control de inmediato. Sin embargo suspenda actividades si el nivel de riesgo está por encima o igual de 360.</v>
      </c>
      <c r="AD26" s="74" t="str">
        <f t="shared" si="7"/>
        <v>No aceptable o aceptable con control específico</v>
      </c>
      <c r="AE26" s="74" t="s">
        <v>701</v>
      </c>
      <c r="AF26" s="74" t="s">
        <v>34</v>
      </c>
      <c r="AG26" s="74" t="s">
        <v>34</v>
      </c>
      <c r="AH26" s="85" t="s">
        <v>278</v>
      </c>
      <c r="AI26" s="74" t="s">
        <v>148</v>
      </c>
      <c r="AJ26" s="74" t="s">
        <v>34</v>
      </c>
      <c r="AK26" s="52" t="s">
        <v>468</v>
      </c>
    </row>
    <row r="27" spans="2:37" s="1" customFormat="1" ht="87.75" customHeight="1" thickBot="1">
      <c r="B27" s="436"/>
      <c r="C27" s="436"/>
      <c r="D27" s="436"/>
      <c r="E27" s="593"/>
      <c r="F27" s="439"/>
      <c r="G27" s="229" t="s">
        <v>33</v>
      </c>
      <c r="H27" s="85" t="s">
        <v>60</v>
      </c>
      <c r="I27" s="85" t="s">
        <v>268</v>
      </c>
      <c r="J27" s="85" t="s">
        <v>269</v>
      </c>
      <c r="K27" s="85" t="s">
        <v>270</v>
      </c>
      <c r="L27" s="76">
        <v>15</v>
      </c>
      <c r="M27" s="77">
        <v>20</v>
      </c>
      <c r="N27" s="76">
        <v>0</v>
      </c>
      <c r="O27" s="76">
        <f t="shared" si="0"/>
        <v>35</v>
      </c>
      <c r="P27" s="85" t="s">
        <v>271</v>
      </c>
      <c r="Q27" s="78">
        <v>8</v>
      </c>
      <c r="R27" s="85" t="s">
        <v>272</v>
      </c>
      <c r="S27" s="85" t="s">
        <v>273</v>
      </c>
      <c r="T27" s="74" t="s">
        <v>316</v>
      </c>
      <c r="U27" s="79">
        <v>1</v>
      </c>
      <c r="V27" s="79">
        <v>2</v>
      </c>
      <c r="W27" s="79">
        <f t="shared" si="1"/>
        <v>2</v>
      </c>
      <c r="X27" s="80" t="str">
        <f t="shared" si="2"/>
        <v>B</v>
      </c>
      <c r="Y27" s="74" t="str">
        <f t="shared" si="3"/>
        <v>Situación mejorable con exposición ocasional o esporádica, o situación sin anomalía destacable con cualquier nivel de exposición. No es esperable que se materialice el riesgo, aunque puede ser concebible.</v>
      </c>
      <c r="Z27" s="79">
        <v>10</v>
      </c>
      <c r="AA27" s="79">
        <f t="shared" si="4"/>
        <v>20</v>
      </c>
      <c r="AB27" s="82" t="str">
        <f t="shared" si="5"/>
        <v>IV</v>
      </c>
      <c r="AC27" s="74" t="str">
        <f t="shared" si="6"/>
        <v>Mantener las medidas de control existentes, pero se deberían considerar soluciones o mejoras y se deben hacer comprobaciones periódicas para asegurar que el riesgo aún es tolerable.</v>
      </c>
      <c r="AD27" s="74" t="str">
        <f t="shared" si="7"/>
        <v>Aceptable</v>
      </c>
      <c r="AE27" s="64" t="s">
        <v>702</v>
      </c>
      <c r="AF27" s="78" t="s">
        <v>34</v>
      </c>
      <c r="AG27" s="78" t="s">
        <v>34</v>
      </c>
      <c r="AH27" s="85" t="s">
        <v>61</v>
      </c>
      <c r="AI27" s="85" t="s">
        <v>728</v>
      </c>
      <c r="AJ27" s="78" t="s">
        <v>34</v>
      </c>
      <c r="AK27" s="84" t="s">
        <v>705</v>
      </c>
    </row>
    <row r="28" spans="2:37" ht="41.25" customHeight="1">
      <c r="AI28" s="48"/>
    </row>
    <row r="29" spans="2:37" ht="41.25" customHeight="1">
      <c r="AI29" s="48"/>
    </row>
  </sheetData>
  <mergeCells count="46">
    <mergeCell ref="H17:H20"/>
    <mergeCell ref="H13:H16"/>
    <mergeCell ref="AE7:AE8"/>
    <mergeCell ref="AF7:AF8"/>
    <mergeCell ref="U7:U8"/>
    <mergeCell ref="V7:V8"/>
    <mergeCell ref="AA7:AA8"/>
    <mergeCell ref="AB7:AB8"/>
    <mergeCell ref="AC7:AC8"/>
    <mergeCell ref="X7:X8"/>
    <mergeCell ref="AD7:AD8"/>
    <mergeCell ref="Z7:Z8"/>
    <mergeCell ref="AE17:AE20"/>
    <mergeCell ref="AE13:AE16"/>
    <mergeCell ref="AK7:AK8"/>
    <mergeCell ref="B9:B27"/>
    <mergeCell ref="C9:C27"/>
    <mergeCell ref="D9:D27"/>
    <mergeCell ref="E9:E27"/>
    <mergeCell ref="F9:F27"/>
    <mergeCell ref="E7:E8"/>
    <mergeCell ref="F7:F8"/>
    <mergeCell ref="G7:G8"/>
    <mergeCell ref="W7:W8"/>
    <mergeCell ref="H21:H26"/>
    <mergeCell ref="AG7:AG8"/>
    <mergeCell ref="P7:P8"/>
    <mergeCell ref="Q7:Q8"/>
    <mergeCell ref="AI7:AI8"/>
    <mergeCell ref="AJ7:AJ8"/>
    <mergeCell ref="B4:T4"/>
    <mergeCell ref="D7:D8"/>
    <mergeCell ref="U4:AK4"/>
    <mergeCell ref="B5:T6"/>
    <mergeCell ref="U5:AC6"/>
    <mergeCell ref="AD5:AD6"/>
    <mergeCell ref="AE5:AK5"/>
    <mergeCell ref="AE6:AK6"/>
    <mergeCell ref="R7:T7"/>
    <mergeCell ref="Y7:Y8"/>
    <mergeCell ref="K7:K8"/>
    <mergeCell ref="L7:O7"/>
    <mergeCell ref="B7:B8"/>
    <mergeCell ref="C7:C8"/>
    <mergeCell ref="H7:J7"/>
    <mergeCell ref="AH7:AH8"/>
  </mergeCells>
  <conditionalFormatting sqref="AB21:AB22 AB26:AD26">
    <cfRule type="cellIs" dxfId="988" priority="57" stopIfTrue="1" operator="equal">
      <formula>"II"</formula>
    </cfRule>
    <cfRule type="cellIs" dxfId="987" priority="58" stopIfTrue="1" operator="between">
      <formula>"III"</formula>
      <formula>"IV"</formula>
    </cfRule>
  </conditionalFormatting>
  <conditionalFormatting sqref="AB25">
    <cfRule type="cellIs" dxfId="986" priority="28" stopIfTrue="1" operator="equal">
      <formula>"I"</formula>
    </cfRule>
    <cfRule type="cellIs" dxfId="985" priority="29" stopIfTrue="1" operator="equal">
      <formula>"II"</formula>
    </cfRule>
    <cfRule type="cellIs" dxfId="984" priority="30" stopIfTrue="1" operator="between">
      <formula>"III"</formula>
      <formula>"IV"</formula>
    </cfRule>
  </conditionalFormatting>
  <conditionalFormatting sqref="AB9:AD14">
    <cfRule type="cellIs" dxfId="983" priority="90" stopIfTrue="1" operator="equal">
      <formula>"I"</formula>
    </cfRule>
    <cfRule type="cellIs" dxfId="982" priority="91" stopIfTrue="1" operator="equal">
      <formula>"II"</formula>
    </cfRule>
    <cfRule type="cellIs" dxfId="981" priority="92" stopIfTrue="1" operator="between">
      <formula>"III"</formula>
      <formula>"IV"</formula>
    </cfRule>
  </conditionalFormatting>
  <conditionalFormatting sqref="AB15:AD15">
    <cfRule type="cellIs" dxfId="980" priority="98" stopIfTrue="1" operator="equal">
      <formula>"I"</formula>
    </cfRule>
    <cfRule type="cellIs" dxfId="979" priority="99" stopIfTrue="1" operator="equal">
      <formula>"II"</formula>
    </cfRule>
    <cfRule type="cellIs" dxfId="978" priority="100" stopIfTrue="1" operator="between">
      <formula>"III"</formula>
      <formula>"IV"</formula>
    </cfRule>
  </conditionalFormatting>
  <conditionalFormatting sqref="AB16:AD16">
    <cfRule type="cellIs" dxfId="977" priority="80" stopIfTrue="1" operator="equal">
      <formula>"I"</formula>
    </cfRule>
    <cfRule type="cellIs" dxfId="976" priority="81" stopIfTrue="1" operator="equal">
      <formula>"II"</formula>
    </cfRule>
    <cfRule type="cellIs" dxfId="975" priority="82" stopIfTrue="1" operator="between">
      <formula>"III"</formula>
      <formula>"IV"</formula>
    </cfRule>
  </conditionalFormatting>
  <conditionalFormatting sqref="AB20:AD20">
    <cfRule type="cellIs" dxfId="974" priority="64" stopIfTrue="1" operator="equal">
      <formula>"I"</formula>
    </cfRule>
    <cfRule type="cellIs" dxfId="973" priority="65" stopIfTrue="1" operator="equal">
      <formula>"II"</formula>
    </cfRule>
    <cfRule type="cellIs" dxfId="972" priority="66" stopIfTrue="1" operator="between">
      <formula>"III"</formula>
      <formula>"IV"</formula>
    </cfRule>
  </conditionalFormatting>
  <conditionalFormatting sqref="AB26:AD26 AB21:AB22">
    <cfRule type="cellIs" dxfId="971" priority="56" stopIfTrue="1" operator="equal">
      <formula>"I"</formula>
    </cfRule>
  </conditionalFormatting>
  <conditionalFormatting sqref="AB27:AD70 AE30:AF30 AE31:AE41 AE42:AF42 AE43:AE44 AE45:AF45 AE46:AE55 AE56:AF56 AE57:AE58 AE59:AF59 AE60:AE67 AE68:AF68 AE69 AE70:AF70 AB71:AE72 AB73:AF73 AB74:AE81 AB82:AF85 AB86:AE87 AB88:AF88 AB89:AE96 AB97:AF100 AB101:AE102 AB103:AF103 AB104:AE111 AB112:AF115 AB116:AE117 AB118:AF118 AB119:AE129 AB130:AF131 AB132:AE132 AB133:AF133 AB134:AE142 AB143:AF144 AB145:AE145 AB146:AF146 AB147:AE157 AF157 AB158:AF159 AB160:AE160 AB161:AF161 AB162:AE171 AF171:AF172 AE172:AE173 AB172:AD226 AE174:AF174 AE175:AE184 AF184 AE185:AF186 AE187 AE188:AF188 AE189:AE198 AF198 AE199:AF200 AE201 AE202:AF202 AE203:AE212 AF212 AE213:AF214 AE215 AE216:AF216 AE217:AE226 AF226 AB227:AF299 AB300:AE301 AE302:AF302 AB302:AD327 AE303:AE313 AE314:AF315 AE316 AE317:AF317 AE318:AE327 AF327 AB328:AF328 AE329:AF567 AB329:AD582 AE568:AE569 AE570:AF570 AE571:AE581 AE582:AF582 AB583:AF668 AB669:AE670 AB671:AF671 AB672:AE679 AB680:AF681 AB682:AE682 AB683:AF742 AB743:AE744 AB745:AF745 AB746:AE749 AB750:AF750 AB751:AE753 AB754:AF755 AB756:AE756 AB757:AF817">
    <cfRule type="cellIs" dxfId="970" priority="317" stopIfTrue="1" operator="equal">
      <formula>"I"</formula>
    </cfRule>
    <cfRule type="cellIs" dxfId="969" priority="318" stopIfTrue="1" operator="equal">
      <formula>"II"</formula>
    </cfRule>
    <cfRule type="cellIs" dxfId="968" priority="319" stopIfTrue="1" operator="between">
      <formula>"III"</formula>
      <formula>"IV"</formula>
    </cfRule>
  </conditionalFormatting>
  <conditionalFormatting sqref="AB17:AE19">
    <cfRule type="cellIs" dxfId="967" priority="6" stopIfTrue="1" operator="equal">
      <formula>"I"</formula>
    </cfRule>
    <cfRule type="cellIs" dxfId="966" priority="7" stopIfTrue="1" operator="equal">
      <formula>"II"</formula>
    </cfRule>
    <cfRule type="cellIs" dxfId="965" priority="8" stopIfTrue="1" operator="between">
      <formula>"III"</formula>
      <formula>"IV"</formula>
    </cfRule>
  </conditionalFormatting>
  <conditionalFormatting sqref="AB23:AE24">
    <cfRule type="cellIs" dxfId="964" priority="36" stopIfTrue="1" operator="equal">
      <formula>"I"</formula>
    </cfRule>
    <cfRule type="cellIs" dxfId="963" priority="37" stopIfTrue="1" operator="equal">
      <formula>"II"</formula>
    </cfRule>
    <cfRule type="cellIs" dxfId="962" priority="38" stopIfTrue="1" operator="between">
      <formula>"III"</formula>
      <formula>"IV"</formula>
    </cfRule>
  </conditionalFormatting>
  <conditionalFormatting sqref="AD9:AD14">
    <cfRule type="containsText" dxfId="961" priority="85" stopIfTrue="1" operator="containsText" text="No aceptable o aceptable con control específico">
      <formula>NOT(ISERROR(SEARCH("No aceptable o aceptable con control específico",AD9)))</formula>
    </cfRule>
    <cfRule type="cellIs" dxfId="960" priority="88" stopIfTrue="1" operator="equal">
      <formula>"Aceptable"</formula>
    </cfRule>
    <cfRule type="cellIs" dxfId="959" priority="89" stopIfTrue="1" operator="equal">
      <formula>"No aceptable"</formula>
    </cfRule>
  </conditionalFormatting>
  <conditionalFormatting sqref="AD9:AD15">
    <cfRule type="containsText" dxfId="958" priority="86" stopIfTrue="1" operator="containsText" text="No aceptable">
      <formula>NOT(ISERROR(SEARCH("No aceptable",AD9)))</formula>
    </cfRule>
    <cfRule type="containsText" dxfId="957" priority="87" stopIfTrue="1" operator="containsText" text="No Aceptable o aceptable con control específico">
      <formula>NOT(ISERROR(SEARCH("No Aceptable o aceptable con control específico",AD9)))</formula>
    </cfRule>
  </conditionalFormatting>
  <conditionalFormatting sqref="AD14">
    <cfRule type="containsText" dxfId="956" priority="83" stopIfTrue="1" operator="containsText" text="No aceptable">
      <formula>NOT(ISERROR(SEARCH("No aceptable",AD14)))</formula>
    </cfRule>
    <cfRule type="containsText" dxfId="955" priority="84" stopIfTrue="1" operator="containsText" text="No Aceptable o aceptable con control específico">
      <formula>NOT(ISERROR(SEARCH("No Aceptable o aceptable con control específico",AD14)))</formula>
    </cfRule>
  </conditionalFormatting>
  <conditionalFormatting sqref="AD15">
    <cfRule type="containsText" dxfId="954" priority="93" stopIfTrue="1" operator="containsText" text="No aceptable o aceptable con control específico">
      <formula>NOT(ISERROR(SEARCH("No aceptable o aceptable con control específico",AD15)))</formula>
    </cfRule>
    <cfRule type="containsText" dxfId="953" priority="94" stopIfTrue="1" operator="containsText" text="No aceptable">
      <formula>NOT(ISERROR(SEARCH("No aceptable",AD15)))</formula>
    </cfRule>
    <cfRule type="containsText" dxfId="952" priority="95" stopIfTrue="1" operator="containsText" text="No Aceptable o aceptable con control específico">
      <formula>NOT(ISERROR(SEARCH("No Aceptable o aceptable con control específico",AD15)))</formula>
    </cfRule>
    <cfRule type="cellIs" dxfId="951" priority="96" stopIfTrue="1" operator="equal">
      <formula>"Aceptable"</formula>
    </cfRule>
    <cfRule type="cellIs" dxfId="950" priority="97" stopIfTrue="1" operator="equal">
      <formula>"No aceptable"</formula>
    </cfRule>
  </conditionalFormatting>
  <conditionalFormatting sqref="AD16">
    <cfRule type="cellIs" dxfId="949" priority="78" stopIfTrue="1" operator="equal">
      <formula>"Aceptable"</formula>
    </cfRule>
    <cfRule type="cellIs" dxfId="948" priority="79" stopIfTrue="1" operator="equal">
      <formula>"No aceptable"</formula>
    </cfRule>
  </conditionalFormatting>
  <conditionalFormatting sqref="AD16:AD817">
    <cfRule type="containsText" dxfId="947" priority="1" stopIfTrue="1" operator="containsText" text="No aceptable o aceptable con control específico">
      <formula>NOT(ISERROR(SEARCH("No aceptable o aceptable con control específico",AD16)))</formula>
    </cfRule>
    <cfRule type="containsText" dxfId="946" priority="2" stopIfTrue="1" operator="containsText" text="No aceptable">
      <formula>NOT(ISERROR(SEARCH("No aceptable",AD16)))</formula>
    </cfRule>
    <cfRule type="containsText" dxfId="945" priority="3" stopIfTrue="1" operator="containsText" text="No Aceptable o aceptable con control específico">
      <formula>NOT(ISERROR(SEARCH("No Aceptable o aceptable con control específico",AD16)))</formula>
    </cfRule>
  </conditionalFormatting>
  <conditionalFormatting sqref="AD20">
    <cfRule type="cellIs" dxfId="944" priority="62" stopIfTrue="1" operator="equal">
      <formula>"Aceptable"</formula>
    </cfRule>
    <cfRule type="cellIs" dxfId="943" priority="63" stopIfTrue="1" operator="equal">
      <formula>"No aceptable"</formula>
    </cfRule>
  </conditionalFormatting>
  <conditionalFormatting sqref="AD23:AD25">
    <cfRule type="cellIs" dxfId="942" priority="26" stopIfTrue="1" operator="equal">
      <formula>"Aceptable"</formula>
    </cfRule>
    <cfRule type="cellIs" dxfId="941" priority="27" stopIfTrue="1" operator="equal">
      <formula>"No aceptable"</formula>
    </cfRule>
  </conditionalFormatting>
  <conditionalFormatting sqref="AD17:AE19">
    <cfRule type="cellIs" dxfId="940" priority="4" stopIfTrue="1" operator="equal">
      <formula>"Aceptable"</formula>
    </cfRule>
    <cfRule type="cellIs" dxfId="939" priority="5" stopIfTrue="1" operator="equal">
      <formula>"No aceptable"</formula>
    </cfRule>
  </conditionalFormatting>
  <conditionalFormatting sqref="AD21:AE22">
    <cfRule type="cellIs" dxfId="938" priority="54" stopIfTrue="1" operator="equal">
      <formula>"Aceptable"</formula>
    </cfRule>
    <cfRule type="cellIs" dxfId="937" priority="55" stopIfTrue="1" operator="equal">
      <formula>"No aceptable"</formula>
    </cfRule>
  </conditionalFormatting>
  <conditionalFormatting sqref="AD26:AE26">
    <cfRule type="cellIs" dxfId="936" priority="34" stopIfTrue="1" operator="equal">
      <formula>"Aceptable"</formula>
    </cfRule>
    <cfRule type="cellIs" dxfId="935" priority="35" stopIfTrue="1" operator="equal">
      <formula>"No aceptable"</formula>
    </cfRule>
  </conditionalFormatting>
  <conditionalFormatting sqref="AD27:AE29">
    <cfRule type="cellIs" dxfId="934" priority="16" stopIfTrue="1" operator="equal">
      <formula>"Aceptable"</formula>
    </cfRule>
    <cfRule type="cellIs" dxfId="933" priority="17" stopIfTrue="1" operator="equal">
      <formula>"No aceptable"</formula>
    </cfRule>
  </conditionalFormatting>
  <conditionalFormatting sqref="AD30:AF30 AD31:AE41 AD42:AF42 AD43:AE44 AD45:AF45 AD46:AE55 AD56:AF56 AD57:AE58 AD59:AF59 AD60:AE67 AD68:AF68 AD69:AE69 AD70:AF70 AD71:AE72 AD73:AF73 AD74:AE81 AD82:AF85 AD86:AE87 AD88:AF88 AD89:AE96 AD97:AF100 AD101:AE102 AD103:AF103 AD104:AE111 AD112:AF115 AD116:AE117 AD118:AF118 AD119:AE129 AD130:AF131 AD132:AE132 AD133:AF133 AD134:AE142 AD143:AF144 AD145:AE145 AD146:AF146 AD147:AE157 AD158:AF159 AD160:AE160 AD161:AF161 AD162:AE171 AD172:AD226 AD227:AF299 AD300:AE301 AD302:AF302 AD303:AE314 AD315:AD327 AD328:AF328 AD329:AD582 AD583:AF668 AD669:AE670 AD671:AF671 AD672:AE679 AD680:AF681 AD682:AE682 AD683:AF742 AD743:AE744 AD745:AF745 AD746:AE749 AD750:AF750 AD751:AE753 AD754:AF755 AD756:AE756 AD757:AF817 AF157 AF171:AF172 AE172:AE173 AE174:AF174 AE175:AE184 AF184 AE185:AF186 AE187 AE188:AF188 AE189:AE198 AF198 AE199:AF200 AE201 AE202:AF202 AE203:AE212 AF212 AE213:AF214 AE215 AE216:AF216 AE217:AE226 AF226 AF314:AF315 AE315:AE316 AE317:AF317 AE318:AE327 AF327 AE329:AF567 AE568:AE569 AE570:AF570 AE571:AE581 AE582:AF582">
    <cfRule type="cellIs" dxfId="932" priority="315" stopIfTrue="1" operator="equal">
      <formula>"Aceptable"</formula>
    </cfRule>
  </conditionalFormatting>
  <conditionalFormatting sqref="AD30:AF30 AD31:AE41 AD42:AF42 AD43:AE44 AD45:AF45 AD46:AE55 AD56:AF56 AD57:AE58 AD59:AF59 AD60:AE67 AD68:AF68 AD69:AE69 AD70:AF70 AD71:AE72 AD73:AF73 AD74:AE81 AD82:AF85 AD86:AE87 AD88:AF88 AD89:AE96 AD97:AF100 AD101:AE102 AD103:AF103 AD104:AE111 AD112:AF115 AD116:AE117 AD118:AF118 AD119:AE129 AD130:AF131 AD132:AE132 AD133:AF133 AD134:AE142 AD143:AF144 AD145:AE145 AD146:AF146 AD147:AE157 AF157 AD158:AF159 AD160:AE160 AD161:AF161 AD162:AE171 AF171:AF172 AE172:AE173 AD172:AD226 AE174:AF174 AE175:AE184 AF184 AE185:AF186 AE187 AE188:AF188 AE189:AE198 AF198 AE199:AF200 AE201 AE202:AF202 AE203:AE212 AF212 AE213:AF214 AE215 AE216:AF216 AE217:AE226 AF226 AD227:AF299 AD300:AE301 AD302:AF302 AD303:AE314 AF314:AF315 AE315:AE316 AD315:AD327 AE317:AF317 AE318:AE327 AF327 AD328:AF328 AE329:AF567 AD329:AD582 AE568:AE569 AE570:AF570 AE571:AE581 AE582:AF582 AD583:AF668 AD669:AE670 AD671:AF671 AD672:AE679 AD680:AF681 AD682:AE682 AD683:AF742 AD743:AE744 AD745:AF745 AD746:AE749 AD750:AF750 AD751:AE753 AD754:AF755 AD756:AE756 AD757:AF817">
    <cfRule type="cellIs" dxfId="931" priority="316" stopIfTrue="1" operator="equal">
      <formula>"No aceptable"</formula>
    </cfRule>
  </conditionalFormatting>
  <conditionalFormatting sqref="AE9:AE10">
    <cfRule type="cellIs" dxfId="930" priority="103" stopIfTrue="1" operator="equal">
      <formula>"I"</formula>
    </cfRule>
    <cfRule type="cellIs" dxfId="929" priority="104" stopIfTrue="1" operator="equal">
      <formula>"II"</formula>
    </cfRule>
    <cfRule type="cellIs" dxfId="928" priority="105" stopIfTrue="1" operator="between">
      <formula>"III"</formula>
      <formula>"IV"</formula>
    </cfRule>
  </conditionalFormatting>
  <conditionalFormatting sqref="AE9:AE11">
    <cfRule type="cellIs" dxfId="927" priority="14" stopIfTrue="1" operator="equal">
      <formula>"Aceptable"</formula>
    </cfRule>
    <cfRule type="cellIs" dxfId="926" priority="15" stopIfTrue="1" operator="equal">
      <formula>"No aceptable"</formula>
    </cfRule>
  </conditionalFormatting>
  <conditionalFormatting sqref="AE11">
    <cfRule type="cellIs" dxfId="925" priority="11" stopIfTrue="1" operator="equal">
      <formula>"I"</formula>
    </cfRule>
    <cfRule type="cellIs" dxfId="924" priority="12" stopIfTrue="1" operator="equal">
      <formula>"II"</formula>
    </cfRule>
    <cfRule type="cellIs" dxfId="923" priority="13" stopIfTrue="1" operator="between">
      <formula>"III"</formula>
      <formula>"IV"</formula>
    </cfRule>
  </conditionalFormatting>
  <conditionalFormatting sqref="AE12">
    <cfRule type="cellIs" dxfId="922" priority="9" stopIfTrue="1" operator="equal">
      <formula>"Aceptable"</formula>
    </cfRule>
    <cfRule type="cellIs" dxfId="921" priority="10" stopIfTrue="1" operator="equal">
      <formula>"No aceptable"</formula>
    </cfRule>
  </conditionalFormatting>
  <conditionalFormatting sqref="AE21">
    <cfRule type="cellIs" dxfId="920" priority="51" stopIfTrue="1" operator="equal">
      <formula>"I"</formula>
    </cfRule>
    <cfRule type="cellIs" dxfId="919" priority="52" stopIfTrue="1" operator="equal">
      <formula>"II"</formula>
    </cfRule>
    <cfRule type="cellIs" dxfId="918" priority="53" stopIfTrue="1" operator="between">
      <formula>"III"</formula>
      <formula>"IV"</formula>
    </cfRule>
  </conditionalFormatting>
  <conditionalFormatting sqref="AE23:AE24">
    <cfRule type="cellIs" dxfId="917" priority="39" stopIfTrue="1" operator="equal">
      <formula>"Aceptable"</formula>
    </cfRule>
    <cfRule type="cellIs" dxfId="916" priority="40" stopIfTrue="1" operator="equal">
      <formula>"No aceptable"</formula>
    </cfRule>
  </conditionalFormatting>
  <conditionalFormatting sqref="AE25">
    <cfRule type="cellIs" dxfId="915" priority="21" stopIfTrue="1" operator="equal">
      <formula>"Aceptable"</formula>
    </cfRule>
    <cfRule type="cellIs" dxfId="914" priority="22" stopIfTrue="1" operator="equal">
      <formula>"No aceptable"</formula>
    </cfRule>
  </conditionalFormatting>
  <conditionalFormatting sqref="AE26:AE29">
    <cfRule type="cellIs" dxfId="913" priority="18" stopIfTrue="1" operator="equal">
      <formula>"I"</formula>
    </cfRule>
    <cfRule type="cellIs" dxfId="912" priority="19" stopIfTrue="1" operator="equal">
      <formula>"II"</formula>
    </cfRule>
    <cfRule type="cellIs" dxfId="911" priority="20" stopIfTrue="1" operator="between">
      <formula>"III"</formula>
      <formula>"IV"</formula>
    </cfRule>
  </conditionalFormatting>
  <dataValidations count="4">
    <dataValidation allowBlank="1" sqref="AA13:AA17 AA20:AA26" xr:uid="{00000000-0002-0000-1A00-000000000000}"/>
    <dataValidation type="list" allowBlank="1" showInputMessage="1" showErrorMessage="1" prompt="10 = Muy Alto_x000a_6 = Alto_x000a_2 = Medio_x000a_0 = Bajo" sqref="U11 U13:U17 U20:U26" xr:uid="{00000000-0002-0000-1A00-000001000000}">
      <formula1>"10, 6, 2, 0, "</formula1>
    </dataValidation>
    <dataValidation type="list" allowBlank="1" showInputMessage="1" prompt="4 = Continua_x000a_3 = Frecuente_x000a_2 = Ocasional_x000a_1 = Esporádica" sqref="V11 V13:V17 V20:V26" xr:uid="{00000000-0002-0000-1A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 Z13:Z26" xr:uid="{00000000-0002-0000-1A00-000003000000}">
      <formula1>"100,60,25,10"</formula1>
    </dataValidation>
  </dataValidations>
  <pageMargins left="0.7" right="0.7" top="0.75" bottom="0.75" header="0.3" footer="0.3"/>
  <pageSetup scale="18" fitToHeight="0" orientation="portrait" r:id="rId1"/>
  <colBreaks count="1" manualBreakCount="1">
    <brk id="38"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AK27"/>
  <sheetViews>
    <sheetView view="pageBreakPreview" topLeftCell="K1" zoomScale="70" zoomScaleNormal="70" zoomScaleSheetLayoutView="70" workbookViewId="0">
      <selection activeCell="AK3" sqref="AK3"/>
    </sheetView>
  </sheetViews>
  <sheetFormatPr baseColWidth="10" defaultColWidth="6.85546875" defaultRowHeight="63" customHeight="1"/>
  <cols>
    <col min="9" max="11" width="17.42578125" customWidth="1"/>
    <col min="16" max="16" width="15.85546875" customWidth="1"/>
    <col min="18" max="20" width="14.7109375" customWidth="1"/>
    <col min="36" max="36" width="13.140625" customWidth="1"/>
    <col min="37" max="37" width="14.7109375" customWidth="1"/>
  </cols>
  <sheetData>
    <row r="1" spans="1:37" ht="41.25" customHeight="1">
      <c r="A1" s="54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ht="51" customHeight="1">
      <c r="A2" s="54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row>
    <row r="3" spans="1:37" ht="51" customHeight="1">
      <c r="A3" s="54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63" customHeight="1">
      <c r="A4" s="54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1:37" s="1" customFormat="1" ht="63" customHeight="1">
      <c r="A5" s="54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63" customHeight="1">
      <c r="A6" s="54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63" customHeight="1">
      <c r="A7" s="54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63" customHeight="1">
      <c r="A8" s="541"/>
      <c r="B8" s="403"/>
      <c r="C8" s="403"/>
      <c r="D8" s="403"/>
      <c r="E8" s="403"/>
      <c r="F8" s="403"/>
      <c r="G8" s="403"/>
      <c r="H8" s="173" t="s">
        <v>3</v>
      </c>
      <c r="I8" s="173" t="s">
        <v>4</v>
      </c>
      <c r="J8" s="173" t="s">
        <v>6</v>
      </c>
      <c r="K8" s="406"/>
      <c r="L8" s="172" t="s">
        <v>39</v>
      </c>
      <c r="M8" s="172" t="s">
        <v>826</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1:37" s="1" customFormat="1" ht="63" customHeight="1">
      <c r="A9" s="541"/>
      <c r="B9" s="434" t="s">
        <v>179</v>
      </c>
      <c r="C9" s="434" t="s">
        <v>180</v>
      </c>
      <c r="D9" s="434" t="s">
        <v>827</v>
      </c>
      <c r="E9" s="438" t="s">
        <v>828</v>
      </c>
      <c r="F9" s="612" t="s">
        <v>588</v>
      </c>
      <c r="G9" s="229" t="s">
        <v>42</v>
      </c>
      <c r="H9" s="484" t="s">
        <v>36</v>
      </c>
      <c r="I9" s="86" t="s">
        <v>46</v>
      </c>
      <c r="J9" s="230" t="s">
        <v>230</v>
      </c>
      <c r="K9" s="230" t="s">
        <v>231</v>
      </c>
      <c r="L9" s="76">
        <v>0</v>
      </c>
      <c r="M9" s="77">
        <v>2</v>
      </c>
      <c r="N9" s="76">
        <v>3</v>
      </c>
      <c r="O9" s="76">
        <f t="shared" ref="O9:O26" si="0">SUM(L9:N9)</f>
        <v>5</v>
      </c>
      <c r="P9" s="230" t="s">
        <v>232</v>
      </c>
      <c r="Q9" s="77">
        <v>8</v>
      </c>
      <c r="R9" s="230" t="s">
        <v>424</v>
      </c>
      <c r="S9" s="230" t="s">
        <v>234</v>
      </c>
      <c r="T9" s="230" t="s">
        <v>233</v>
      </c>
      <c r="U9" s="195">
        <v>2</v>
      </c>
      <c r="V9" s="195">
        <v>4</v>
      </c>
      <c r="W9" s="195">
        <f t="shared" ref="W9" si="1">V9*U9</f>
        <v>8</v>
      </c>
      <c r="X9" s="196" t="str">
        <f t="shared" ref="X9" si="2">+IF(AND(U9*V9&gt;=24,U9*V9&lt;=40),"MA",IF(AND(U9*V9&gt;=10,U9*V9&lt;=20),"A",IF(AND(U9*V9&gt;=6,U9*V9&lt;=8),"M",IF(AND(U9*V9&gt;=0,U9*V9&lt;=4),"B",""))))</f>
        <v>M</v>
      </c>
      <c r="Y9" s="86" t="str">
        <f t="shared" ref="Y9"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 t="shared" ref="AA9" si="4">W9*Z9</f>
        <v>80</v>
      </c>
      <c r="AB9" s="198" t="str">
        <f t="shared" ref="AB9" si="5">+IF(AND(U9*V9*Z9&gt;=600,U9*V9*Z9&lt;=4000),"I",IF(AND(U9*V9*Z9&gt;=150,U9*V9*Z9&lt;=500),"II",IF(AND(U9*V9*Z9&gt;=40,U9*V9*Z9&lt;=120),"III",IF(AND(U9*V9*Z9&gt;=0,U9*V9*Z9&lt;=20),"IV",""))))</f>
        <v>III</v>
      </c>
      <c r="AC9" s="86" t="str">
        <f t="shared" ref="AC9"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 t="shared" ref="AD9" si="7">+IF(AB9="I","No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63" customHeight="1">
      <c r="A10" s="541"/>
      <c r="B10" s="435"/>
      <c r="C10" s="435"/>
      <c r="D10" s="435"/>
      <c r="E10" s="438"/>
      <c r="F10" s="612"/>
      <c r="G10" s="229" t="s">
        <v>42</v>
      </c>
      <c r="H10" s="484"/>
      <c r="I10" s="86" t="s">
        <v>253</v>
      </c>
      <c r="J10" s="86" t="s">
        <v>259</v>
      </c>
      <c r="K10" s="77" t="s">
        <v>255</v>
      </c>
      <c r="L10" s="76">
        <v>0</v>
      </c>
      <c r="M10" s="326">
        <v>2</v>
      </c>
      <c r="N10" s="76">
        <v>3</v>
      </c>
      <c r="O10" s="76">
        <f t="shared" ref="O10:O15" si="8">SUM(L10:N10)</f>
        <v>5</v>
      </c>
      <c r="P10" s="77" t="s">
        <v>261</v>
      </c>
      <c r="Q10" s="77">
        <v>8</v>
      </c>
      <c r="R10" s="77" t="s">
        <v>33</v>
      </c>
      <c r="S10" s="77" t="s">
        <v>256</v>
      </c>
      <c r="T10" s="77" t="s">
        <v>257</v>
      </c>
      <c r="U10" s="195">
        <v>2</v>
      </c>
      <c r="V10" s="195">
        <v>4</v>
      </c>
      <c r="W10" s="195">
        <f t="shared" ref="W10:W18" si="9">V10*U10</f>
        <v>8</v>
      </c>
      <c r="X10" s="196" t="str">
        <f t="shared" ref="X10:X26" si="10">+IF(AND(U10*V10&gt;=24,U10*V10&lt;=40),"MA",IF(AND(U10*V10&gt;=10,U10*V10&lt;=20),"A",IF(AND(U10*V10&gt;=6,U10*V10&lt;=8),"M",IF(AND(U10*V10&gt;=0,U10*V10&lt;=4),"B",""))))</f>
        <v>M</v>
      </c>
      <c r="Y10" s="86" t="str">
        <f t="shared" ref="Y10:Y26" si="11">+IF(X10="MA","Situación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 t="shared" ref="AA10:AA26" si="12">W10*Z10</f>
        <v>80</v>
      </c>
      <c r="AB10" s="198" t="str">
        <f t="shared" ref="AB10:AB26" si="13">+IF(AND(U10*V10*Z10&gt;=600,U10*V10*Z10&lt;=4000),"I",IF(AND(U10*V10*Z10&gt;=150,U10*V10*Z10&lt;=500),"II",IF(AND(U10*V10*Z10&gt;=40,U10*V10*Z10&lt;=120),"III",IF(AND(U10*V10*Z10&gt;=0,U10*V10*Z10&lt;=20),"IV",""))))</f>
        <v>III</v>
      </c>
      <c r="AC10" s="86" t="str">
        <f t="shared" ref="AC10:AC18" si="14">+IF(AB10="I","Situación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6" si="15">+IF(AB10="I","No aceptable",IF(AB10="II","No aceptable o aceptable con control específico",IF(AB10="III","Aceptable",IF(AB10="IV","Aceptable",""))))</f>
        <v>Aceptable</v>
      </c>
      <c r="AE10" s="129" t="s">
        <v>692</v>
      </c>
      <c r="AF10" s="64" t="s">
        <v>34</v>
      </c>
      <c r="AG10" s="64" t="s">
        <v>34</v>
      </c>
      <c r="AH10" s="64" t="s">
        <v>142</v>
      </c>
      <c r="AI10" s="64" t="s">
        <v>723</v>
      </c>
      <c r="AJ10" s="66" t="s">
        <v>34</v>
      </c>
      <c r="AK10" s="254" t="s">
        <v>468</v>
      </c>
    </row>
    <row r="11" spans="1:37" s="1" customFormat="1" ht="63" customHeight="1">
      <c r="B11" s="435"/>
      <c r="C11" s="435"/>
      <c r="D11" s="435"/>
      <c r="E11" s="438"/>
      <c r="F11" s="612"/>
      <c r="G11" s="229" t="s">
        <v>33</v>
      </c>
      <c r="H11" s="231" t="s">
        <v>199</v>
      </c>
      <c r="I11" s="231" t="s">
        <v>589</v>
      </c>
      <c r="J11" s="231" t="s">
        <v>353</v>
      </c>
      <c r="K11" s="231" t="s">
        <v>352</v>
      </c>
      <c r="L11" s="76">
        <v>0</v>
      </c>
      <c r="M11" s="326">
        <v>2</v>
      </c>
      <c r="N11" s="76">
        <v>3</v>
      </c>
      <c r="O11" s="76">
        <f t="shared" si="8"/>
        <v>5</v>
      </c>
      <c r="P11" s="231" t="s">
        <v>354</v>
      </c>
      <c r="Q11" s="77">
        <v>8</v>
      </c>
      <c r="R11" s="231" t="s">
        <v>355</v>
      </c>
      <c r="S11" s="231" t="s">
        <v>357</v>
      </c>
      <c r="T11" s="231" t="s">
        <v>356</v>
      </c>
      <c r="U11" s="195">
        <v>2</v>
      </c>
      <c r="V11" s="195">
        <v>4</v>
      </c>
      <c r="W11" s="195">
        <f>V11*U11</f>
        <v>8</v>
      </c>
      <c r="X11" s="196" t="str">
        <f>+IF(AND(U11*V11&gt;=24,U11*V11&lt;=40),"MA",IF(AND(U11*V11&gt;=10,U11*V11&lt;=20),"A",IF(AND(U11*V11&gt;=6,U11*V11&lt;=8),"M",IF(AND(U11*V11&gt;=0,U11*V11&lt;=4),"B",""))))</f>
        <v>M</v>
      </c>
      <c r="Y11" s="86" t="str">
        <f t="shared" si="11"/>
        <v>Situación deficiente con exposición esporádica, o bien situación mejorable con exposición continuada o frecuente. Es posible que suceda el daño alguna vez.</v>
      </c>
      <c r="Z11" s="195">
        <v>10</v>
      </c>
      <c r="AA11" s="195">
        <f t="shared" si="12"/>
        <v>80</v>
      </c>
      <c r="AB11" s="198" t="str">
        <f>+IF(AND(U11*V11*Z11&gt;=600,U11*V11*Z11&lt;=4000),"I",IF(AND(U11*V11*Z11&gt;=150,U11*V11*Z11&lt;=500),"II",IF(AND(U11*V11*Z11&gt;=40,U11*V11*Z11&lt;=120),"III",IF(AND(U11*V11*Z11&gt;=0,U11*V11*Z11&lt;=20),"IV",""))))</f>
        <v>III</v>
      </c>
      <c r="AC11" s="8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74" t="s">
        <v>693</v>
      </c>
      <c r="AF11" s="64" t="s">
        <v>34</v>
      </c>
      <c r="AG11" s="64" t="s">
        <v>34</v>
      </c>
      <c r="AH11" s="64" t="s">
        <v>34</v>
      </c>
      <c r="AI11" s="67" t="s">
        <v>349</v>
      </c>
      <c r="AJ11" s="66" t="s">
        <v>753</v>
      </c>
      <c r="AK11" s="52" t="s">
        <v>468</v>
      </c>
    </row>
    <row r="12" spans="1:37" s="1" customFormat="1" ht="63" customHeight="1">
      <c r="B12" s="435"/>
      <c r="C12" s="435"/>
      <c r="D12" s="435"/>
      <c r="E12" s="438"/>
      <c r="F12" s="612"/>
      <c r="G12" s="229" t="s">
        <v>42</v>
      </c>
      <c r="H12" s="77" t="s">
        <v>49</v>
      </c>
      <c r="I12" s="86" t="s">
        <v>47</v>
      </c>
      <c r="J12" s="86" t="s">
        <v>53</v>
      </c>
      <c r="K12" s="77" t="s">
        <v>412</v>
      </c>
      <c r="L12" s="76">
        <v>0</v>
      </c>
      <c r="M12" s="326">
        <v>2</v>
      </c>
      <c r="N12" s="76">
        <v>3</v>
      </c>
      <c r="O12" s="76">
        <f t="shared" si="8"/>
        <v>5</v>
      </c>
      <c r="P12" s="77" t="s">
        <v>411</v>
      </c>
      <c r="Q12" s="77">
        <v>8</v>
      </c>
      <c r="R12" s="77" t="s">
        <v>33</v>
      </c>
      <c r="S12" s="77" t="s">
        <v>413</v>
      </c>
      <c r="T12" s="77" t="s">
        <v>414</v>
      </c>
      <c r="U12" s="195">
        <v>2</v>
      </c>
      <c r="V12" s="195">
        <v>4</v>
      </c>
      <c r="W12" s="195">
        <f t="shared" si="9"/>
        <v>8</v>
      </c>
      <c r="X12" s="196" t="str">
        <f t="shared" si="10"/>
        <v>M</v>
      </c>
      <c r="Y12" s="86" t="str">
        <f t="shared" si="11"/>
        <v>Situación deficiente con exposición esporádica, o bien situación mejorable con exposición continuada o frecuente. Es posible que suceda el daño alguna vez.</v>
      </c>
      <c r="Z12" s="195">
        <v>10</v>
      </c>
      <c r="AA12" s="195">
        <f t="shared" si="12"/>
        <v>80</v>
      </c>
      <c r="AB12" s="198" t="str">
        <f t="shared" si="13"/>
        <v>III</v>
      </c>
      <c r="AC12" s="86" t="str">
        <f t="shared" si="14"/>
        <v>Mejorar si es posible. Sería conveniente justificar la intervención y su rentabilidad.</v>
      </c>
      <c r="AD12" s="86" t="str">
        <f t="shared" si="15"/>
        <v>Aceptable</v>
      </c>
      <c r="AE12" s="64" t="s">
        <v>756</v>
      </c>
      <c r="AF12" s="64" t="s">
        <v>34</v>
      </c>
      <c r="AG12" s="64" t="s">
        <v>34</v>
      </c>
      <c r="AH12" s="64" t="s">
        <v>143</v>
      </c>
      <c r="AI12" s="64" t="s">
        <v>187</v>
      </c>
      <c r="AJ12" s="64" t="s">
        <v>141</v>
      </c>
      <c r="AK12" s="254" t="s">
        <v>468</v>
      </c>
    </row>
    <row r="13" spans="1:37" s="1" customFormat="1" ht="85.5" customHeight="1">
      <c r="B13" s="435"/>
      <c r="C13" s="435"/>
      <c r="D13" s="435"/>
      <c r="E13" s="438"/>
      <c r="F13" s="612"/>
      <c r="G13" s="229" t="s">
        <v>42</v>
      </c>
      <c r="H13" s="484" t="s">
        <v>44</v>
      </c>
      <c r="I13" s="86" t="s">
        <v>54</v>
      </c>
      <c r="J13" s="86" t="s">
        <v>224</v>
      </c>
      <c r="K13" s="86" t="s">
        <v>219</v>
      </c>
      <c r="L13" s="76">
        <v>0</v>
      </c>
      <c r="M13" s="326">
        <v>2</v>
      </c>
      <c r="N13" s="76">
        <v>3</v>
      </c>
      <c r="O13" s="76">
        <f t="shared" si="8"/>
        <v>5</v>
      </c>
      <c r="P13" s="86" t="s">
        <v>708</v>
      </c>
      <c r="Q13" s="77">
        <v>8</v>
      </c>
      <c r="R13" s="86" t="s">
        <v>221</v>
      </c>
      <c r="S13" s="86" t="s">
        <v>220</v>
      </c>
      <c r="T13" s="86" t="s">
        <v>300</v>
      </c>
      <c r="U13" s="195">
        <v>2</v>
      </c>
      <c r="V13" s="195">
        <v>2</v>
      </c>
      <c r="W13" s="195">
        <f t="shared" si="9"/>
        <v>4</v>
      </c>
      <c r="X13" s="196" t="str">
        <f t="shared" si="10"/>
        <v>B</v>
      </c>
      <c r="Y13" s="197" t="str">
        <f t="shared" si="11"/>
        <v>Situación mejorable con exposición ocasional o esporádica, o situación sin anomalía destacable con cualquier nivel de exposición. No es esperable que se materialice el riesgo, aunque puede ser concebible.</v>
      </c>
      <c r="Z13" s="195">
        <v>10</v>
      </c>
      <c r="AA13" s="195">
        <f t="shared" si="12"/>
        <v>40</v>
      </c>
      <c r="AB13" s="198" t="str">
        <f t="shared" si="13"/>
        <v>III</v>
      </c>
      <c r="AC13" s="197" t="str">
        <f t="shared" si="14"/>
        <v>Mejorar si es posible. Sería conveniente justificar la intervención y su rentabilidad.</v>
      </c>
      <c r="AD13" s="86" t="str">
        <f t="shared" si="15"/>
        <v>Aceptable</v>
      </c>
      <c r="AE13" s="601" t="s">
        <v>725</v>
      </c>
      <c r="AF13" s="74" t="s">
        <v>34</v>
      </c>
      <c r="AG13" s="74" t="s">
        <v>34</v>
      </c>
      <c r="AH13" s="74" t="s">
        <v>34</v>
      </c>
      <c r="AI13" s="64" t="s">
        <v>661</v>
      </c>
      <c r="AJ13" s="74" t="s">
        <v>34</v>
      </c>
      <c r="AK13" s="52" t="s">
        <v>433</v>
      </c>
    </row>
    <row r="14" spans="1:37" s="1" customFormat="1" ht="85.5" customHeight="1">
      <c r="B14" s="435"/>
      <c r="C14" s="435"/>
      <c r="D14" s="435"/>
      <c r="E14" s="438"/>
      <c r="F14" s="612"/>
      <c r="G14" s="229" t="s">
        <v>181</v>
      </c>
      <c r="H14" s="484"/>
      <c r="I14" s="86" t="s">
        <v>427</v>
      </c>
      <c r="J14" s="86" t="s">
        <v>428</v>
      </c>
      <c r="K14" s="86" t="s">
        <v>711</v>
      </c>
      <c r="L14" s="76">
        <v>0</v>
      </c>
      <c r="M14" s="326">
        <v>2</v>
      </c>
      <c r="N14" s="76">
        <v>3</v>
      </c>
      <c r="O14" s="76">
        <f t="shared" si="8"/>
        <v>5</v>
      </c>
      <c r="P14" s="86" t="s">
        <v>708</v>
      </c>
      <c r="Q14" s="77">
        <v>8</v>
      </c>
      <c r="R14" s="86" t="s">
        <v>221</v>
      </c>
      <c r="S14" s="86" t="s">
        <v>431</v>
      </c>
      <c r="T14" s="86" t="s">
        <v>432</v>
      </c>
      <c r="U14" s="195">
        <v>2</v>
      </c>
      <c r="V14" s="195">
        <v>1</v>
      </c>
      <c r="W14" s="195">
        <f>V14*U14</f>
        <v>2</v>
      </c>
      <c r="X14" s="196" t="str">
        <f>+IF(AND(U14*V14&gt;=24,U14*V14&lt;=40),"MA",IF(AND(U14*V14&gt;=10,U14*V14&lt;=20),"A",IF(AND(U14*V14&gt;=6,U14*V14&lt;=8),"M",IF(AND(U14*V14&gt;=0,U14*V14&lt;=4),"B",""))))</f>
        <v>B</v>
      </c>
      <c r="Y14" s="197" t="str">
        <f>+IF(X14="MA","Situación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95">
        <v>10</v>
      </c>
      <c r="AA14" s="195">
        <f>W14*Z14</f>
        <v>20</v>
      </c>
      <c r="AB14" s="198" t="str">
        <f>+IF(AND(U14*V14*Z14&gt;=600,U14*V14*Z14&lt;=4000),"I",IF(AND(U14*V14*Z14&gt;=150,U14*V14*Z14&lt;=500),"II",IF(AND(U14*V14*Z14&gt;=40,U14*V14*Z14&lt;=120),"III",IF(AND(U14*V14*Z14&gt;=0,U14*V14*Z14&lt;=20),"IV",""))))</f>
        <v>IV</v>
      </c>
      <c r="AC14" s="197"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86" t="str">
        <f>+IF(AB14="I","No aceptable",IF(AB14="II","No aceptable o aceptable con control específico",IF(AB14="III","Aceptable",IF(AB14="IV","Aceptable",""))))</f>
        <v>Aceptable</v>
      </c>
      <c r="AE14" s="603"/>
      <c r="AF14" s="74" t="s">
        <v>34</v>
      </c>
      <c r="AG14" s="74" t="s">
        <v>34</v>
      </c>
      <c r="AH14" s="74" t="s">
        <v>34</v>
      </c>
      <c r="AI14" s="64" t="s">
        <v>661</v>
      </c>
      <c r="AJ14" s="74" t="s">
        <v>34</v>
      </c>
      <c r="AK14" s="52" t="s">
        <v>433</v>
      </c>
    </row>
    <row r="15" spans="1:37" s="1" customFormat="1" ht="63" customHeight="1">
      <c r="B15" s="435"/>
      <c r="C15" s="435"/>
      <c r="D15" s="435"/>
      <c r="E15" s="438"/>
      <c r="F15" s="612"/>
      <c r="G15" s="229" t="s">
        <v>42</v>
      </c>
      <c r="H15" s="484" t="s">
        <v>48</v>
      </c>
      <c r="I15" s="231" t="s">
        <v>205</v>
      </c>
      <c r="J15" s="231" t="s">
        <v>394</v>
      </c>
      <c r="K15" s="231" t="s">
        <v>207</v>
      </c>
      <c r="L15" s="76">
        <v>0</v>
      </c>
      <c r="M15" s="326">
        <v>2</v>
      </c>
      <c r="N15" s="76">
        <v>3</v>
      </c>
      <c r="O15" s="76">
        <f t="shared" si="8"/>
        <v>5</v>
      </c>
      <c r="P15" s="231" t="s">
        <v>210</v>
      </c>
      <c r="Q15" s="77">
        <v>8</v>
      </c>
      <c r="R15" s="231" t="s">
        <v>214</v>
      </c>
      <c r="S15" s="231" t="s">
        <v>215</v>
      </c>
      <c r="T15" s="231" t="s">
        <v>216</v>
      </c>
      <c r="U15" s="195">
        <v>2</v>
      </c>
      <c r="V15" s="195">
        <v>4</v>
      </c>
      <c r="W15" s="195">
        <f t="shared" si="9"/>
        <v>8</v>
      </c>
      <c r="X15" s="196" t="str">
        <f t="shared" si="10"/>
        <v>M</v>
      </c>
      <c r="Y15" s="86" t="str">
        <f t="shared" si="11"/>
        <v>Situación deficiente con exposición esporádica, o bien situación mejorable con exposición continuada o frecuente. Es posible que suceda el daño alguna vez.</v>
      </c>
      <c r="Z15" s="195">
        <v>10</v>
      </c>
      <c r="AA15" s="195">
        <f t="shared" si="12"/>
        <v>80</v>
      </c>
      <c r="AB15" s="198" t="str">
        <f t="shared" si="13"/>
        <v>III</v>
      </c>
      <c r="AC15" s="86"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86" t="str">
        <f t="shared" si="15"/>
        <v>Aceptable</v>
      </c>
      <c r="AE15" s="601" t="s">
        <v>713</v>
      </c>
      <c r="AF15" s="64" t="s">
        <v>34</v>
      </c>
      <c r="AG15" s="64" t="s">
        <v>34</v>
      </c>
      <c r="AH15" s="64" t="s">
        <v>34</v>
      </c>
      <c r="AI15" s="72" t="s">
        <v>366</v>
      </c>
      <c r="AJ15" s="66" t="s">
        <v>34</v>
      </c>
      <c r="AK15" s="254" t="s">
        <v>468</v>
      </c>
    </row>
    <row r="16" spans="1:37" s="1" customFormat="1" ht="63" customHeight="1">
      <c r="B16" s="435"/>
      <c r="C16" s="435"/>
      <c r="D16" s="435"/>
      <c r="E16" s="438"/>
      <c r="F16" s="612"/>
      <c r="G16" s="229" t="s">
        <v>42</v>
      </c>
      <c r="H16" s="484"/>
      <c r="I16" s="231" t="s">
        <v>388</v>
      </c>
      <c r="J16" s="231" t="s">
        <v>389</v>
      </c>
      <c r="K16" s="231" t="s">
        <v>390</v>
      </c>
      <c r="L16" s="76">
        <v>0</v>
      </c>
      <c r="M16" s="326">
        <v>2</v>
      </c>
      <c r="N16" s="76">
        <v>3</v>
      </c>
      <c r="O16" s="76">
        <f t="shared" si="0"/>
        <v>5</v>
      </c>
      <c r="P16" s="231" t="s">
        <v>362</v>
      </c>
      <c r="Q16" s="77">
        <v>8</v>
      </c>
      <c r="R16" s="231" t="s">
        <v>391</v>
      </c>
      <c r="S16" s="231" t="s">
        <v>392</v>
      </c>
      <c r="T16" s="231" t="s">
        <v>393</v>
      </c>
      <c r="U16" s="195">
        <v>2</v>
      </c>
      <c r="V16" s="195">
        <v>4</v>
      </c>
      <c r="W16" s="195">
        <f t="shared" ref="W16:W17" si="16">V16*U16</f>
        <v>8</v>
      </c>
      <c r="X16" s="196" t="str">
        <f t="shared" ref="X16:X17" si="17">+IF(AND(U16*V16&gt;=24,U16*V16&lt;=40),"MA",IF(AND(U16*V16&gt;=10,U16*V16&lt;=20),"A",IF(AND(U16*V16&gt;=6,U16*V16&lt;=8),"M",IF(AND(U16*V16&gt;=0,U16*V16&lt;=4),"B",""))))</f>
        <v>M</v>
      </c>
      <c r="Y16" s="86" t="str">
        <f t="shared" ref="Y16:Y17" si="18">+IF(X16="MA","Situación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195">
        <v>25</v>
      </c>
      <c r="AA16" s="195">
        <f t="shared" ref="AA16:AA17" si="19">W16*Z16</f>
        <v>200</v>
      </c>
      <c r="AB16" s="198" t="str">
        <f t="shared" ref="AB16:AB17" si="20">+IF(AND(U16*V16*Z16&gt;=600,U16*V16*Z16&lt;=4000),"I",IF(AND(U16*V16*Z16&gt;=150,U16*V16*Z16&lt;=500),"II",IF(AND(U16*V16*Z16&gt;=40,U16*V16*Z16&lt;=120),"III",IF(AND(U16*V16*Z16&gt;=0,U16*V16*Z16&lt;=20),"IV",""))))</f>
        <v>II</v>
      </c>
      <c r="AC16" s="86" t="str">
        <f t="shared" ref="AC16:AC17" si="21">+IF(AB16="I","Situación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86" t="str">
        <f t="shared" ref="AD16:AD17" si="22">+IF(AB16="I","No aceptable",IF(AB16="II","No aceptable o aceptable con control específico",IF(AB16="III","Aceptable",IF(AB16="IV","Aceptable",""))))</f>
        <v>No aceptable o aceptable con control específico</v>
      </c>
      <c r="AE16" s="602"/>
      <c r="AF16" s="64" t="s">
        <v>34</v>
      </c>
      <c r="AG16" s="64" t="s">
        <v>34</v>
      </c>
      <c r="AH16" s="64" t="s">
        <v>34</v>
      </c>
      <c r="AI16" s="72" t="s">
        <v>366</v>
      </c>
      <c r="AJ16" s="66" t="s">
        <v>34</v>
      </c>
      <c r="AK16" s="254" t="s">
        <v>468</v>
      </c>
    </row>
    <row r="17" spans="2:37" s="1" customFormat="1" ht="63" customHeight="1">
      <c r="B17" s="435"/>
      <c r="C17" s="435"/>
      <c r="D17" s="435"/>
      <c r="E17" s="438"/>
      <c r="F17" s="612"/>
      <c r="G17" s="229" t="s">
        <v>42</v>
      </c>
      <c r="H17" s="484"/>
      <c r="I17" s="231" t="s">
        <v>359</v>
      </c>
      <c r="J17" s="231" t="s">
        <v>360</v>
      </c>
      <c r="K17" s="231" t="s">
        <v>361</v>
      </c>
      <c r="L17" s="76">
        <v>0</v>
      </c>
      <c r="M17" s="326">
        <v>2</v>
      </c>
      <c r="N17" s="76">
        <v>3</v>
      </c>
      <c r="O17" s="76">
        <f t="shared" si="0"/>
        <v>5</v>
      </c>
      <c r="P17" s="232" t="s">
        <v>362</v>
      </c>
      <c r="Q17" s="77">
        <v>8</v>
      </c>
      <c r="R17" s="232" t="s">
        <v>363</v>
      </c>
      <c r="S17" s="232" t="s">
        <v>364</v>
      </c>
      <c r="T17" s="232" t="s">
        <v>365</v>
      </c>
      <c r="U17" s="195">
        <v>2</v>
      </c>
      <c r="V17" s="195">
        <v>4</v>
      </c>
      <c r="W17" s="195">
        <f t="shared" si="16"/>
        <v>8</v>
      </c>
      <c r="X17" s="196" t="str">
        <f t="shared" si="17"/>
        <v>M</v>
      </c>
      <c r="Y17" s="86" t="str">
        <f t="shared" si="18"/>
        <v>Situación deficiente con exposición esporádica, o bien situación mejorable con exposición continuada o frecuente. Es posible que suceda el daño alguna vez.</v>
      </c>
      <c r="Z17" s="195">
        <v>10</v>
      </c>
      <c r="AA17" s="195">
        <f t="shared" si="19"/>
        <v>80</v>
      </c>
      <c r="AB17" s="198" t="str">
        <f t="shared" si="20"/>
        <v>III</v>
      </c>
      <c r="AC17" s="86" t="str">
        <f t="shared" si="21"/>
        <v>Mejorar si es posible. Sería conveniente justificar la intervención y su rentabilidad.</v>
      </c>
      <c r="AD17" s="86" t="str">
        <f t="shared" si="22"/>
        <v>Aceptable</v>
      </c>
      <c r="AE17" s="602"/>
      <c r="AF17" s="64" t="s">
        <v>34</v>
      </c>
      <c r="AG17" s="64" t="s">
        <v>34</v>
      </c>
      <c r="AH17" s="64" t="s">
        <v>34</v>
      </c>
      <c r="AI17" s="72" t="s">
        <v>366</v>
      </c>
      <c r="AJ17" s="66" t="s">
        <v>34</v>
      </c>
      <c r="AK17" s="254" t="s">
        <v>468</v>
      </c>
    </row>
    <row r="18" spans="2:37" s="1" customFormat="1" ht="63" customHeight="1">
      <c r="B18" s="435"/>
      <c r="C18" s="435"/>
      <c r="D18" s="435"/>
      <c r="E18" s="438"/>
      <c r="F18" s="612"/>
      <c r="G18" s="229" t="s">
        <v>42</v>
      </c>
      <c r="H18" s="484"/>
      <c r="I18" s="231" t="s">
        <v>370</v>
      </c>
      <c r="J18" s="231" t="s">
        <v>378</v>
      </c>
      <c r="K18" s="231" t="s">
        <v>371</v>
      </c>
      <c r="L18" s="76">
        <v>0</v>
      </c>
      <c r="M18" s="326">
        <v>2</v>
      </c>
      <c r="N18" s="76">
        <v>3</v>
      </c>
      <c r="O18" s="76">
        <f t="shared" si="0"/>
        <v>5</v>
      </c>
      <c r="P18" s="231" t="s">
        <v>362</v>
      </c>
      <c r="Q18" s="77">
        <v>8</v>
      </c>
      <c r="R18" s="231" t="s">
        <v>373</v>
      </c>
      <c r="S18" s="231" t="s">
        <v>374</v>
      </c>
      <c r="T18" s="231" t="s">
        <v>375</v>
      </c>
      <c r="U18" s="195">
        <v>2</v>
      </c>
      <c r="V18" s="195">
        <v>6</v>
      </c>
      <c r="W18" s="195">
        <f t="shared" si="9"/>
        <v>12</v>
      </c>
      <c r="X18" s="196" t="str">
        <f t="shared" si="10"/>
        <v>A</v>
      </c>
      <c r="Y18" s="86" t="str">
        <f t="shared" si="11"/>
        <v>Situación deficiente con exposición frecuente u ocasional, o bien situación muy deficiente con exposición ocasional o esporádica. La materialización de Riesgo es posible que suceda varias veces en la vida laboral</v>
      </c>
      <c r="Z18" s="195">
        <v>25</v>
      </c>
      <c r="AA18" s="195">
        <f t="shared" si="12"/>
        <v>300</v>
      </c>
      <c r="AB18" s="198" t="str">
        <f t="shared" si="13"/>
        <v>II</v>
      </c>
      <c r="AC18" s="86" t="str">
        <f t="shared" si="14"/>
        <v>Corregir y adoptar medidas de control de inmediato. Sin embargo suspenda actividades si el nivel de riesgo está por encima o igual de 360.</v>
      </c>
      <c r="AD18" s="86" t="str">
        <f t="shared" si="15"/>
        <v>No aceptable o aceptable con control específico</v>
      </c>
      <c r="AE18" s="603"/>
      <c r="AF18" s="64" t="s">
        <v>34</v>
      </c>
      <c r="AG18" s="64" t="s">
        <v>34</v>
      </c>
      <c r="AH18" s="64" t="s">
        <v>34</v>
      </c>
      <c r="AI18" s="72" t="s">
        <v>376</v>
      </c>
      <c r="AJ18" s="66" t="s">
        <v>34</v>
      </c>
      <c r="AK18" s="254" t="s">
        <v>468</v>
      </c>
    </row>
    <row r="19" spans="2:37" s="1" customFormat="1" ht="63" customHeight="1">
      <c r="B19" s="435"/>
      <c r="C19" s="435"/>
      <c r="D19" s="435"/>
      <c r="E19" s="438"/>
      <c r="F19" s="612"/>
      <c r="G19" s="229" t="s">
        <v>33</v>
      </c>
      <c r="H19" s="484" t="s">
        <v>45</v>
      </c>
      <c r="I19" s="231" t="s">
        <v>56</v>
      </c>
      <c r="J19" s="231" t="s">
        <v>310</v>
      </c>
      <c r="K19" s="231" t="s">
        <v>313</v>
      </c>
      <c r="L19" s="76">
        <v>0</v>
      </c>
      <c r="M19" s="326">
        <v>2</v>
      </c>
      <c r="N19" s="76">
        <v>3</v>
      </c>
      <c r="O19" s="76">
        <f t="shared" si="0"/>
        <v>5</v>
      </c>
      <c r="P19" s="231" t="s">
        <v>311</v>
      </c>
      <c r="Q19" s="77">
        <v>8</v>
      </c>
      <c r="R19" s="231" t="s">
        <v>147</v>
      </c>
      <c r="S19" s="86" t="s">
        <v>314</v>
      </c>
      <c r="T19" s="86" t="s">
        <v>312</v>
      </c>
      <c r="U19" s="195">
        <v>2</v>
      </c>
      <c r="V19" s="195">
        <v>3</v>
      </c>
      <c r="W19" s="195">
        <f t="shared" ref="W19:W26" si="23">V19*U19</f>
        <v>6</v>
      </c>
      <c r="X19" s="196" t="str">
        <f>+IF(AND(U19*V19&gt;=24,U19*V19&lt;=40),"MA",IF(AND(U19*V19&gt;=10,U19*V19&lt;=20),"A",IF(AND(U19*V19&gt;=6,U19*V19&lt;=8),"M",IF(AND(U19*V19&gt;=0,U19*V19&lt;=4),"B",""))))</f>
        <v>M</v>
      </c>
      <c r="Y19" s="86"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195">
        <v>25</v>
      </c>
      <c r="AA19" s="195">
        <f>W19*Z19</f>
        <v>150</v>
      </c>
      <c r="AB19" s="198" t="str">
        <f t="shared" si="13"/>
        <v>II</v>
      </c>
      <c r="AC19" s="86" t="str">
        <f t="shared" ref="AC19:AC26" si="24">+IF(AB19="I","Situación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9" s="86" t="str">
        <f>+IF(AB19="I","No aceptable",IF(AB19="II","No aceptable o aceptable con control específico",IF(AB19="III","Aceptable",IF(AB19="IV","Aceptable",""))))</f>
        <v>No aceptable o aceptable con control específico</v>
      </c>
      <c r="AE19" s="64" t="s">
        <v>58</v>
      </c>
      <c r="AF19" s="66" t="s">
        <v>34</v>
      </c>
      <c r="AG19" s="66" t="s">
        <v>34</v>
      </c>
      <c r="AH19" s="66" t="s">
        <v>138</v>
      </c>
      <c r="AI19" s="72" t="s">
        <v>315</v>
      </c>
      <c r="AJ19" s="66" t="s">
        <v>34</v>
      </c>
      <c r="AK19" s="254" t="s">
        <v>468</v>
      </c>
    </row>
    <row r="20" spans="2:37" s="1" customFormat="1" ht="63" customHeight="1">
      <c r="B20" s="435"/>
      <c r="C20" s="435"/>
      <c r="D20" s="435"/>
      <c r="E20" s="438"/>
      <c r="F20" s="612"/>
      <c r="G20" s="229" t="s">
        <v>33</v>
      </c>
      <c r="H20" s="484"/>
      <c r="I20" s="233" t="s">
        <v>715</v>
      </c>
      <c r="J20" s="231" t="s">
        <v>290</v>
      </c>
      <c r="K20" s="231" t="s">
        <v>270</v>
      </c>
      <c r="L20" s="76">
        <v>0</v>
      </c>
      <c r="M20" s="326">
        <v>2</v>
      </c>
      <c r="N20" s="76">
        <v>3</v>
      </c>
      <c r="O20" s="76">
        <f t="shared" si="0"/>
        <v>5</v>
      </c>
      <c r="P20" s="231" t="s">
        <v>291</v>
      </c>
      <c r="Q20" s="77">
        <v>8</v>
      </c>
      <c r="R20" s="231" t="s">
        <v>147</v>
      </c>
      <c r="S20" s="86" t="s">
        <v>297</v>
      </c>
      <c r="T20" s="86" t="s">
        <v>717</v>
      </c>
      <c r="U20" s="199">
        <v>2</v>
      </c>
      <c r="V20" s="195">
        <v>2</v>
      </c>
      <c r="W20" s="195">
        <f t="shared" si="23"/>
        <v>4</v>
      </c>
      <c r="X20" s="196" t="str">
        <f t="shared" ref="X20:X25" si="25">+IF(AND(U20*V20&gt;=24,U20*V20&lt;=40),"MA",IF(AND(U20*V20&gt;=10,U20*V20&lt;=20),"A",IF(AND(U20*V20&gt;=6,U20*V20&lt;=8),"M",IF(AND(U20*V20&gt;=0,U20*V20&lt;=4),"B",""))))</f>
        <v>B</v>
      </c>
      <c r="Y20" s="197" t="str">
        <f t="shared" ref="Y20:Y25" si="26">+IF(X20="MA","Situación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0" s="195">
        <v>10</v>
      </c>
      <c r="AA20" s="195">
        <f t="shared" ref="AA20:AA25" si="27">W20*Z20</f>
        <v>40</v>
      </c>
      <c r="AB20" s="198" t="str">
        <f t="shared" si="13"/>
        <v>III</v>
      </c>
      <c r="AC20" s="197" t="str">
        <f t="shared" si="24"/>
        <v>Mejorar si es posible. Sería conveniente justificar la intervención y su rentabilidad.</v>
      </c>
      <c r="AD20" s="86" t="str">
        <f t="shared" ref="AD20:AD25" si="28">+IF(AB20="I","No aceptable",IF(AB20="II","No aceptable o aceptable con control específico",IF(AB20="III","Aceptable",IF(AB20="IV","Aceptable",""))))</f>
        <v>Aceptable</v>
      </c>
      <c r="AE20" s="74" t="s">
        <v>718</v>
      </c>
      <c r="AF20" s="78" t="s">
        <v>34</v>
      </c>
      <c r="AG20" s="78" t="s">
        <v>34</v>
      </c>
      <c r="AH20" s="85" t="s">
        <v>719</v>
      </c>
      <c r="AI20" s="85" t="s">
        <v>303</v>
      </c>
      <c r="AJ20" s="78" t="s">
        <v>34</v>
      </c>
      <c r="AK20" s="52" t="s">
        <v>468</v>
      </c>
    </row>
    <row r="21" spans="2:37" s="1" customFormat="1" ht="63" customHeight="1">
      <c r="B21" s="435"/>
      <c r="C21" s="435"/>
      <c r="D21" s="435"/>
      <c r="E21" s="438"/>
      <c r="F21" s="612"/>
      <c r="G21" s="229" t="s">
        <v>33</v>
      </c>
      <c r="H21" s="484"/>
      <c r="I21" s="231" t="s">
        <v>56</v>
      </c>
      <c r="J21" s="231" t="s">
        <v>284</v>
      </c>
      <c r="K21" s="231" t="s">
        <v>270</v>
      </c>
      <c r="L21" s="76">
        <v>0</v>
      </c>
      <c r="M21" s="326">
        <v>2</v>
      </c>
      <c r="N21" s="76">
        <v>3</v>
      </c>
      <c r="O21" s="76">
        <f t="shared" si="0"/>
        <v>5</v>
      </c>
      <c r="P21" s="231" t="s">
        <v>285</v>
      </c>
      <c r="Q21" s="77">
        <v>1</v>
      </c>
      <c r="R21" s="231" t="s">
        <v>287</v>
      </c>
      <c r="S21" s="231" t="s">
        <v>739</v>
      </c>
      <c r="T21" s="86" t="s">
        <v>301</v>
      </c>
      <c r="U21" s="195">
        <v>2</v>
      </c>
      <c r="V21" s="195">
        <v>2</v>
      </c>
      <c r="W21" s="195">
        <f t="shared" si="23"/>
        <v>4</v>
      </c>
      <c r="X21" s="196" t="str">
        <f t="shared" si="25"/>
        <v>B</v>
      </c>
      <c r="Y21" s="197" t="str">
        <f t="shared" si="26"/>
        <v>Situación mejorable con exposición ocasional o esporádica, o situación sin anomalía destacable con cualquier nivel de exposición. No es esperable que se materialice el riesgo, aunque puede ser concebible.</v>
      </c>
      <c r="Z21" s="195">
        <v>10</v>
      </c>
      <c r="AA21" s="195">
        <f t="shared" si="27"/>
        <v>40</v>
      </c>
      <c r="AB21" s="198" t="str">
        <f t="shared" si="13"/>
        <v>III</v>
      </c>
      <c r="AC21" s="197" t="str">
        <f t="shared" si="24"/>
        <v>Mejorar si es posible. Sería conveniente justificar la intervención y su rentabilidad.</v>
      </c>
      <c r="AD21" s="86" t="str">
        <f t="shared" si="28"/>
        <v>Aceptable</v>
      </c>
      <c r="AE21" s="74" t="s">
        <v>716</v>
      </c>
      <c r="AF21" s="78" t="s">
        <v>34</v>
      </c>
      <c r="AG21" s="74" t="s">
        <v>147</v>
      </c>
      <c r="AH21" s="85" t="s">
        <v>288</v>
      </c>
      <c r="AI21" s="85" t="s">
        <v>289</v>
      </c>
      <c r="AJ21" s="78" t="s">
        <v>34</v>
      </c>
      <c r="AK21" s="52" t="s">
        <v>468</v>
      </c>
    </row>
    <row r="22" spans="2:37" s="1" customFormat="1" ht="63" customHeight="1">
      <c r="B22" s="435"/>
      <c r="C22" s="435"/>
      <c r="D22" s="435"/>
      <c r="E22" s="438"/>
      <c r="F22" s="612"/>
      <c r="G22" s="229" t="s">
        <v>33</v>
      </c>
      <c r="H22" s="484"/>
      <c r="I22" s="231" t="s">
        <v>56</v>
      </c>
      <c r="J22" s="231" t="s">
        <v>286</v>
      </c>
      <c r="K22" s="231" t="s">
        <v>57</v>
      </c>
      <c r="L22" s="76">
        <v>0</v>
      </c>
      <c r="M22" s="326">
        <v>2</v>
      </c>
      <c r="N22" s="76">
        <v>3</v>
      </c>
      <c r="O22" s="76">
        <f t="shared" si="0"/>
        <v>5</v>
      </c>
      <c r="P22" s="231" t="s">
        <v>280</v>
      </c>
      <c r="Q22" s="77">
        <v>4</v>
      </c>
      <c r="R22" s="86" t="s">
        <v>147</v>
      </c>
      <c r="S22" s="231" t="s">
        <v>281</v>
      </c>
      <c r="T22" s="86" t="s">
        <v>304</v>
      </c>
      <c r="U22" s="195">
        <v>2</v>
      </c>
      <c r="V22" s="195">
        <v>3</v>
      </c>
      <c r="W22" s="195">
        <f t="shared" si="23"/>
        <v>6</v>
      </c>
      <c r="X22" s="196" t="str">
        <f t="shared" si="25"/>
        <v>M</v>
      </c>
      <c r="Y22" s="197" t="str">
        <f t="shared" si="26"/>
        <v>Situación deficiente con exposición esporádica, o bien situación mejorable con exposición continuada o frecuente. Es posible que suceda el daño alguna vez.</v>
      </c>
      <c r="Z22" s="195">
        <v>10</v>
      </c>
      <c r="AA22" s="195">
        <f t="shared" si="27"/>
        <v>60</v>
      </c>
      <c r="AB22" s="198" t="str">
        <f t="shared" si="13"/>
        <v>III</v>
      </c>
      <c r="AC22" s="197" t="str">
        <f t="shared" si="24"/>
        <v>Mejorar si es posible. Sería conveniente justificar la intervención y su rentabilidad.</v>
      </c>
      <c r="AD22" s="86" t="str">
        <f t="shared" si="28"/>
        <v>Aceptable</v>
      </c>
      <c r="AE22" s="64" t="s">
        <v>697</v>
      </c>
      <c r="AF22" s="78" t="s">
        <v>34</v>
      </c>
      <c r="AG22" s="78" t="s">
        <v>34</v>
      </c>
      <c r="AH22" s="85" t="s">
        <v>282</v>
      </c>
      <c r="AI22" s="85" t="s">
        <v>283</v>
      </c>
      <c r="AJ22" s="78" t="s">
        <v>34</v>
      </c>
      <c r="AK22" s="254" t="s">
        <v>468</v>
      </c>
    </row>
    <row r="23" spans="2:37" s="1" customFormat="1" ht="63" customHeight="1">
      <c r="B23" s="435"/>
      <c r="C23" s="435"/>
      <c r="D23" s="435"/>
      <c r="E23" s="438"/>
      <c r="F23" s="612"/>
      <c r="G23" s="229"/>
      <c r="H23" s="484"/>
      <c r="I23" s="231" t="s">
        <v>467</v>
      </c>
      <c r="J23" s="231" t="s">
        <v>279</v>
      </c>
      <c r="K23" s="231" t="s">
        <v>270</v>
      </c>
      <c r="L23" s="76">
        <v>0</v>
      </c>
      <c r="M23" s="326">
        <v>2</v>
      </c>
      <c r="N23" s="76">
        <v>3</v>
      </c>
      <c r="O23" s="76">
        <f t="shared" si="0"/>
        <v>5</v>
      </c>
      <c r="P23" s="231" t="s">
        <v>285</v>
      </c>
      <c r="Q23" s="77">
        <v>1</v>
      </c>
      <c r="R23" s="231" t="s">
        <v>147</v>
      </c>
      <c r="S23" s="86" t="s">
        <v>298</v>
      </c>
      <c r="T23" s="231" t="s">
        <v>305</v>
      </c>
      <c r="U23" s="195">
        <v>2</v>
      </c>
      <c r="V23" s="195">
        <v>2</v>
      </c>
      <c r="W23" s="195">
        <f t="shared" si="23"/>
        <v>4</v>
      </c>
      <c r="X23" s="196" t="str">
        <f t="shared" si="25"/>
        <v>B</v>
      </c>
      <c r="Y23" s="197" t="str">
        <f t="shared" si="26"/>
        <v>Situación mejorable con exposición ocasional o esporádica, o situación sin anomalía destacable con cualquier nivel de exposición. No es esperable que se materialice el riesgo, aunque puede ser concebible.</v>
      </c>
      <c r="Z23" s="195">
        <v>25</v>
      </c>
      <c r="AA23" s="195">
        <f t="shared" si="27"/>
        <v>100</v>
      </c>
      <c r="AB23" s="198" t="str">
        <f t="shared" si="13"/>
        <v>III</v>
      </c>
      <c r="AC23" s="197" t="str">
        <f t="shared" si="24"/>
        <v>Mejorar si es posible. Sería conveniente justificar la intervención y su rentabilidad.</v>
      </c>
      <c r="AD23" s="86" t="str">
        <f t="shared" si="28"/>
        <v>Aceptable</v>
      </c>
      <c r="AE23" s="74" t="s">
        <v>699</v>
      </c>
      <c r="AF23" s="74" t="s">
        <v>34</v>
      </c>
      <c r="AG23" s="74" t="s">
        <v>34</v>
      </c>
      <c r="AH23" s="85" t="s">
        <v>59</v>
      </c>
      <c r="AI23" s="85" t="s">
        <v>466</v>
      </c>
      <c r="AJ23" s="74" t="s">
        <v>34</v>
      </c>
      <c r="AK23" s="84" t="s">
        <v>468</v>
      </c>
    </row>
    <row r="24" spans="2:37" s="1" customFormat="1" ht="63" customHeight="1">
      <c r="B24" s="435"/>
      <c r="C24" s="435"/>
      <c r="D24" s="435"/>
      <c r="E24" s="438"/>
      <c r="F24" s="612"/>
      <c r="G24" s="229" t="s">
        <v>42</v>
      </c>
      <c r="H24" s="484"/>
      <c r="I24" s="231" t="s">
        <v>679</v>
      </c>
      <c r="J24" s="231" t="s">
        <v>680</v>
      </c>
      <c r="K24" s="231" t="s">
        <v>721</v>
      </c>
      <c r="L24" s="76">
        <v>0</v>
      </c>
      <c r="M24" s="326">
        <v>2</v>
      </c>
      <c r="N24" s="76">
        <v>3</v>
      </c>
      <c r="O24" s="76">
        <f t="shared" si="0"/>
        <v>5</v>
      </c>
      <c r="P24" s="231" t="s">
        <v>331</v>
      </c>
      <c r="Q24" s="77">
        <v>8</v>
      </c>
      <c r="R24" s="231" t="s">
        <v>683</v>
      </c>
      <c r="S24" s="231" t="s">
        <v>681</v>
      </c>
      <c r="T24" s="86" t="s">
        <v>682</v>
      </c>
      <c r="U24" s="195">
        <v>2</v>
      </c>
      <c r="V24" s="195">
        <v>1</v>
      </c>
      <c r="W24" s="195">
        <f t="shared" si="23"/>
        <v>2</v>
      </c>
      <c r="X24" s="196" t="str">
        <f t="shared" si="25"/>
        <v>B</v>
      </c>
      <c r="Y24" s="86" t="str">
        <f t="shared" si="26"/>
        <v>Situación mejorable con exposición ocasional o esporádica, o situación sin anomalía destacable con cualquier nivel de exposición. No es esperable que se materialice el riesgo, aunque puede ser concebible.</v>
      </c>
      <c r="Z24" s="195">
        <v>10</v>
      </c>
      <c r="AA24" s="195">
        <f t="shared" si="27"/>
        <v>20</v>
      </c>
      <c r="AB24" s="198" t="str">
        <f t="shared" si="13"/>
        <v>IV</v>
      </c>
      <c r="AC24" s="86" t="str">
        <f t="shared" si="24"/>
        <v>Mantener las medidas de control existentes, pero se deberían considerar soluciones o mejoras y se deben hacer comprobaciones periódicas para asegurar que el riesgo aún es tolerable.</v>
      </c>
      <c r="AD24" s="86" t="str">
        <f t="shared" si="28"/>
        <v>Aceptable</v>
      </c>
      <c r="AE24" s="64" t="s">
        <v>722</v>
      </c>
      <c r="AF24" s="64" t="s">
        <v>34</v>
      </c>
      <c r="AG24" s="64" t="s">
        <v>147</v>
      </c>
      <c r="AH24" s="72" t="s">
        <v>684</v>
      </c>
      <c r="AI24" s="72" t="s">
        <v>685</v>
      </c>
      <c r="AJ24" s="66" t="s">
        <v>34</v>
      </c>
      <c r="AK24" s="193" t="s">
        <v>478</v>
      </c>
    </row>
    <row r="25" spans="2:37" s="1" customFormat="1" ht="63" customHeight="1">
      <c r="B25" s="435"/>
      <c r="C25" s="435"/>
      <c r="D25" s="435"/>
      <c r="E25" s="438"/>
      <c r="F25" s="612"/>
      <c r="G25" s="229" t="s">
        <v>42</v>
      </c>
      <c r="H25" s="484"/>
      <c r="I25" s="231" t="s">
        <v>182</v>
      </c>
      <c r="J25" s="231" t="s">
        <v>299</v>
      </c>
      <c r="K25" s="231" t="s">
        <v>275</v>
      </c>
      <c r="L25" s="76">
        <v>0</v>
      </c>
      <c r="M25" s="326">
        <v>2</v>
      </c>
      <c r="N25" s="76">
        <v>3</v>
      </c>
      <c r="O25" s="76">
        <f t="shared" si="0"/>
        <v>5</v>
      </c>
      <c r="P25" s="231" t="s">
        <v>276</v>
      </c>
      <c r="Q25" s="77">
        <v>2</v>
      </c>
      <c r="R25" s="86" t="s">
        <v>306</v>
      </c>
      <c r="S25" s="231" t="s">
        <v>307</v>
      </c>
      <c r="T25" s="86" t="s">
        <v>308</v>
      </c>
      <c r="U25" s="195">
        <v>6</v>
      </c>
      <c r="V25" s="195">
        <v>2</v>
      </c>
      <c r="W25" s="195">
        <f t="shared" si="23"/>
        <v>12</v>
      </c>
      <c r="X25" s="196" t="str">
        <f t="shared" si="25"/>
        <v>A</v>
      </c>
      <c r="Y25" s="197" t="str">
        <f t="shared" si="26"/>
        <v>Situación deficiente con exposición frecuente u ocasional, o bien situación muy deficiente con exposición ocasional o esporádica. La materialización de Riesgo es posible que suceda varias veces en la vida laboral</v>
      </c>
      <c r="Z25" s="195">
        <v>25</v>
      </c>
      <c r="AA25" s="195">
        <f t="shared" si="27"/>
        <v>300</v>
      </c>
      <c r="AB25" s="198" t="str">
        <f t="shared" si="13"/>
        <v>II</v>
      </c>
      <c r="AC25" s="197" t="str">
        <f t="shared" si="24"/>
        <v>Corregir y adoptar medidas de control de inmediato. Sin embargo suspenda actividades si el nivel de riesgo está por encima o igual de 360.</v>
      </c>
      <c r="AD25" s="86" t="str">
        <f t="shared" si="28"/>
        <v>No aceptable o aceptable con control específico</v>
      </c>
      <c r="AE25" s="74" t="s">
        <v>701</v>
      </c>
      <c r="AF25" s="74" t="s">
        <v>34</v>
      </c>
      <c r="AG25" s="74" t="s">
        <v>34</v>
      </c>
      <c r="AH25" s="85" t="s">
        <v>278</v>
      </c>
      <c r="AI25" s="74" t="s">
        <v>148</v>
      </c>
      <c r="AJ25" s="74" t="s">
        <v>34</v>
      </c>
      <c r="AK25" s="254" t="s">
        <v>468</v>
      </c>
    </row>
    <row r="26" spans="2:37" s="1" customFormat="1" ht="96.75" customHeight="1">
      <c r="B26" s="436"/>
      <c r="C26" s="436"/>
      <c r="D26" s="436"/>
      <c r="E26" s="505"/>
      <c r="F26" s="613"/>
      <c r="G26" s="229" t="s">
        <v>33</v>
      </c>
      <c r="H26" s="231" t="s">
        <v>60</v>
      </c>
      <c r="I26" s="231" t="s">
        <v>268</v>
      </c>
      <c r="J26" s="231" t="s">
        <v>269</v>
      </c>
      <c r="K26" s="231" t="s">
        <v>270</v>
      </c>
      <c r="L26" s="76">
        <v>0</v>
      </c>
      <c r="M26" s="326">
        <v>2</v>
      </c>
      <c r="N26" s="76">
        <v>3</v>
      </c>
      <c r="O26" s="76">
        <f t="shared" si="0"/>
        <v>5</v>
      </c>
      <c r="P26" s="231" t="s">
        <v>271</v>
      </c>
      <c r="Q26" s="77">
        <v>8</v>
      </c>
      <c r="R26" s="231" t="s">
        <v>272</v>
      </c>
      <c r="S26" s="231" t="s">
        <v>273</v>
      </c>
      <c r="T26" s="86" t="s">
        <v>316</v>
      </c>
      <c r="U26" s="195">
        <v>1</v>
      </c>
      <c r="V26" s="195">
        <v>2</v>
      </c>
      <c r="W26" s="195">
        <f t="shared" si="23"/>
        <v>2</v>
      </c>
      <c r="X26" s="196" t="str">
        <f t="shared" si="10"/>
        <v>B</v>
      </c>
      <c r="Y26" s="86" t="str">
        <f t="shared" si="11"/>
        <v>Situación mejorable con exposición ocasional o esporádica, o situación sin anomalía destacable con cualquier nivel de exposición. No es esperable que se materialice el riesgo, aunque puede ser concebible.</v>
      </c>
      <c r="Z26" s="195">
        <v>10</v>
      </c>
      <c r="AA26" s="195">
        <f t="shared" si="12"/>
        <v>20</v>
      </c>
      <c r="AB26" s="198" t="str">
        <f t="shared" si="13"/>
        <v>IV</v>
      </c>
      <c r="AC26" s="86" t="str">
        <f t="shared" si="24"/>
        <v>Mantener las medidas de control existentes, pero se deberían considerar soluciones o mejoras y se deben hacer comprobaciones periódicas para asegurar que el riesgo aún es tolerable.</v>
      </c>
      <c r="AD26" s="86" t="str">
        <f t="shared" si="15"/>
        <v>Aceptable</v>
      </c>
      <c r="AE26" s="64" t="s">
        <v>702</v>
      </c>
      <c r="AF26" s="78" t="s">
        <v>34</v>
      </c>
      <c r="AG26" s="78" t="s">
        <v>34</v>
      </c>
      <c r="AH26" s="85" t="s">
        <v>61</v>
      </c>
      <c r="AI26" s="85" t="s">
        <v>728</v>
      </c>
      <c r="AJ26" s="78" t="s">
        <v>34</v>
      </c>
      <c r="AK26" s="84" t="s">
        <v>705</v>
      </c>
    </row>
    <row r="27" spans="2:37" ht="63" customHeight="1">
      <c r="AI27" s="48"/>
    </row>
  </sheetData>
  <mergeCells count="48">
    <mergeCell ref="A1:A10"/>
    <mergeCell ref="B7:B8"/>
    <mergeCell ref="B4:T4"/>
    <mergeCell ref="U4:AK4"/>
    <mergeCell ref="B5:T6"/>
    <mergeCell ref="U5:AC6"/>
    <mergeCell ref="AD5:AD6"/>
    <mergeCell ref="AE5:AK5"/>
    <mergeCell ref="AE6:AK6"/>
    <mergeCell ref="AC7:AC8"/>
    <mergeCell ref="W7:W8"/>
    <mergeCell ref="AJ7:AJ8"/>
    <mergeCell ref="AG7:AG8"/>
    <mergeCell ref="AH7:AH8"/>
    <mergeCell ref="AI7:AI8"/>
    <mergeCell ref="AD7:AD8"/>
    <mergeCell ref="AE7:AE8"/>
    <mergeCell ref="AK7:AK8"/>
    <mergeCell ref="P7:P8"/>
    <mergeCell ref="Q7:Q8"/>
    <mergeCell ref="H13:H14"/>
    <mergeCell ref="H9:H10"/>
    <mergeCell ref="B9:B26"/>
    <mergeCell ref="C9:C26"/>
    <mergeCell ref="D9:D26"/>
    <mergeCell ref="E9:E26"/>
    <mergeCell ref="F9:F26"/>
    <mergeCell ref="C7:C8"/>
    <mergeCell ref="D7:D8"/>
    <mergeCell ref="E7:E8"/>
    <mergeCell ref="F7:F8"/>
    <mergeCell ref="G7:G8"/>
    <mergeCell ref="H19:H25"/>
    <mergeCell ref="R7:T7"/>
    <mergeCell ref="L7:O7"/>
    <mergeCell ref="AF7:AF8"/>
    <mergeCell ref="U7:U8"/>
    <mergeCell ref="AB7:AB8"/>
    <mergeCell ref="Z7:Z8"/>
    <mergeCell ref="AA7:AA8"/>
    <mergeCell ref="X7:X8"/>
    <mergeCell ref="Y7:Y8"/>
    <mergeCell ref="V7:V8"/>
    <mergeCell ref="H15:H18"/>
    <mergeCell ref="H7:J7"/>
    <mergeCell ref="K7:K8"/>
    <mergeCell ref="AE15:AE18"/>
    <mergeCell ref="AE13:AE14"/>
  </mergeCells>
  <phoneticPr fontId="20" type="noConversion"/>
  <conditionalFormatting sqref="AB19:AB21 AB25:AD25">
    <cfRule type="cellIs" dxfId="910" priority="51" stopIfTrue="1" operator="equal">
      <formula>"II"</formula>
    </cfRule>
    <cfRule type="cellIs" dxfId="909" priority="52" stopIfTrue="1" operator="between">
      <formula>"III"</formula>
      <formula>"IV"</formula>
    </cfRule>
  </conditionalFormatting>
  <conditionalFormatting sqref="AB24">
    <cfRule type="cellIs" dxfId="908" priority="22" stopIfTrue="1" operator="equal">
      <formula>"I"</formula>
    </cfRule>
    <cfRule type="cellIs" dxfId="907" priority="23" stopIfTrue="1" operator="equal">
      <formula>"II"</formula>
    </cfRule>
    <cfRule type="cellIs" dxfId="906" priority="24" stopIfTrue="1" operator="between">
      <formula>"III"</formula>
      <formula>"IV"</formula>
    </cfRule>
  </conditionalFormatting>
  <conditionalFormatting sqref="AB10:AD13">
    <cfRule type="cellIs" dxfId="905" priority="66" stopIfTrue="1" operator="equal">
      <formula>"I"</formula>
    </cfRule>
    <cfRule type="cellIs" dxfId="904" priority="67" stopIfTrue="1" operator="equal">
      <formula>"II"</formula>
    </cfRule>
    <cfRule type="cellIs" dxfId="903" priority="68" stopIfTrue="1" operator="between">
      <formula>"III"</formula>
      <formula>"IV"</formula>
    </cfRule>
  </conditionalFormatting>
  <conditionalFormatting sqref="AB14:AD14">
    <cfRule type="cellIs" dxfId="902" priority="58" stopIfTrue="1" operator="equal">
      <formula>"I"</formula>
    </cfRule>
    <cfRule type="cellIs" dxfId="901" priority="59" stopIfTrue="1" operator="equal">
      <formula>"II"</formula>
    </cfRule>
    <cfRule type="cellIs" dxfId="900" priority="60" stopIfTrue="1" operator="between">
      <formula>"III"</formula>
      <formula>"IV"</formula>
    </cfRule>
  </conditionalFormatting>
  <conditionalFormatting sqref="AB15:AD18 AB26:AD69 AE27:AE28 AE29:AF29 AE30:AE40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cfRule type="cellIs" dxfId="899" priority="345" stopIfTrue="1" operator="equal">
      <formula>"II"</formula>
    </cfRule>
    <cfRule type="cellIs" dxfId="898" priority="346" stopIfTrue="1" operator="between">
      <formula>"III"</formula>
      <formula>"IV"</formula>
    </cfRule>
  </conditionalFormatting>
  <conditionalFormatting sqref="AB25:AD25 AB19:AB21">
    <cfRule type="cellIs" dxfId="897" priority="50" stopIfTrue="1" operator="equal">
      <formula>"I"</formula>
    </cfRule>
  </conditionalFormatting>
  <conditionalFormatting sqref="AB26:AD69 AE27:AE28 AE29:AF29 AE30:AE40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AB15:AD18">
    <cfRule type="cellIs" dxfId="896" priority="344" stopIfTrue="1" operator="equal">
      <formula>"I"</formula>
    </cfRule>
  </conditionalFormatting>
  <conditionalFormatting sqref="AB9:AE9">
    <cfRule type="cellIs" dxfId="895" priority="71" stopIfTrue="1" operator="equal">
      <formula>"I"</formula>
    </cfRule>
    <cfRule type="cellIs" dxfId="894" priority="72" stopIfTrue="1" operator="equal">
      <formula>"II"</formula>
    </cfRule>
    <cfRule type="cellIs" dxfId="893" priority="73" stopIfTrue="1" operator="between">
      <formula>"III"</formula>
      <formula>"IV"</formula>
    </cfRule>
  </conditionalFormatting>
  <conditionalFormatting sqref="AB22:AE23">
    <cfRule type="cellIs" dxfId="892" priority="30" stopIfTrue="1" operator="equal">
      <formula>"I"</formula>
    </cfRule>
    <cfRule type="cellIs" dxfId="891" priority="31" stopIfTrue="1" operator="equal">
      <formula>"II"</formula>
    </cfRule>
    <cfRule type="cellIs" dxfId="890" priority="32" stopIfTrue="1" operator="between">
      <formula>"III"</formula>
      <formula>"IV"</formula>
    </cfRule>
  </conditionalFormatting>
  <conditionalFormatting sqref="AD9:AD13">
    <cfRule type="containsText" dxfId="889" priority="61" stopIfTrue="1" operator="containsText" text="No aceptable o aceptable con control específico">
      <formula>NOT(ISERROR(SEARCH("No aceptable o aceptable con control específico",AD9)))</formula>
    </cfRule>
    <cfRule type="containsText" dxfId="888" priority="62" stopIfTrue="1" operator="containsText" text="No aceptable">
      <formula>NOT(ISERROR(SEARCH("No aceptable",AD9)))</formula>
    </cfRule>
    <cfRule type="containsText" dxfId="887" priority="63" stopIfTrue="1" operator="containsText" text="No Aceptable o aceptable con control específico">
      <formula>NOT(ISERROR(SEARCH("No Aceptable o aceptable con control específico",AD9)))</formula>
    </cfRule>
  </conditionalFormatting>
  <conditionalFormatting sqref="AD9:AD18">
    <cfRule type="cellIs" dxfId="886" priority="64" stopIfTrue="1" operator="equal">
      <formula>"Aceptable"</formula>
    </cfRule>
  </conditionalFormatting>
  <conditionalFormatting sqref="AD10:AD18">
    <cfRule type="cellIs" dxfId="885" priority="65" stopIfTrue="1" operator="equal">
      <formula>"No aceptable"</formula>
    </cfRule>
  </conditionalFormatting>
  <conditionalFormatting sqref="AD13:AD19">
    <cfRule type="containsText" dxfId="884" priority="56" stopIfTrue="1" operator="containsText" text="No aceptable">
      <formula>NOT(ISERROR(SEARCH("No aceptable",AD13)))</formula>
    </cfRule>
    <cfRule type="containsText" dxfId="883" priority="57" stopIfTrue="1" operator="containsText" text="No Aceptable o aceptable con control específico">
      <formula>NOT(ISERROR(SEARCH("No Aceptable o aceptable con control específico",AD13)))</formula>
    </cfRule>
  </conditionalFormatting>
  <conditionalFormatting sqref="AD14">
    <cfRule type="containsText" dxfId="882" priority="53" stopIfTrue="1" operator="containsText" text="No aceptable">
      <formula>NOT(ISERROR(SEARCH("No aceptable",AD14)))</formula>
    </cfRule>
    <cfRule type="containsText" dxfId="881" priority="54" stopIfTrue="1" operator="containsText" text="No Aceptable o aceptable con control específico">
      <formula>NOT(ISERROR(SEARCH("No Aceptable o aceptable con control específico",AD14)))</formula>
    </cfRule>
  </conditionalFormatting>
  <conditionalFormatting sqref="AD14:AD19">
    <cfRule type="containsText" dxfId="880" priority="55" stopIfTrue="1" operator="containsText" text="No aceptable o aceptable con control específico">
      <formula>NOT(ISERROR(SEARCH("No aceptable o aceptable con control específico",AD14)))</formula>
    </cfRule>
  </conditionalFormatting>
  <conditionalFormatting sqref="AD20:AD816">
    <cfRule type="containsText" dxfId="879" priority="17" stopIfTrue="1" operator="containsText" text="No aceptable o aceptable con control específico">
      <formula>NOT(ISERROR(SEARCH("No aceptable o aceptable con control específico",AD20)))</formula>
    </cfRule>
    <cfRule type="containsText" dxfId="878" priority="18" stopIfTrue="1" operator="containsText" text="No aceptable">
      <formula>NOT(ISERROR(SEARCH("No aceptable",AD20)))</formula>
    </cfRule>
    <cfRule type="containsText" dxfId="877" priority="19" stopIfTrue="1" operator="containsText" text="No Aceptable o aceptable con control específico">
      <formula>NOT(ISERROR(SEARCH("No Aceptable o aceptable con control específico",AD20)))</formula>
    </cfRule>
  </conditionalFormatting>
  <conditionalFormatting sqref="AD22:AD24">
    <cfRule type="cellIs" dxfId="876" priority="20" stopIfTrue="1" operator="equal">
      <formula>"Aceptable"</formula>
    </cfRule>
    <cfRule type="cellIs" dxfId="875" priority="21" stopIfTrue="1" operator="equal">
      <formula>"No aceptable"</formula>
    </cfRule>
  </conditionalFormatting>
  <conditionalFormatting sqref="AD26 AD27:AE28 AD29:AF29 AD30: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D157:AF158 AD159:AE159 AD160:AF160 AD161:AE170 AD171:AD225 AD226:AF298 AD299:AE300 AD301:AF301 AD302:AE313 AD314:AD326 AD327:AF327 AD328:AD581 AD582:AF667 AD668:AE669 AD670:AF670 AD671:AE678 AD679:AF680 AD681:AE681 AD682:AF741 AD742:AE743 AD744:AF744 AD745:AE748 AD749:AF749 AD750:AE752 AD753:AF754 AD755:AE755 AD756:AF816 AF156 AF170:AF171 AE171:AE172 AE173:AF173 AE174:AE183 AF183 AE184:AF185 AE186 AE187:AF187 AE188:AE197 AF197 AE198:AF199 AE200 AE201:AF201 AE202:AE211 AF211 AE212:AF213 AE214 AE215:AF215 AE216:AE225 AF225 AF313:AF314 AE314:AE315 AE316:AF316 AE317:AE326 AF326 AE328:AF566 AE567:AE568 AE569:AF569 AE570:AE580 AE581:AF581">
    <cfRule type="cellIs" dxfId="874" priority="342" stopIfTrue="1" operator="equal">
      <formula>"Aceptable"</formula>
    </cfRule>
  </conditionalFormatting>
  <conditionalFormatting sqref="AD26 AD27:AE28 AD29:AF29 AD30: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F156 AD157:AF158 AD159:AE159 AD160:AF160 AD161:AE170 AF170:AF171 AE171:AE172 AD171:AD225 AE173:AF173 AE174:AE183 AF183 AE184:AF185 AE186 AE187:AF187 AE188:AE197 AF197 AE198:AF199 AE200 AE201:AF201 AE202:AE211 AF211 AE212:AF213 AE214 AE215:AF215 AE216:AE225 AF225 AD226:AF298 AD299:AE300 AD301:AF301 AD302:AE313 AF313:AF314 AE314:AE315 AD314:AD326 AE316:AF316 AE317:AE326 AF326 AD327:AF327 AE328:AF566 AD328:AD581 AE567:AE568 AE569:AF569 AE570:AE580 AE581:AF581 AD582:AF667 AD668:AE669 AD670:AF670 AD671:AE678 AD679:AF680 AD681:AE681 AD682:AF741 AD742:AE743 AD744:AF744 AD745:AE748 AD749:AF749 AD750:AE752 AD753:AF754 AD755:AE755 AD756:AF816">
    <cfRule type="cellIs" dxfId="873" priority="343" stopIfTrue="1" operator="equal">
      <formula>"No aceptable"</formula>
    </cfRule>
  </conditionalFormatting>
  <conditionalFormatting sqref="AD9:AE9">
    <cfRule type="cellIs" dxfId="872" priority="70" stopIfTrue="1" operator="equal">
      <formula>"No aceptable"</formula>
    </cfRule>
  </conditionalFormatting>
  <conditionalFormatting sqref="AD19:AE19">
    <cfRule type="cellIs" dxfId="871" priority="298" stopIfTrue="1" operator="equal">
      <formula>"Aceptable"</formula>
    </cfRule>
    <cfRule type="cellIs" dxfId="870" priority="299" stopIfTrue="1" operator="equal">
      <formula>"No aceptable"</formula>
    </cfRule>
  </conditionalFormatting>
  <conditionalFormatting sqref="AD20:AE21">
    <cfRule type="cellIs" dxfId="869" priority="48" stopIfTrue="1" operator="equal">
      <formula>"Aceptable"</formula>
    </cfRule>
    <cfRule type="cellIs" dxfId="868" priority="49" stopIfTrue="1" operator="equal">
      <formula>"No aceptable"</formula>
    </cfRule>
  </conditionalFormatting>
  <conditionalFormatting sqref="AD25:AE25">
    <cfRule type="cellIs" dxfId="867" priority="28" stopIfTrue="1" operator="equal">
      <formula>"Aceptable"</formula>
    </cfRule>
    <cfRule type="cellIs" dxfId="866" priority="29" stopIfTrue="1" operator="equal">
      <formula>"No aceptable"</formula>
    </cfRule>
  </conditionalFormatting>
  <conditionalFormatting sqref="AE9">
    <cfRule type="cellIs" dxfId="865" priority="69" stopIfTrue="1" operator="equal">
      <formula>"Aceptable"</formula>
    </cfRule>
  </conditionalFormatting>
  <conditionalFormatting sqref="AE11">
    <cfRule type="cellIs" dxfId="864" priority="5" stopIfTrue="1" operator="equal">
      <formula>"I"</formula>
    </cfRule>
    <cfRule type="cellIs" dxfId="863" priority="6" stopIfTrue="1" operator="equal">
      <formula>"II"</formula>
    </cfRule>
    <cfRule type="cellIs" dxfId="862" priority="7" stopIfTrue="1" operator="between">
      <formula>"III"</formula>
      <formula>"IV"</formula>
    </cfRule>
    <cfRule type="cellIs" dxfId="861" priority="8" stopIfTrue="1" operator="equal">
      <formula>"Aceptable"</formula>
    </cfRule>
    <cfRule type="cellIs" dxfId="860" priority="9" stopIfTrue="1" operator="equal">
      <formula>"No aceptable"</formula>
    </cfRule>
  </conditionalFormatting>
  <conditionalFormatting sqref="AE12">
    <cfRule type="cellIs" dxfId="859" priority="1" stopIfTrue="1" operator="equal">
      <formula>"Aceptable"</formula>
    </cfRule>
    <cfRule type="cellIs" dxfId="858" priority="2" stopIfTrue="1" operator="equal">
      <formula>"No aceptable"</formula>
    </cfRule>
  </conditionalFormatting>
  <conditionalFormatting sqref="AE15">
    <cfRule type="cellIs" dxfId="857" priority="198" stopIfTrue="1" operator="equal">
      <formula>"Aceptable"</formula>
    </cfRule>
    <cfRule type="cellIs" dxfId="856" priority="199" stopIfTrue="1" operator="equal">
      <formula>"No aceptable"</formula>
    </cfRule>
    <cfRule type="cellIs" dxfId="855" priority="200" stopIfTrue="1" operator="equal">
      <formula>"I"</formula>
    </cfRule>
    <cfRule type="cellIs" dxfId="854" priority="201" stopIfTrue="1" operator="equal">
      <formula>"II"</formula>
    </cfRule>
    <cfRule type="cellIs" dxfId="853" priority="202" stopIfTrue="1" operator="between">
      <formula>"III"</formula>
      <formula>"IV"</formula>
    </cfRule>
  </conditionalFormatting>
  <conditionalFormatting sqref="AE20">
    <cfRule type="cellIs" dxfId="852" priority="45" stopIfTrue="1" operator="equal">
      <formula>"I"</formula>
    </cfRule>
    <cfRule type="cellIs" dxfId="851" priority="46" stopIfTrue="1" operator="equal">
      <formula>"II"</formula>
    </cfRule>
    <cfRule type="cellIs" dxfId="850" priority="47" stopIfTrue="1" operator="between">
      <formula>"III"</formula>
      <formula>"IV"</formula>
    </cfRule>
  </conditionalFormatting>
  <conditionalFormatting sqref="AE22:AE23">
    <cfRule type="cellIs" dxfId="849" priority="33" stopIfTrue="1" operator="equal">
      <formula>"Aceptable"</formula>
    </cfRule>
    <cfRule type="cellIs" dxfId="848" priority="34" stopIfTrue="1" operator="equal">
      <formula>"No aceptable"</formula>
    </cfRule>
  </conditionalFormatting>
  <conditionalFormatting sqref="AE24">
    <cfRule type="cellIs" dxfId="847" priority="15" stopIfTrue="1" operator="equal">
      <formula>"Aceptable"</formula>
    </cfRule>
    <cfRule type="cellIs" dxfId="846" priority="16" stopIfTrue="1" operator="equal">
      <formula>"No aceptable"</formula>
    </cfRule>
  </conditionalFormatting>
  <conditionalFormatting sqref="AE25:AE26">
    <cfRule type="cellIs" dxfId="845" priority="12" stopIfTrue="1" operator="equal">
      <formula>"I"</formula>
    </cfRule>
    <cfRule type="cellIs" dxfId="844" priority="13" stopIfTrue="1" operator="equal">
      <formula>"II"</formula>
    </cfRule>
    <cfRule type="cellIs" dxfId="843" priority="14" stopIfTrue="1" operator="between">
      <formula>"III"</formula>
      <formula>"IV"</formula>
    </cfRule>
  </conditionalFormatting>
  <conditionalFormatting sqref="AE26">
    <cfRule type="cellIs" dxfId="842" priority="10" stopIfTrue="1" operator="equal">
      <formula>"Aceptable"</formula>
    </cfRule>
    <cfRule type="cellIs" dxfId="841" priority="11" stopIfTrue="1" operator="equal">
      <formula>"No aceptable"</formula>
    </cfRule>
  </conditionalFormatting>
  <conditionalFormatting sqref="AE10:AF10">
    <cfRule type="cellIs" dxfId="840" priority="95" stopIfTrue="1" operator="equal">
      <formula>"Aceptable"</formula>
    </cfRule>
    <cfRule type="cellIs" dxfId="839" priority="96" stopIfTrue="1" operator="equal">
      <formula>"No aceptable"</formula>
    </cfRule>
  </conditionalFormatting>
  <dataValidations count="4">
    <dataValidation allowBlank="1" sqref="AA13:AA14 AA20:AA25" xr:uid="{00000000-0002-0000-1B00-000000000000}"/>
    <dataValidation type="list" allowBlank="1" showInputMessage="1" showErrorMessage="1" prompt="10 = Muy Alto_x000a_6 = Alto_x000a_2 = Medio_x000a_0 = Bajo" sqref="U13:U14 U11 U20:U25" xr:uid="{00000000-0002-0000-1B00-000001000000}">
      <formula1>"10, 6, 2, 0, "</formula1>
    </dataValidation>
    <dataValidation type="list" allowBlank="1" showInputMessage="1" prompt="4 = Continua_x000a_3 = Frecuente_x000a_2 = Ocasional_x000a_1 = Esporádica" sqref="V13:V14 V11 V19:V25" xr:uid="{00000000-0002-0000-1B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3:Z14 Z11 Z20:Z25" xr:uid="{00000000-0002-0000-1B00-000003000000}">
      <formula1>"100,60,25,10"</formula1>
    </dataValidation>
  </dataValidations>
  <pageMargins left="0.7" right="0.7" top="0.75" bottom="0.75" header="0.3" footer="0.3"/>
  <pageSetup scale="3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pageSetUpPr fitToPage="1"/>
  </sheetPr>
  <dimension ref="A1:BL33"/>
  <sheetViews>
    <sheetView view="pageBreakPreview" topLeftCell="V1" zoomScale="70" zoomScaleNormal="70" zoomScaleSheetLayoutView="70" workbookViewId="0">
      <selection activeCell="AK3" sqref="AK3"/>
    </sheetView>
  </sheetViews>
  <sheetFormatPr baseColWidth="10" defaultColWidth="8" defaultRowHeight="78" customHeight="1"/>
  <cols>
    <col min="1" max="1" width="3.7109375" customWidth="1"/>
    <col min="8" max="8" width="10.42578125" customWidth="1"/>
    <col min="9" max="11" width="13" customWidth="1"/>
    <col min="16" max="16" width="13.7109375" customWidth="1"/>
    <col min="18" max="20" width="13.42578125" customWidth="1"/>
    <col min="36" max="36" width="9.5703125" customWidth="1"/>
    <col min="37" max="37" width="18.85546875" bestFit="1" customWidth="1"/>
    <col min="38" max="38" width="2.42578125" customWidth="1"/>
  </cols>
  <sheetData>
    <row r="1" spans="2:64" ht="43.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4.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4.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54" customHeight="1">
      <c r="B4" s="416" t="s">
        <v>622</v>
      </c>
      <c r="C4" s="417"/>
      <c r="D4" s="417"/>
      <c r="E4" s="417"/>
      <c r="F4" s="417"/>
      <c r="G4" s="417"/>
      <c r="H4" s="417"/>
      <c r="I4" s="417"/>
      <c r="J4" s="417"/>
      <c r="K4" s="417"/>
      <c r="L4" s="417"/>
      <c r="M4" s="417"/>
      <c r="N4" s="417"/>
      <c r="O4" s="417"/>
      <c r="P4" s="417"/>
      <c r="Q4" s="417"/>
      <c r="R4" s="417"/>
      <c r="S4" s="417"/>
      <c r="T4" s="418"/>
      <c r="U4" s="416" t="s">
        <v>620</v>
      </c>
      <c r="V4" s="417"/>
      <c r="W4" s="417"/>
      <c r="X4" s="417"/>
      <c r="Y4" s="417"/>
      <c r="Z4" s="417"/>
      <c r="AA4" s="417"/>
      <c r="AB4" s="417"/>
      <c r="AC4" s="417"/>
      <c r="AD4" s="417"/>
      <c r="AE4" s="417"/>
      <c r="AF4" s="417"/>
      <c r="AG4" s="417"/>
      <c r="AH4" s="417"/>
      <c r="AI4" s="417"/>
      <c r="AJ4" s="417"/>
      <c r="AK4" s="418"/>
    </row>
    <row r="5" spans="2:64" s="1" customFormat="1" ht="58.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50.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78"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78"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78" customHeight="1">
      <c r="B9" s="435" t="s">
        <v>106</v>
      </c>
      <c r="C9" s="435" t="s">
        <v>156</v>
      </c>
      <c r="D9" s="435" t="s">
        <v>184</v>
      </c>
      <c r="E9" s="592" t="s">
        <v>610</v>
      </c>
      <c r="F9" s="438" t="s">
        <v>609</v>
      </c>
      <c r="G9" s="229" t="s">
        <v>42</v>
      </c>
      <c r="H9" s="404" t="s">
        <v>36</v>
      </c>
      <c r="I9" s="74" t="s">
        <v>46</v>
      </c>
      <c r="J9" s="75" t="s">
        <v>230</v>
      </c>
      <c r="K9" s="75" t="s">
        <v>231</v>
      </c>
      <c r="L9" s="76">
        <v>4</v>
      </c>
      <c r="M9" s="76">
        <v>8</v>
      </c>
      <c r="N9" s="76">
        <v>0</v>
      </c>
      <c r="O9" s="76">
        <f t="shared" ref="O9:O23" si="0">SUM(L9:N9)</f>
        <v>12</v>
      </c>
      <c r="P9" s="75" t="s">
        <v>232</v>
      </c>
      <c r="Q9" s="78">
        <v>8</v>
      </c>
      <c r="R9" s="75" t="s">
        <v>424</v>
      </c>
      <c r="S9" s="75" t="s">
        <v>234</v>
      </c>
      <c r="T9" s="75" t="s">
        <v>233</v>
      </c>
      <c r="U9" s="79">
        <v>2</v>
      </c>
      <c r="V9" s="79">
        <v>4</v>
      </c>
      <c r="W9" s="79">
        <f t="shared" ref="W9:W23" si="1">V9*U9</f>
        <v>8</v>
      </c>
      <c r="X9" s="80" t="str">
        <f t="shared" ref="X9:X23" si="2">+IF(AND(U9*V9&gt;=24,U9*V9&lt;=40),"MA",IF(AND(U9*V9&gt;=10,U9*V9&lt;=20),"A",IF(AND(U9*V9&gt;=6,U9*V9&lt;=8),"M",IF(AND(U9*V9&gt;=0,U9*V9&lt;=4),"B",""))))</f>
        <v>M</v>
      </c>
      <c r="Y9" s="74" t="str">
        <f t="shared" ref="Y9:Y23"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AA23" si="4">W9*Z9</f>
        <v>80</v>
      </c>
      <c r="AB9" s="82" t="str">
        <f t="shared" ref="AB9:AB23" si="5">+IF(AND(U9*V9*Z9&gt;=600,U9*V9*Z9&lt;=4000),"I",IF(AND(U9*V9*Z9&gt;=150,U9*V9*Z9&lt;=500),"II",IF(AND(U9*V9*Z9&gt;=40,U9*V9*Z9&lt;=120),"III",IF(AND(U9*V9*Z9&gt;=0,U9*V9*Z9&lt;=20),"IV",""))))</f>
        <v>III</v>
      </c>
      <c r="AC9" s="74" t="str">
        <f t="shared" ref="AC9:AC23"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3" si="7">+IF(AB9="I","No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64" s="1" customFormat="1" ht="78" customHeight="1">
      <c r="B10" s="435"/>
      <c r="C10" s="435"/>
      <c r="D10" s="435"/>
      <c r="E10" s="592"/>
      <c r="F10" s="438"/>
      <c r="G10" s="229" t="s">
        <v>42</v>
      </c>
      <c r="H10" s="415"/>
      <c r="I10" s="74" t="s">
        <v>96</v>
      </c>
      <c r="J10" s="75" t="s">
        <v>236</v>
      </c>
      <c r="K10" s="85" t="s">
        <v>237</v>
      </c>
      <c r="L10" s="76">
        <v>4</v>
      </c>
      <c r="M10" s="76">
        <v>8</v>
      </c>
      <c r="N10" s="76">
        <v>0</v>
      </c>
      <c r="O10" s="76">
        <f t="shared" si="0"/>
        <v>12</v>
      </c>
      <c r="P10" s="75" t="s">
        <v>232</v>
      </c>
      <c r="Q10" s="78">
        <v>8</v>
      </c>
      <c r="R10" s="85" t="s">
        <v>425</v>
      </c>
      <c r="S10" s="85" t="s">
        <v>234</v>
      </c>
      <c r="T10" s="85" t="s">
        <v>233</v>
      </c>
      <c r="U10" s="79">
        <v>2</v>
      </c>
      <c r="V10" s="79">
        <v>4</v>
      </c>
      <c r="W10" s="79">
        <f t="shared" ref="W10:W22" si="8">V10*U10</f>
        <v>8</v>
      </c>
      <c r="X10" s="80" t="str">
        <f t="shared" ref="X10:X22" si="9">+IF(AND(U10*V10&gt;=24,U10*V10&lt;=40),"MA",IF(AND(U10*V10&gt;=10,U10*V10&lt;=20),"A",IF(AND(U10*V10&gt;=6,U10*V10&lt;=8),"M",IF(AND(U10*V10&gt;=0,U10*V10&lt;=4),"B",""))))</f>
        <v>M</v>
      </c>
      <c r="Y10" s="74" t="str">
        <f t="shared" ref="Y10:Y22"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2" si="11">W10*Z10</f>
        <v>80</v>
      </c>
      <c r="AB10" s="82" t="str">
        <f t="shared" ref="AB10:AB22" si="12">+IF(AND(U10*V10*Z10&gt;=600,U10*V10*Z10&lt;=4000),"I",IF(AND(U10*V10*Z10&gt;=150,U10*V10*Z10&lt;=500),"II",IF(AND(U10*V10*Z10&gt;=40,U10*V10*Z10&lt;=120),"III",IF(AND(U10*V10*Z10&gt;=0,U10*V10*Z10&lt;=20),"IV",""))))</f>
        <v>III</v>
      </c>
      <c r="AC10" s="74" t="str">
        <f t="shared" ref="AC10:AC22"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2" si="14">+IF(AB10="I","No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2:64" s="1" customFormat="1" ht="78" customHeight="1">
      <c r="B11" s="435"/>
      <c r="C11" s="435"/>
      <c r="D11" s="435"/>
      <c r="E11" s="592"/>
      <c r="F11" s="438"/>
      <c r="G11" s="229" t="s">
        <v>42</v>
      </c>
      <c r="H11" s="410" t="s">
        <v>44</v>
      </c>
      <c r="I11" s="74" t="s">
        <v>54</v>
      </c>
      <c r="J11" s="74" t="s">
        <v>224</v>
      </c>
      <c r="K11" s="74" t="s">
        <v>219</v>
      </c>
      <c r="L11" s="76">
        <v>4</v>
      </c>
      <c r="M11" s="76">
        <v>8</v>
      </c>
      <c r="N11" s="76">
        <v>0</v>
      </c>
      <c r="O11" s="76">
        <f t="shared" si="0"/>
        <v>12</v>
      </c>
      <c r="P11" s="74" t="s">
        <v>708</v>
      </c>
      <c r="Q11" s="78">
        <v>8</v>
      </c>
      <c r="R11" s="74" t="s">
        <v>221</v>
      </c>
      <c r="S11" s="74" t="s">
        <v>220</v>
      </c>
      <c r="T11" s="74" t="s">
        <v>300</v>
      </c>
      <c r="U11" s="88">
        <v>2</v>
      </c>
      <c r="V11" s="88">
        <v>3</v>
      </c>
      <c r="W11" s="88">
        <f t="shared" si="8"/>
        <v>6</v>
      </c>
      <c r="X11" s="80" t="str">
        <f t="shared" si="9"/>
        <v>M</v>
      </c>
      <c r="Y11" s="81" t="str">
        <f t="shared" si="10"/>
        <v>Situación deficiente con exposición esporádica, o bien situación mejorable con exposición continuada o frecuente. Es posible que suceda el daño alguna vez.</v>
      </c>
      <c r="Z11" s="79">
        <v>10</v>
      </c>
      <c r="AA11" s="79">
        <f t="shared" si="11"/>
        <v>60</v>
      </c>
      <c r="AB11" s="82" t="str">
        <f t="shared" si="12"/>
        <v>III</v>
      </c>
      <c r="AC11" s="81" t="str">
        <f t="shared" si="13"/>
        <v>Mejorar si es posible. Sería conveniente justificar la intervención y su rentabilidad.</v>
      </c>
      <c r="AD11" s="74" t="str">
        <f t="shared" si="14"/>
        <v>Aceptable</v>
      </c>
      <c r="AE11" s="407" t="s">
        <v>724</v>
      </c>
      <c r="AF11" s="74" t="s">
        <v>34</v>
      </c>
      <c r="AG11" s="74" t="s">
        <v>34</v>
      </c>
      <c r="AH11" s="74" t="s">
        <v>34</v>
      </c>
      <c r="AI11" s="74" t="s">
        <v>226</v>
      </c>
      <c r="AJ11" s="74" t="s">
        <v>34</v>
      </c>
      <c r="AK11" s="84" t="s">
        <v>35</v>
      </c>
    </row>
    <row r="12" spans="2:64" s="1" customFormat="1" ht="78" customHeight="1">
      <c r="B12" s="435"/>
      <c r="C12" s="435"/>
      <c r="D12" s="435"/>
      <c r="E12" s="592"/>
      <c r="F12" s="438"/>
      <c r="G12" s="229" t="s">
        <v>42</v>
      </c>
      <c r="H12" s="410"/>
      <c r="I12" s="74" t="s">
        <v>460</v>
      </c>
      <c r="J12" s="74" t="s">
        <v>439</v>
      </c>
      <c r="K12" s="74" t="s">
        <v>709</v>
      </c>
      <c r="L12" s="76">
        <v>4</v>
      </c>
      <c r="M12" s="76">
        <v>8</v>
      </c>
      <c r="N12" s="76">
        <v>0</v>
      </c>
      <c r="O12" s="76">
        <f t="shared" si="0"/>
        <v>12</v>
      </c>
      <c r="P12" s="74" t="s">
        <v>708</v>
      </c>
      <c r="Q12" s="78">
        <v>8</v>
      </c>
      <c r="R12" s="74" t="s">
        <v>707</v>
      </c>
      <c r="S12" s="74" t="s">
        <v>461</v>
      </c>
      <c r="T12" s="74" t="s">
        <v>441</v>
      </c>
      <c r="U12" s="79">
        <v>2</v>
      </c>
      <c r="V12" s="79">
        <v>3</v>
      </c>
      <c r="W12" s="88">
        <f t="shared" si="8"/>
        <v>6</v>
      </c>
      <c r="X12" s="80" t="str">
        <f t="shared" si="9"/>
        <v>M</v>
      </c>
      <c r="Y12" s="81" t="str">
        <f t="shared" si="10"/>
        <v>Situación deficiente con exposición esporádica, o bien situación mejorable con exposición continuada o frecuente. Es posible que suceda el daño alguna vez.</v>
      </c>
      <c r="Z12" s="79">
        <v>10</v>
      </c>
      <c r="AA12" s="79">
        <f t="shared" si="11"/>
        <v>60</v>
      </c>
      <c r="AB12" s="82" t="str">
        <f t="shared" si="12"/>
        <v>III</v>
      </c>
      <c r="AC12" s="81" t="str">
        <f t="shared" si="13"/>
        <v>Mejorar si es posible. Sería conveniente justificar la intervención y su rentabilidad.</v>
      </c>
      <c r="AD12" s="74" t="str">
        <f t="shared" si="14"/>
        <v>Aceptable</v>
      </c>
      <c r="AE12" s="408"/>
      <c r="AF12" s="74" t="s">
        <v>34</v>
      </c>
      <c r="AG12" s="74" t="s">
        <v>34</v>
      </c>
      <c r="AH12" s="74" t="s">
        <v>34</v>
      </c>
      <c r="AI12" s="74" t="s">
        <v>462</v>
      </c>
      <c r="AJ12" s="74" t="s">
        <v>34</v>
      </c>
      <c r="AK12" s="84" t="s">
        <v>433</v>
      </c>
    </row>
    <row r="13" spans="2:64" s="1" customFormat="1" ht="78" customHeight="1">
      <c r="B13" s="435"/>
      <c r="C13" s="435"/>
      <c r="D13" s="435"/>
      <c r="E13" s="592"/>
      <c r="F13" s="438"/>
      <c r="G13" s="229" t="s">
        <v>42</v>
      </c>
      <c r="H13" s="410"/>
      <c r="I13" s="74" t="s">
        <v>427</v>
      </c>
      <c r="J13" s="74" t="s">
        <v>428</v>
      </c>
      <c r="K13" s="74" t="s">
        <v>711</v>
      </c>
      <c r="L13" s="76">
        <v>4</v>
      </c>
      <c r="M13" s="76">
        <v>8</v>
      </c>
      <c r="N13" s="76">
        <v>0</v>
      </c>
      <c r="O13" s="76">
        <f t="shared" si="0"/>
        <v>12</v>
      </c>
      <c r="P13" s="74" t="s">
        <v>708</v>
      </c>
      <c r="Q13" s="78">
        <v>8</v>
      </c>
      <c r="R13" s="74" t="s">
        <v>221</v>
      </c>
      <c r="S13" s="74" t="s">
        <v>431</v>
      </c>
      <c r="T13" s="74" t="s">
        <v>432</v>
      </c>
      <c r="U13" s="79">
        <v>2</v>
      </c>
      <c r="V13" s="79">
        <v>1</v>
      </c>
      <c r="W13" s="79">
        <f t="shared" si="8"/>
        <v>2</v>
      </c>
      <c r="X13" s="80" t="str">
        <f t="shared" si="9"/>
        <v>B</v>
      </c>
      <c r="Y13" s="81" t="str">
        <f t="shared" si="10"/>
        <v>Situación mejorable con exposición ocasional o esporádica, o situación sin anomalía destacable con cualquier nivel de exposición. No es esperable que se materialice el riesgo, aunque puede ser concebible.</v>
      </c>
      <c r="Z13" s="79">
        <v>10</v>
      </c>
      <c r="AA13" s="79">
        <f t="shared" si="11"/>
        <v>20</v>
      </c>
      <c r="AB13" s="82" t="str">
        <f t="shared" si="12"/>
        <v>IV</v>
      </c>
      <c r="AC13" s="81" t="str">
        <f t="shared" si="13"/>
        <v>Mantener las medidas de control existentes, pero se deberían considerar soluciones o mejoras y se deben hacer comprobaciones periódicas para asegurar que el riesgo aún es tolerable.</v>
      </c>
      <c r="AD13" s="74" t="str">
        <f t="shared" si="14"/>
        <v>Aceptable</v>
      </c>
      <c r="AE13" s="408"/>
      <c r="AF13" s="74" t="s">
        <v>34</v>
      </c>
      <c r="AG13" s="74" t="s">
        <v>34</v>
      </c>
      <c r="AH13" s="74" t="s">
        <v>34</v>
      </c>
      <c r="AI13" s="74" t="s">
        <v>223</v>
      </c>
      <c r="AJ13" s="74" t="s">
        <v>34</v>
      </c>
      <c r="AK13" s="84" t="s">
        <v>433</v>
      </c>
    </row>
    <row r="14" spans="2:64" s="1" customFormat="1" ht="78" customHeight="1">
      <c r="B14" s="435"/>
      <c r="C14" s="435"/>
      <c r="D14" s="435"/>
      <c r="E14" s="592"/>
      <c r="F14" s="438"/>
      <c r="G14" s="229" t="s">
        <v>42</v>
      </c>
      <c r="H14" s="410"/>
      <c r="I14" s="74" t="s">
        <v>463</v>
      </c>
      <c r="J14" s="74" t="s">
        <v>222</v>
      </c>
      <c r="K14" s="74" t="s">
        <v>711</v>
      </c>
      <c r="L14" s="76">
        <v>4</v>
      </c>
      <c r="M14" s="76">
        <v>8</v>
      </c>
      <c r="N14" s="76">
        <v>0</v>
      </c>
      <c r="O14" s="76">
        <f t="shared" si="0"/>
        <v>12</v>
      </c>
      <c r="P14" s="74" t="s">
        <v>708</v>
      </c>
      <c r="Q14" s="74">
        <v>8</v>
      </c>
      <c r="R14" s="74" t="s">
        <v>459</v>
      </c>
      <c r="S14" s="74" t="s">
        <v>220</v>
      </c>
      <c r="T14" s="74" t="s">
        <v>300</v>
      </c>
      <c r="U14" s="79">
        <v>2</v>
      </c>
      <c r="V14" s="79">
        <v>3</v>
      </c>
      <c r="W14" s="79">
        <f t="shared" si="8"/>
        <v>6</v>
      </c>
      <c r="X14" s="80" t="str">
        <f t="shared" si="9"/>
        <v>M</v>
      </c>
      <c r="Y14" s="81" t="str">
        <f t="shared" si="10"/>
        <v>Situación deficiente con exposición esporádica, o bien situación mejorable con exposición continuada o frecuente. Es posible que suceda el daño alguna vez.</v>
      </c>
      <c r="Z14" s="79">
        <v>10</v>
      </c>
      <c r="AA14" s="79">
        <f t="shared" si="11"/>
        <v>60</v>
      </c>
      <c r="AB14" s="82" t="str">
        <f t="shared" si="12"/>
        <v>III</v>
      </c>
      <c r="AC14" s="81" t="str">
        <f t="shared" si="13"/>
        <v>Mejorar si es posible. Sería conveniente justificar la intervención y su rentabilidad.</v>
      </c>
      <c r="AD14" s="74" t="str">
        <f t="shared" si="14"/>
        <v>Aceptable</v>
      </c>
      <c r="AE14" s="409"/>
      <c r="AF14" s="74" t="s">
        <v>34</v>
      </c>
      <c r="AG14" s="74" t="s">
        <v>34</v>
      </c>
      <c r="AH14" s="74" t="s">
        <v>34</v>
      </c>
      <c r="AI14" s="74" t="s">
        <v>462</v>
      </c>
      <c r="AJ14" s="74" t="s">
        <v>34</v>
      </c>
      <c r="AK14" s="84" t="s">
        <v>464</v>
      </c>
    </row>
    <row r="15" spans="2:64" s="1" customFormat="1" ht="78" customHeight="1">
      <c r="B15" s="435"/>
      <c r="C15" s="435"/>
      <c r="D15" s="435"/>
      <c r="E15" s="592"/>
      <c r="F15" s="438"/>
      <c r="G15" s="229" t="s">
        <v>42</v>
      </c>
      <c r="H15" s="410" t="s">
        <v>48</v>
      </c>
      <c r="I15" s="85" t="s">
        <v>202</v>
      </c>
      <c r="J15" s="85" t="s">
        <v>203</v>
      </c>
      <c r="K15" s="85" t="s">
        <v>206</v>
      </c>
      <c r="L15" s="76">
        <v>4</v>
      </c>
      <c r="M15" s="76">
        <v>8</v>
      </c>
      <c r="N15" s="76">
        <v>0</v>
      </c>
      <c r="O15" s="76">
        <f t="shared" si="0"/>
        <v>12</v>
      </c>
      <c r="P15" s="89" t="s">
        <v>209</v>
      </c>
      <c r="Q15" s="78">
        <v>8</v>
      </c>
      <c r="R15" s="89" t="s">
        <v>211</v>
      </c>
      <c r="S15" s="89" t="s">
        <v>296</v>
      </c>
      <c r="T15" s="89" t="s">
        <v>213</v>
      </c>
      <c r="U15" s="79">
        <v>2</v>
      </c>
      <c r="V15" s="79">
        <v>4</v>
      </c>
      <c r="W15" s="79">
        <f t="shared" si="8"/>
        <v>8</v>
      </c>
      <c r="X15" s="80" t="str">
        <f t="shared" si="9"/>
        <v>M</v>
      </c>
      <c r="Y15" s="81" t="str">
        <f t="shared" si="10"/>
        <v>Situación deficiente con exposición esporádica, o bien situación mejorable con exposición continuada o frecuente. Es posible que suceda el daño alguna vez.</v>
      </c>
      <c r="Z15" s="79">
        <v>10</v>
      </c>
      <c r="AA15" s="79">
        <f t="shared" si="11"/>
        <v>80</v>
      </c>
      <c r="AB15" s="82" t="str">
        <f t="shared" si="12"/>
        <v>III</v>
      </c>
      <c r="AC15" s="81" t="str">
        <f t="shared" si="13"/>
        <v>Mejorar si es posible. Sería conveniente justificar la intervención y su rentabilidad.</v>
      </c>
      <c r="AD15" s="74" t="str">
        <f t="shared" si="14"/>
        <v>Aceptable</v>
      </c>
      <c r="AE15" s="407" t="s">
        <v>713</v>
      </c>
      <c r="AF15" s="74" t="s">
        <v>34</v>
      </c>
      <c r="AG15" s="74" t="s">
        <v>34</v>
      </c>
      <c r="AH15" s="85" t="s">
        <v>217</v>
      </c>
      <c r="AI15" s="85" t="s">
        <v>218</v>
      </c>
      <c r="AJ15" s="78" t="s">
        <v>34</v>
      </c>
      <c r="AK15" s="52" t="s">
        <v>468</v>
      </c>
    </row>
    <row r="16" spans="2:64" s="1" customFormat="1" ht="78" customHeight="1">
      <c r="B16" s="435"/>
      <c r="C16" s="435"/>
      <c r="D16" s="435"/>
      <c r="E16" s="592"/>
      <c r="F16" s="438"/>
      <c r="G16" s="229" t="s">
        <v>42</v>
      </c>
      <c r="H16" s="410"/>
      <c r="I16" s="85" t="s">
        <v>205</v>
      </c>
      <c r="J16" s="85" t="s">
        <v>204</v>
      </c>
      <c r="K16" s="85" t="s">
        <v>207</v>
      </c>
      <c r="L16" s="76">
        <v>4</v>
      </c>
      <c r="M16" s="76">
        <v>8</v>
      </c>
      <c r="N16" s="76">
        <v>0</v>
      </c>
      <c r="O16" s="76">
        <f t="shared" si="0"/>
        <v>12</v>
      </c>
      <c r="P16" s="89" t="s">
        <v>210</v>
      </c>
      <c r="Q16" s="78">
        <v>8</v>
      </c>
      <c r="R16" s="89" t="s">
        <v>214</v>
      </c>
      <c r="S16" s="89" t="s">
        <v>215</v>
      </c>
      <c r="T16" s="89" t="s">
        <v>216</v>
      </c>
      <c r="U16" s="79">
        <v>2</v>
      </c>
      <c r="V16" s="79">
        <v>4</v>
      </c>
      <c r="W16" s="79">
        <f t="shared" si="8"/>
        <v>8</v>
      </c>
      <c r="X16" s="80" t="str">
        <f t="shared" si="9"/>
        <v>M</v>
      </c>
      <c r="Y16" s="81" t="str">
        <f t="shared" si="10"/>
        <v>Situación deficiente con exposición esporádica, o bien situación mejorable con exposición continuada o frecuente. Es posible que suceda el daño alguna vez.</v>
      </c>
      <c r="Z16" s="79">
        <v>10</v>
      </c>
      <c r="AA16" s="79">
        <f t="shared" si="11"/>
        <v>80</v>
      </c>
      <c r="AB16" s="82" t="str">
        <f t="shared" si="12"/>
        <v>III</v>
      </c>
      <c r="AC16" s="81" t="str">
        <f t="shared" si="13"/>
        <v>Mejorar si es posible. Sería conveniente justificar la intervención y su rentabilidad.</v>
      </c>
      <c r="AD16" s="74" t="str">
        <f t="shared" si="14"/>
        <v>Aceptable</v>
      </c>
      <c r="AE16" s="408"/>
      <c r="AF16" s="74" t="s">
        <v>34</v>
      </c>
      <c r="AG16" s="74" t="s">
        <v>34</v>
      </c>
      <c r="AH16" s="85" t="s">
        <v>217</v>
      </c>
      <c r="AI16" s="85" t="s">
        <v>218</v>
      </c>
      <c r="AJ16" s="78" t="s">
        <v>34</v>
      </c>
      <c r="AK16" s="52" t="s">
        <v>468</v>
      </c>
    </row>
    <row r="17" spans="1:37" s="1" customFormat="1" ht="78" customHeight="1">
      <c r="B17" s="435"/>
      <c r="C17" s="435"/>
      <c r="D17" s="435"/>
      <c r="E17" s="592"/>
      <c r="F17" s="438"/>
      <c r="G17" s="229" t="s">
        <v>33</v>
      </c>
      <c r="H17" s="404" t="s">
        <v>45</v>
      </c>
      <c r="I17" s="100" t="s">
        <v>715</v>
      </c>
      <c r="J17" s="85" t="s">
        <v>290</v>
      </c>
      <c r="K17" s="85" t="s">
        <v>270</v>
      </c>
      <c r="L17" s="76">
        <v>4</v>
      </c>
      <c r="M17" s="76">
        <v>8</v>
      </c>
      <c r="N17" s="76">
        <v>0</v>
      </c>
      <c r="O17" s="76">
        <f t="shared" si="0"/>
        <v>12</v>
      </c>
      <c r="P17" s="85" t="s">
        <v>291</v>
      </c>
      <c r="Q17" s="78">
        <v>4</v>
      </c>
      <c r="R17" s="85" t="s">
        <v>147</v>
      </c>
      <c r="S17" s="74" t="s">
        <v>297</v>
      </c>
      <c r="T17" s="74" t="s">
        <v>717</v>
      </c>
      <c r="U17" s="90">
        <v>2</v>
      </c>
      <c r="V17" s="79">
        <v>2</v>
      </c>
      <c r="W17" s="79">
        <f t="shared" si="8"/>
        <v>4</v>
      </c>
      <c r="X17" s="80" t="str">
        <f t="shared" si="9"/>
        <v>B</v>
      </c>
      <c r="Y17" s="81" t="str">
        <f t="shared" si="10"/>
        <v>Situación mejorable con exposición ocasional o esporádica, o situación sin anomalía destacable con cualquier nivel de exposición. No es esperable que se materialice el riesgo, aunque puede ser concebible.</v>
      </c>
      <c r="Z17" s="79">
        <v>10</v>
      </c>
      <c r="AA17" s="79">
        <f t="shared" si="11"/>
        <v>40</v>
      </c>
      <c r="AB17" s="82" t="str">
        <f t="shared" si="12"/>
        <v>III</v>
      </c>
      <c r="AC17" s="81" t="str">
        <f t="shared" si="13"/>
        <v>Mejorar si es posible. Sería conveniente justificar la intervención y su rentabilidad.</v>
      </c>
      <c r="AD17" s="74" t="str">
        <f t="shared" si="14"/>
        <v>Aceptable</v>
      </c>
      <c r="AE17" s="74" t="s">
        <v>718</v>
      </c>
      <c r="AF17" s="78" t="s">
        <v>34</v>
      </c>
      <c r="AG17" s="78" t="s">
        <v>34</v>
      </c>
      <c r="AH17" s="85" t="s">
        <v>719</v>
      </c>
      <c r="AI17" s="85" t="s">
        <v>303</v>
      </c>
      <c r="AJ17" s="78" t="s">
        <v>34</v>
      </c>
      <c r="AK17" s="52" t="s">
        <v>468</v>
      </c>
    </row>
    <row r="18" spans="1:37" s="1" customFormat="1" ht="78" customHeight="1">
      <c r="B18" s="435"/>
      <c r="C18" s="435"/>
      <c r="D18" s="435"/>
      <c r="E18" s="592"/>
      <c r="F18" s="438"/>
      <c r="G18" s="229" t="s">
        <v>33</v>
      </c>
      <c r="H18" s="405"/>
      <c r="I18" s="85" t="s">
        <v>56</v>
      </c>
      <c r="J18" s="85" t="s">
        <v>284</v>
      </c>
      <c r="K18" s="85" t="s">
        <v>270</v>
      </c>
      <c r="L18" s="76">
        <v>4</v>
      </c>
      <c r="M18" s="76">
        <v>8</v>
      </c>
      <c r="N18" s="76">
        <v>0</v>
      </c>
      <c r="O18" s="76">
        <f t="shared" si="0"/>
        <v>12</v>
      </c>
      <c r="P18" s="85" t="s">
        <v>285</v>
      </c>
      <c r="Q18" s="78">
        <v>1</v>
      </c>
      <c r="R18" s="85" t="s">
        <v>287</v>
      </c>
      <c r="S18" s="85" t="s">
        <v>446</v>
      </c>
      <c r="T18" s="74" t="s">
        <v>301</v>
      </c>
      <c r="U18" s="79">
        <v>2</v>
      </c>
      <c r="V18" s="79">
        <v>2</v>
      </c>
      <c r="W18" s="79">
        <f t="shared" si="8"/>
        <v>4</v>
      </c>
      <c r="X18" s="80" t="str">
        <f t="shared" si="9"/>
        <v>B</v>
      </c>
      <c r="Y18" s="81" t="str">
        <f t="shared" si="10"/>
        <v>Situación mejorable con exposición ocasional o esporádica, o situación sin anomalía destacable con cualquier nivel de exposición. No es esperable que se materialice el riesgo, aunque puede ser concebible.</v>
      </c>
      <c r="Z18" s="79">
        <v>10</v>
      </c>
      <c r="AA18" s="79">
        <f t="shared" si="11"/>
        <v>40</v>
      </c>
      <c r="AB18" s="82" t="str">
        <f t="shared" si="12"/>
        <v>III</v>
      </c>
      <c r="AC18" s="81" t="str">
        <f t="shared" si="13"/>
        <v>Mejorar si es posible. Sería conveniente justificar la intervención y su rentabilidad.</v>
      </c>
      <c r="AD18" s="74" t="str">
        <f t="shared" si="14"/>
        <v>Aceptable</v>
      </c>
      <c r="AE18" s="74" t="s">
        <v>716</v>
      </c>
      <c r="AF18" s="78" t="s">
        <v>34</v>
      </c>
      <c r="AG18" s="74" t="s">
        <v>147</v>
      </c>
      <c r="AH18" s="85" t="s">
        <v>288</v>
      </c>
      <c r="AI18" s="85" t="s">
        <v>289</v>
      </c>
      <c r="AJ18" s="78" t="s">
        <v>34</v>
      </c>
      <c r="AK18" s="52" t="s">
        <v>468</v>
      </c>
    </row>
    <row r="19" spans="1:37" s="1" customFormat="1" ht="135.75" customHeight="1">
      <c r="B19" s="435"/>
      <c r="C19" s="435"/>
      <c r="D19" s="435"/>
      <c r="E19" s="592"/>
      <c r="F19" s="438"/>
      <c r="G19" s="229"/>
      <c r="H19" s="405"/>
      <c r="I19" s="85" t="s">
        <v>56</v>
      </c>
      <c r="J19" s="85" t="s">
        <v>286</v>
      </c>
      <c r="K19" s="85" t="s">
        <v>57</v>
      </c>
      <c r="L19" s="76">
        <v>4</v>
      </c>
      <c r="M19" s="76">
        <v>8</v>
      </c>
      <c r="N19" s="76">
        <v>0</v>
      </c>
      <c r="O19" s="76">
        <f t="shared" si="0"/>
        <v>12</v>
      </c>
      <c r="P19" s="85" t="s">
        <v>280</v>
      </c>
      <c r="Q19" s="78">
        <v>4</v>
      </c>
      <c r="R19" s="74" t="s">
        <v>147</v>
      </c>
      <c r="S19" s="85" t="s">
        <v>281</v>
      </c>
      <c r="T19" s="74" t="s">
        <v>304</v>
      </c>
      <c r="U19" s="79">
        <v>2</v>
      </c>
      <c r="V19" s="79">
        <v>3</v>
      </c>
      <c r="W19" s="79">
        <f t="shared" si="8"/>
        <v>6</v>
      </c>
      <c r="X19" s="80" t="str">
        <f t="shared" si="9"/>
        <v>M</v>
      </c>
      <c r="Y19" s="81" t="str">
        <f t="shared" si="10"/>
        <v>Situación deficiente con exposición esporádica, o bien situación mejorable con exposición continuada o frecuente. Es posible que suceda el daño alguna vez.</v>
      </c>
      <c r="Z19" s="79">
        <v>10</v>
      </c>
      <c r="AA19" s="79">
        <f t="shared" si="11"/>
        <v>60</v>
      </c>
      <c r="AB19" s="82" t="str">
        <f t="shared" si="12"/>
        <v>III</v>
      </c>
      <c r="AC19" s="81" t="str">
        <f t="shared" si="13"/>
        <v>Mejorar si es posible. Sería conveniente justificar la intervención y su rentabilidad.</v>
      </c>
      <c r="AD19" s="74" t="str">
        <f t="shared" si="14"/>
        <v>Aceptable</v>
      </c>
      <c r="AE19" s="64" t="s">
        <v>697</v>
      </c>
      <c r="AF19" s="78" t="s">
        <v>34</v>
      </c>
      <c r="AG19" s="78" t="s">
        <v>34</v>
      </c>
      <c r="AH19" s="85" t="s">
        <v>282</v>
      </c>
      <c r="AI19" s="85" t="s">
        <v>283</v>
      </c>
      <c r="AJ19" s="78" t="s">
        <v>34</v>
      </c>
      <c r="AK19" s="52" t="s">
        <v>468</v>
      </c>
    </row>
    <row r="20" spans="1:37" s="1" customFormat="1" ht="78" customHeight="1">
      <c r="B20" s="435"/>
      <c r="C20" s="435"/>
      <c r="D20" s="435"/>
      <c r="E20" s="592"/>
      <c r="F20" s="438"/>
      <c r="G20" s="229" t="s">
        <v>33</v>
      </c>
      <c r="H20" s="405"/>
      <c r="I20" s="85" t="s">
        <v>467</v>
      </c>
      <c r="J20" s="85" t="s">
        <v>279</v>
      </c>
      <c r="K20" s="85" t="s">
        <v>270</v>
      </c>
      <c r="L20" s="76">
        <v>4</v>
      </c>
      <c r="M20" s="76">
        <v>8</v>
      </c>
      <c r="N20" s="76">
        <v>0</v>
      </c>
      <c r="O20" s="76">
        <f t="shared" si="0"/>
        <v>12</v>
      </c>
      <c r="P20" s="85" t="s">
        <v>285</v>
      </c>
      <c r="Q20" s="78">
        <v>1</v>
      </c>
      <c r="R20" s="85" t="s">
        <v>147</v>
      </c>
      <c r="S20" s="74" t="s">
        <v>298</v>
      </c>
      <c r="T20" s="85" t="s">
        <v>305</v>
      </c>
      <c r="U20" s="79">
        <v>2</v>
      </c>
      <c r="V20" s="79">
        <v>2</v>
      </c>
      <c r="W20" s="79">
        <f t="shared" si="8"/>
        <v>4</v>
      </c>
      <c r="X20" s="80" t="str">
        <f t="shared" si="9"/>
        <v>B</v>
      </c>
      <c r="Y20" s="81" t="str">
        <f t="shared" si="10"/>
        <v>Situación mejorable con exposición ocasional o esporádica, o situación sin anomalía destacable con cualquier nivel de exposición. No es esperable que se materialice el riesgo, aunque puede ser concebible.</v>
      </c>
      <c r="Z20" s="79">
        <v>25</v>
      </c>
      <c r="AA20" s="79">
        <f t="shared" si="11"/>
        <v>100</v>
      </c>
      <c r="AB20" s="82" t="str">
        <f t="shared" si="12"/>
        <v>III</v>
      </c>
      <c r="AC20" s="81" t="str">
        <f t="shared" si="13"/>
        <v>Mejorar si es posible. Sería conveniente justificar la intervención y su rentabilidad.</v>
      </c>
      <c r="AD20" s="74" t="str">
        <f t="shared" si="14"/>
        <v>Aceptable</v>
      </c>
      <c r="AE20" s="74" t="s">
        <v>699</v>
      </c>
      <c r="AF20" s="74" t="s">
        <v>34</v>
      </c>
      <c r="AG20" s="74" t="s">
        <v>34</v>
      </c>
      <c r="AH20" s="85" t="s">
        <v>59</v>
      </c>
      <c r="AI20" s="85" t="s">
        <v>466</v>
      </c>
      <c r="AJ20" s="74" t="s">
        <v>34</v>
      </c>
      <c r="AK20" s="84" t="s">
        <v>468</v>
      </c>
    </row>
    <row r="21" spans="1:37" s="1" customFormat="1" ht="78" customHeight="1">
      <c r="B21" s="435"/>
      <c r="C21" s="435"/>
      <c r="D21" s="435"/>
      <c r="E21" s="592"/>
      <c r="F21" s="438"/>
      <c r="G21" s="229" t="s">
        <v>33</v>
      </c>
      <c r="H21" s="405"/>
      <c r="I21" s="85" t="s">
        <v>679</v>
      </c>
      <c r="J21" s="85" t="s">
        <v>680</v>
      </c>
      <c r="K21" s="85" t="s">
        <v>721</v>
      </c>
      <c r="L21" s="76">
        <v>4</v>
      </c>
      <c r="M21" s="76">
        <v>8</v>
      </c>
      <c r="N21" s="76">
        <v>0</v>
      </c>
      <c r="O21" s="76">
        <f t="shared" si="0"/>
        <v>12</v>
      </c>
      <c r="P21" s="85" t="s">
        <v>331</v>
      </c>
      <c r="Q21" s="78">
        <v>8</v>
      </c>
      <c r="R21" s="85" t="s">
        <v>683</v>
      </c>
      <c r="S21" s="85" t="s">
        <v>681</v>
      </c>
      <c r="T21" s="74" t="s">
        <v>682</v>
      </c>
      <c r="U21" s="79">
        <v>2</v>
      </c>
      <c r="V21" s="79">
        <v>1</v>
      </c>
      <c r="W21" s="79">
        <f t="shared" si="8"/>
        <v>2</v>
      </c>
      <c r="X21" s="80" t="str">
        <f t="shared" si="9"/>
        <v>B</v>
      </c>
      <c r="Y21" s="74" t="str">
        <f t="shared" si="10"/>
        <v>Situación mejorable con exposición ocasional o esporádica, o situación sin anomalía destacable con cualquier nivel de exposición. No es esperable que se materialice el riesgo, aunque puede ser concebible.</v>
      </c>
      <c r="Z21" s="79">
        <v>10</v>
      </c>
      <c r="AA21" s="79">
        <f t="shared" si="11"/>
        <v>20</v>
      </c>
      <c r="AB21" s="82" t="str">
        <f t="shared" si="12"/>
        <v>IV</v>
      </c>
      <c r="AC21" s="74" t="str">
        <f t="shared" si="13"/>
        <v>Mantener las medidas de control existentes, pero se deberían considerar soluciones o mejoras y se deben hacer comprobaciones periódicas para asegurar que el riesgo aún es tolerable.</v>
      </c>
      <c r="AD21" s="74" t="str">
        <f t="shared" si="14"/>
        <v>Aceptable</v>
      </c>
      <c r="AE21" s="64" t="s">
        <v>722</v>
      </c>
      <c r="AF21" s="64" t="s">
        <v>34</v>
      </c>
      <c r="AG21" s="64" t="s">
        <v>147</v>
      </c>
      <c r="AH21" s="72" t="s">
        <v>684</v>
      </c>
      <c r="AI21" s="72" t="s">
        <v>685</v>
      </c>
      <c r="AJ21" s="66" t="s">
        <v>34</v>
      </c>
      <c r="AK21" s="193" t="s">
        <v>478</v>
      </c>
    </row>
    <row r="22" spans="1:37" s="1" customFormat="1" ht="78" customHeight="1">
      <c r="B22" s="435"/>
      <c r="C22" s="435"/>
      <c r="D22" s="435"/>
      <c r="E22" s="592"/>
      <c r="F22" s="438"/>
      <c r="G22" s="229" t="s">
        <v>33</v>
      </c>
      <c r="H22" s="415"/>
      <c r="I22" s="85" t="s">
        <v>182</v>
      </c>
      <c r="J22" s="85" t="s">
        <v>299</v>
      </c>
      <c r="K22" s="85" t="s">
        <v>275</v>
      </c>
      <c r="L22" s="76">
        <v>4</v>
      </c>
      <c r="M22" s="76">
        <v>8</v>
      </c>
      <c r="N22" s="76">
        <v>0</v>
      </c>
      <c r="O22" s="76">
        <f t="shared" si="0"/>
        <v>12</v>
      </c>
      <c r="P22" s="85" t="s">
        <v>276</v>
      </c>
      <c r="Q22" s="78">
        <v>2</v>
      </c>
      <c r="R22" s="74" t="s">
        <v>306</v>
      </c>
      <c r="S22" s="85" t="s">
        <v>307</v>
      </c>
      <c r="T22" s="74" t="s">
        <v>308</v>
      </c>
      <c r="U22" s="79">
        <v>6</v>
      </c>
      <c r="V22" s="79">
        <v>2</v>
      </c>
      <c r="W22" s="79">
        <f t="shared" si="8"/>
        <v>12</v>
      </c>
      <c r="X22" s="80" t="str">
        <f t="shared" si="9"/>
        <v>A</v>
      </c>
      <c r="Y22" s="81" t="str">
        <f t="shared" si="10"/>
        <v>Situación deficiente con exposición frecuente u ocasional, o bien situación muy deficiente con exposición ocasional o esporádica. La materialización de Riesgo es posible que suceda varias veces en la vida laboral</v>
      </c>
      <c r="Z22" s="79">
        <v>25</v>
      </c>
      <c r="AA22" s="79">
        <f t="shared" si="11"/>
        <v>300</v>
      </c>
      <c r="AB22" s="82" t="str">
        <f t="shared" si="12"/>
        <v>II</v>
      </c>
      <c r="AC22" s="81" t="str">
        <f t="shared" si="13"/>
        <v>Corregir y adoptar medidas de control de inmediato. Sin embargo suspenda actividades si el nivel de riesgo está por encima o igual de 360.</v>
      </c>
      <c r="AD22" s="74" t="str">
        <f t="shared" si="14"/>
        <v>No aceptable o aceptable con control específico</v>
      </c>
      <c r="AE22" s="74" t="s">
        <v>701</v>
      </c>
      <c r="AF22" s="74" t="s">
        <v>34</v>
      </c>
      <c r="AG22" s="74" t="s">
        <v>34</v>
      </c>
      <c r="AH22" s="85" t="s">
        <v>278</v>
      </c>
      <c r="AI22" s="74" t="s">
        <v>148</v>
      </c>
      <c r="AJ22" s="74" t="s">
        <v>34</v>
      </c>
      <c r="AK22" s="52" t="s">
        <v>468</v>
      </c>
    </row>
    <row r="23" spans="1:37" s="29" customFormat="1" ht="78" customHeight="1" thickBot="1">
      <c r="A23" s="504"/>
      <c r="B23" s="435"/>
      <c r="C23" s="435"/>
      <c r="D23" s="435"/>
      <c r="E23" s="592"/>
      <c r="F23" s="438"/>
      <c r="G23" s="246" t="s">
        <v>33</v>
      </c>
      <c r="H23" s="155" t="s">
        <v>60</v>
      </c>
      <c r="I23" s="155" t="s">
        <v>268</v>
      </c>
      <c r="J23" s="155" t="s">
        <v>269</v>
      </c>
      <c r="K23" s="155" t="s">
        <v>270</v>
      </c>
      <c r="L23" s="76">
        <v>4</v>
      </c>
      <c r="M23" s="76">
        <v>8</v>
      </c>
      <c r="N23" s="76">
        <v>0</v>
      </c>
      <c r="O23" s="76">
        <f t="shared" si="0"/>
        <v>12</v>
      </c>
      <c r="P23" s="155" t="s">
        <v>271</v>
      </c>
      <c r="Q23" s="94">
        <v>8</v>
      </c>
      <c r="R23" s="155" t="s">
        <v>272</v>
      </c>
      <c r="S23" s="155" t="s">
        <v>273</v>
      </c>
      <c r="T23" s="93" t="s">
        <v>316</v>
      </c>
      <c r="U23" s="154">
        <v>2</v>
      </c>
      <c r="V23" s="154">
        <v>4</v>
      </c>
      <c r="W23" s="154">
        <f t="shared" si="1"/>
        <v>8</v>
      </c>
      <c r="X23" s="97" t="str">
        <f t="shared" si="2"/>
        <v>M</v>
      </c>
      <c r="Y23" s="93" t="str">
        <f t="shared" si="3"/>
        <v>Situación deficiente con exposición esporádica, o bien situación mejorable con exposición continuada o frecuente. Es posible que suceda el daño alguna vez.</v>
      </c>
      <c r="Z23" s="154">
        <v>10</v>
      </c>
      <c r="AA23" s="154">
        <f t="shared" si="4"/>
        <v>80</v>
      </c>
      <c r="AB23" s="157" t="str">
        <f t="shared" si="5"/>
        <v>III</v>
      </c>
      <c r="AC23" s="93" t="str">
        <f t="shared" si="6"/>
        <v>Mejorar si es posible. Sería conveniente justificar la intervención y su rentabilidad.</v>
      </c>
      <c r="AD23" s="93" t="str">
        <f t="shared" si="7"/>
        <v>Aceptable</v>
      </c>
      <c r="AE23" s="93" t="s">
        <v>435</v>
      </c>
      <c r="AF23" s="94" t="s">
        <v>34</v>
      </c>
      <c r="AG23" s="94" t="s">
        <v>34</v>
      </c>
      <c r="AH23" s="155" t="s">
        <v>61</v>
      </c>
      <c r="AI23" s="155" t="s">
        <v>274</v>
      </c>
      <c r="AJ23" s="94" t="s">
        <v>34</v>
      </c>
      <c r="AK23" s="255" t="s">
        <v>436</v>
      </c>
    </row>
    <row r="24" spans="1:37" ht="78" customHeight="1">
      <c r="A24" s="504"/>
      <c r="B24" s="614" t="s">
        <v>516</v>
      </c>
      <c r="C24" s="578" t="s">
        <v>518</v>
      </c>
      <c r="D24" s="617" t="s">
        <v>89</v>
      </c>
      <c r="E24" s="430" t="s">
        <v>603</v>
      </c>
      <c r="F24" s="430" t="s">
        <v>519</v>
      </c>
      <c r="G24" s="237" t="s">
        <v>42</v>
      </c>
      <c r="H24" s="440" t="s">
        <v>36</v>
      </c>
      <c r="I24" s="139" t="s">
        <v>46</v>
      </c>
      <c r="J24" s="140" t="s">
        <v>230</v>
      </c>
      <c r="K24" s="140" t="s">
        <v>231</v>
      </c>
      <c r="L24" s="76">
        <v>1</v>
      </c>
      <c r="M24" s="77">
        <v>0</v>
      </c>
      <c r="N24" s="76">
        <v>0</v>
      </c>
      <c r="O24" s="76">
        <f t="shared" ref="O24:O33" si="15">SUM(L24:N24)</f>
        <v>1</v>
      </c>
      <c r="P24" s="140" t="s">
        <v>232</v>
      </c>
      <c r="Q24" s="187">
        <v>8</v>
      </c>
      <c r="R24" s="140" t="s">
        <v>520</v>
      </c>
      <c r="S24" s="140" t="s">
        <v>234</v>
      </c>
      <c r="T24" s="140" t="s">
        <v>233</v>
      </c>
      <c r="U24" s="214">
        <v>2</v>
      </c>
      <c r="V24" s="214">
        <v>4</v>
      </c>
      <c r="W24" s="214">
        <f>V24*U24</f>
        <v>8</v>
      </c>
      <c r="X24" s="215" t="str">
        <f>+IF(AND(U24*V24&gt;=24,U24*V24&lt;=40),"MA",IF(AND(U24*V24&gt;=10,U24*V24&lt;=20),"A",IF(AND(U24*V24&gt;=6,U24*V24&lt;=8),"M",IF(AND(U24*V24&gt;=0,U24*V24&lt;=4),"B",""))))</f>
        <v>M</v>
      </c>
      <c r="Y24" s="216" t="str">
        <f>+IF(X24="MA","Situación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4" s="214">
        <v>10</v>
      </c>
      <c r="AA24" s="214">
        <f>W24*Z24</f>
        <v>80</v>
      </c>
      <c r="AB24" s="217" t="str">
        <f>+IF(AND(U24*V24*Z24&gt;=600,U24*V24*Z24&lt;=4000),"I",IF(AND(U24*V24*Z24&gt;=150,U24*V24*Z24&lt;=500),"II",IF(AND(U24*V24*Z24&gt;=40,U24*V24*Z24&lt;=120),"III",IF(AND(U24*V24*Z24&gt;=0,U24*V24*Z24&lt;=20),"IV",""))))</f>
        <v>III</v>
      </c>
      <c r="AC24" s="216" t="str">
        <f>+IF(AB24="I","Situación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218" t="str">
        <f>+IF(AB24="I","No aceptable",IF(AB24="II","No aceptable o aceptable con control específico",IF(AB24="III","Aceptable",IF(AB24="IV","Aceptable",""))))</f>
        <v>Aceptable</v>
      </c>
      <c r="AE24" s="139" t="s">
        <v>732</v>
      </c>
      <c r="AF24" s="187" t="s">
        <v>34</v>
      </c>
      <c r="AG24" s="187" t="s">
        <v>34</v>
      </c>
      <c r="AH24" s="187" t="s">
        <v>34</v>
      </c>
      <c r="AI24" s="139" t="s">
        <v>235</v>
      </c>
      <c r="AJ24" s="187" t="s">
        <v>34</v>
      </c>
      <c r="AK24" s="141" t="s">
        <v>521</v>
      </c>
    </row>
    <row r="25" spans="1:37" ht="78" customHeight="1">
      <c r="A25" s="504"/>
      <c r="B25" s="615"/>
      <c r="C25" s="429"/>
      <c r="D25" s="618"/>
      <c r="E25" s="430"/>
      <c r="F25" s="430"/>
      <c r="G25" s="236" t="s">
        <v>42</v>
      </c>
      <c r="H25" s="441"/>
      <c r="I25" s="129" t="s">
        <v>96</v>
      </c>
      <c r="J25" s="130" t="s">
        <v>236</v>
      </c>
      <c r="K25" s="136" t="s">
        <v>237</v>
      </c>
      <c r="L25" s="76">
        <v>1</v>
      </c>
      <c r="M25" s="77">
        <v>0</v>
      </c>
      <c r="N25" s="76">
        <v>0</v>
      </c>
      <c r="O25" s="76">
        <f t="shared" si="15"/>
        <v>1</v>
      </c>
      <c r="P25" s="130" t="s">
        <v>232</v>
      </c>
      <c r="Q25" s="131">
        <v>8</v>
      </c>
      <c r="R25" s="136" t="s">
        <v>522</v>
      </c>
      <c r="S25" s="136" t="s">
        <v>234</v>
      </c>
      <c r="T25" s="136" t="s">
        <v>233</v>
      </c>
      <c r="U25" s="219">
        <v>2</v>
      </c>
      <c r="V25" s="219">
        <v>4</v>
      </c>
      <c r="W25" s="219">
        <f>V25*U25</f>
        <v>8</v>
      </c>
      <c r="X25" s="220" t="str">
        <f>+IF(AND(U25*V25&gt;=24,U25*V25&lt;=40),"MA",IF(AND(U25*V25&gt;=10,U25*V25&lt;=20),"A",IF(AND(U25*V25&gt;=6,U25*V25&lt;=8),"M",IF(AND(U25*V25&gt;=0,U25*V25&lt;=4),"B",""))))</f>
        <v>M</v>
      </c>
      <c r="Y25" s="221" t="str">
        <f>+IF(X25="MA","Situación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5" s="219">
        <v>10</v>
      </c>
      <c r="AA25" s="219">
        <f>W25*Z25</f>
        <v>80</v>
      </c>
      <c r="AB25" s="222" t="str">
        <f>+IF(AND(U25*V25*Z25&gt;=600,U25*V25*Z25&lt;=4000),"I",IF(AND(U25*V25*Z25&gt;=150,U25*V25*Z25&lt;=500),"II",IF(AND(U25*V25*Z25&gt;=40,U25*V25*Z25&lt;=120),"III",IF(AND(U25*V25*Z25&gt;=0,U25*V25*Z25&lt;=20),"IV",""))))</f>
        <v>III</v>
      </c>
      <c r="AC25" s="221" t="str">
        <f>+IF(AB25="I","Situación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5" s="223" t="str">
        <f>+IF(AB25="I","No aceptable",IF(AB25="II","No aceptable o aceptable con control específico",IF(AB25="III","Aceptable",IF(AB25="IV","Aceptable",""))))</f>
        <v>Aceptable</v>
      </c>
      <c r="AE25" s="129" t="s">
        <v>733</v>
      </c>
      <c r="AF25" s="131" t="s">
        <v>34</v>
      </c>
      <c r="AG25" s="131" t="s">
        <v>34</v>
      </c>
      <c r="AH25" s="131" t="s">
        <v>523</v>
      </c>
      <c r="AI25" s="129" t="s">
        <v>235</v>
      </c>
      <c r="AJ25" s="131" t="s">
        <v>34</v>
      </c>
      <c r="AK25" s="144" t="s">
        <v>521</v>
      </c>
    </row>
    <row r="26" spans="1:37" ht="78" customHeight="1">
      <c r="A26" s="504"/>
      <c r="B26" s="615"/>
      <c r="C26" s="429"/>
      <c r="D26" s="618"/>
      <c r="E26" s="430"/>
      <c r="F26" s="430"/>
      <c r="G26" s="236" t="s">
        <v>42</v>
      </c>
      <c r="H26" s="442" t="s">
        <v>200</v>
      </c>
      <c r="I26" s="136" t="s">
        <v>202</v>
      </c>
      <c r="J26" s="136" t="s">
        <v>524</v>
      </c>
      <c r="K26" s="136" t="s">
        <v>206</v>
      </c>
      <c r="L26" s="76">
        <v>1</v>
      </c>
      <c r="M26" s="77">
        <v>0</v>
      </c>
      <c r="N26" s="76">
        <v>0</v>
      </c>
      <c r="O26" s="76">
        <f t="shared" si="15"/>
        <v>1</v>
      </c>
      <c r="P26" s="138" t="s">
        <v>209</v>
      </c>
      <c r="Q26" s="131">
        <v>8</v>
      </c>
      <c r="R26" s="138" t="s">
        <v>525</v>
      </c>
      <c r="S26" s="138" t="s">
        <v>526</v>
      </c>
      <c r="T26" s="138" t="s">
        <v>213</v>
      </c>
      <c r="U26" s="143">
        <v>6</v>
      </c>
      <c r="V26" s="143">
        <v>4</v>
      </c>
      <c r="W26" s="143">
        <f t="shared" ref="W26:W33" si="16">V26*U26</f>
        <v>24</v>
      </c>
      <c r="X26" s="143" t="str">
        <f t="shared" ref="X26:X33" si="17">+IF(AND(U26*V26&gt;=24,U26*V26&lt;=40),"MA",IF(AND(U26*V26&gt;=10,U26*V26&lt;=20),"A",IF(AND(U26*V26&gt;=6,U26*V26&lt;=8),"M",IF(AND(U26*V26&gt;=0,U26*V26&lt;=4),"B",""))))</f>
        <v>MA</v>
      </c>
      <c r="Y26" s="221" t="str">
        <f t="shared" ref="Y26:Y33" si="18">+IF(X26="MA","Situación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6" s="219">
        <v>10</v>
      </c>
      <c r="AA26" s="219">
        <f t="shared" ref="AA26:AA33" si="19">W26*Z26</f>
        <v>240</v>
      </c>
      <c r="AB26" s="222" t="str">
        <f t="shared" ref="AB26:AB33" si="20">+IF(AND(U26*V26*Z26&gt;=600,U26*V26*Z26&lt;=4000),"I",IF(AND(U26*V26*Z26&gt;=150,U26*V26*Z26&lt;=500),"II",IF(AND(U26*V26*Z26&gt;=40,U26*V26*Z26&lt;=120),"III",IF(AND(U26*V26*Z26&gt;=0,U26*V26*Z26&lt;=20),"IV",""))))</f>
        <v>II</v>
      </c>
      <c r="AC26" s="221" t="str">
        <f t="shared" ref="AC26:AC33" si="21">+IF(AB26="I","Situación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6" s="223" t="str">
        <f t="shared" ref="AD26:AD33" si="22">+IF(AB26="I","No aceptable",IF(AB26="II","No aceptable o aceptable con control específico",IF(AB26="III","Aceptable",IF(AB26="IV","Aceptable",""))))</f>
        <v>No aceptable o aceptable con control específico</v>
      </c>
      <c r="AE26" s="444" t="s">
        <v>745</v>
      </c>
      <c r="AF26" s="129" t="s">
        <v>34</v>
      </c>
      <c r="AG26" s="129" t="s">
        <v>34</v>
      </c>
      <c r="AH26" s="136" t="s">
        <v>527</v>
      </c>
      <c r="AI26" s="136" t="s">
        <v>218</v>
      </c>
      <c r="AJ26" s="131" t="s">
        <v>34</v>
      </c>
      <c r="AK26" s="144" t="s">
        <v>521</v>
      </c>
    </row>
    <row r="27" spans="1:37" ht="78" customHeight="1">
      <c r="A27" s="504"/>
      <c r="B27" s="615"/>
      <c r="C27" s="429"/>
      <c r="D27" s="618"/>
      <c r="E27" s="430"/>
      <c r="F27" s="430"/>
      <c r="G27" s="236" t="s">
        <v>42</v>
      </c>
      <c r="H27" s="442"/>
      <c r="I27" s="136" t="s">
        <v>205</v>
      </c>
      <c r="J27" s="136" t="s">
        <v>528</v>
      </c>
      <c r="K27" s="136" t="s">
        <v>207</v>
      </c>
      <c r="L27" s="76">
        <v>1</v>
      </c>
      <c r="M27" s="77">
        <v>0</v>
      </c>
      <c r="N27" s="76">
        <v>0</v>
      </c>
      <c r="O27" s="76">
        <f t="shared" si="15"/>
        <v>1</v>
      </c>
      <c r="P27" s="138" t="s">
        <v>210</v>
      </c>
      <c r="Q27" s="131">
        <v>8</v>
      </c>
      <c r="R27" s="138" t="s">
        <v>525</v>
      </c>
      <c r="S27" s="138" t="s">
        <v>526</v>
      </c>
      <c r="T27" s="138" t="s">
        <v>216</v>
      </c>
      <c r="U27" s="143">
        <v>6</v>
      </c>
      <c r="V27" s="143">
        <v>4</v>
      </c>
      <c r="W27" s="143">
        <f t="shared" si="16"/>
        <v>24</v>
      </c>
      <c r="X27" s="143" t="str">
        <f t="shared" si="17"/>
        <v>MA</v>
      </c>
      <c r="Y27" s="221" t="str">
        <f t="shared" si="18"/>
        <v>Situación deficiente con exposición continua, o muy deficiente con exposición frecuente. Normalmente la materialización del riesgo ocurre con frecuencia.</v>
      </c>
      <c r="Z27" s="219">
        <v>10</v>
      </c>
      <c r="AA27" s="219">
        <f t="shared" si="19"/>
        <v>240</v>
      </c>
      <c r="AB27" s="222" t="str">
        <f t="shared" si="20"/>
        <v>II</v>
      </c>
      <c r="AC27" s="221" t="str">
        <f t="shared" si="21"/>
        <v>Corregir y adoptar medidas de control de inmediato. Sin embargo suspenda actividades si el nivel de riesgo está por encima o igual de 360.</v>
      </c>
      <c r="AD27" s="223" t="str">
        <f t="shared" si="22"/>
        <v>No aceptable o aceptable con control específico</v>
      </c>
      <c r="AE27" s="445"/>
      <c r="AF27" s="129" t="s">
        <v>34</v>
      </c>
      <c r="AG27" s="129" t="s">
        <v>34</v>
      </c>
      <c r="AH27" s="136" t="s">
        <v>527</v>
      </c>
      <c r="AI27" s="136" t="s">
        <v>218</v>
      </c>
      <c r="AJ27" s="131" t="s">
        <v>34</v>
      </c>
      <c r="AK27" s="144" t="s">
        <v>521</v>
      </c>
    </row>
    <row r="28" spans="1:37" ht="78" customHeight="1">
      <c r="A28" s="504"/>
      <c r="B28" s="615"/>
      <c r="C28" s="429"/>
      <c r="D28" s="618"/>
      <c r="E28" s="430"/>
      <c r="F28" s="430"/>
      <c r="G28" s="236" t="s">
        <v>42</v>
      </c>
      <c r="H28" s="443"/>
      <c r="I28" s="136" t="s">
        <v>529</v>
      </c>
      <c r="J28" s="136" t="s">
        <v>530</v>
      </c>
      <c r="K28" s="194" t="s">
        <v>531</v>
      </c>
      <c r="L28" s="76">
        <v>1</v>
      </c>
      <c r="M28" s="77">
        <v>0</v>
      </c>
      <c r="N28" s="76">
        <v>0</v>
      </c>
      <c r="O28" s="76">
        <f t="shared" si="15"/>
        <v>1</v>
      </c>
      <c r="P28" s="131" t="s">
        <v>418</v>
      </c>
      <c r="Q28" s="131">
        <v>8</v>
      </c>
      <c r="R28" s="138" t="s">
        <v>147</v>
      </c>
      <c r="S28" s="138" t="s">
        <v>147</v>
      </c>
      <c r="T28" s="138" t="s">
        <v>532</v>
      </c>
      <c r="U28" s="143">
        <v>2</v>
      </c>
      <c r="V28" s="143">
        <v>3</v>
      </c>
      <c r="W28" s="143">
        <f t="shared" si="16"/>
        <v>6</v>
      </c>
      <c r="X28" s="143" t="str">
        <f t="shared" si="17"/>
        <v>M</v>
      </c>
      <c r="Y28" s="221" t="str">
        <f t="shared" si="18"/>
        <v>Situación deficiente con exposición esporádica, o bien situación mejorable con exposición continuada o frecuente. Es posible que suceda el daño alguna vez.</v>
      </c>
      <c r="Z28" s="219">
        <v>10</v>
      </c>
      <c r="AA28" s="219">
        <f t="shared" si="19"/>
        <v>60</v>
      </c>
      <c r="AB28" s="222" t="str">
        <f t="shared" si="20"/>
        <v>III</v>
      </c>
      <c r="AC28" s="221" t="str">
        <f t="shared" si="21"/>
        <v>Mejorar si es posible. Sería conveniente justificar la intervención y su rentabilidad.</v>
      </c>
      <c r="AD28" s="223" t="str">
        <f t="shared" si="22"/>
        <v>Aceptable</v>
      </c>
      <c r="AE28" s="188" t="s">
        <v>533</v>
      </c>
      <c r="AF28" s="129" t="s">
        <v>34</v>
      </c>
      <c r="AG28" s="129" t="s">
        <v>34</v>
      </c>
      <c r="AH28" s="129" t="s">
        <v>34</v>
      </c>
      <c r="AI28" s="136" t="s">
        <v>534</v>
      </c>
      <c r="AJ28" s="131" t="s">
        <v>34</v>
      </c>
      <c r="AK28" s="144" t="s">
        <v>521</v>
      </c>
    </row>
    <row r="29" spans="1:37" ht="78" customHeight="1">
      <c r="A29" s="504"/>
      <c r="B29" s="615"/>
      <c r="C29" s="429"/>
      <c r="D29" s="618"/>
      <c r="E29" s="430"/>
      <c r="F29" s="430"/>
      <c r="G29" s="236" t="s">
        <v>42</v>
      </c>
      <c r="H29" s="138" t="s">
        <v>44</v>
      </c>
      <c r="I29" s="129" t="s">
        <v>437</v>
      </c>
      <c r="J29" s="136" t="s">
        <v>535</v>
      </c>
      <c r="K29" s="136" t="s">
        <v>536</v>
      </c>
      <c r="L29" s="76">
        <v>1</v>
      </c>
      <c r="M29" s="77">
        <v>0</v>
      </c>
      <c r="N29" s="76">
        <v>0</v>
      </c>
      <c r="O29" s="76">
        <f t="shared" si="15"/>
        <v>1</v>
      </c>
      <c r="P29" s="131" t="s">
        <v>537</v>
      </c>
      <c r="Q29" s="131">
        <v>8</v>
      </c>
      <c r="R29" s="138" t="s">
        <v>147</v>
      </c>
      <c r="S29" s="138" t="s">
        <v>538</v>
      </c>
      <c r="T29" s="138" t="s">
        <v>539</v>
      </c>
      <c r="U29" s="219">
        <v>6</v>
      </c>
      <c r="V29" s="219">
        <v>3</v>
      </c>
      <c r="W29" s="219">
        <f t="shared" si="16"/>
        <v>18</v>
      </c>
      <c r="X29" s="220" t="str">
        <f t="shared" si="17"/>
        <v>A</v>
      </c>
      <c r="Y29" s="221" t="str">
        <f t="shared" si="18"/>
        <v>Situación deficiente con exposición frecuente u ocasional, o bien situación muy deficiente con exposición ocasional o esporádica. La materialización de Riesgo es posible que suceda varias veces en la vida laboral</v>
      </c>
      <c r="Z29" s="219">
        <v>10</v>
      </c>
      <c r="AA29" s="219">
        <f t="shared" si="19"/>
        <v>180</v>
      </c>
      <c r="AB29" s="222" t="str">
        <f t="shared" si="20"/>
        <v>II</v>
      </c>
      <c r="AC29" s="221" t="str">
        <f t="shared" si="21"/>
        <v>Corregir y adoptar medidas de control de inmediato. Sin embargo suspenda actividades si el nivel de riesgo está por encima o igual de 360.</v>
      </c>
      <c r="AD29" s="223" t="str">
        <f t="shared" si="22"/>
        <v>No aceptable o aceptable con control específico</v>
      </c>
      <c r="AE29" s="188" t="s">
        <v>746</v>
      </c>
      <c r="AF29" s="129" t="s">
        <v>34</v>
      </c>
      <c r="AG29" s="129" t="s">
        <v>34</v>
      </c>
      <c r="AH29" s="129" t="s">
        <v>34</v>
      </c>
      <c r="AI29" s="129" t="s">
        <v>540</v>
      </c>
      <c r="AJ29" s="129" t="s">
        <v>34</v>
      </c>
      <c r="AK29" s="144" t="s">
        <v>521</v>
      </c>
    </row>
    <row r="30" spans="1:37" ht="78" customHeight="1">
      <c r="A30" s="504"/>
      <c r="B30" s="615"/>
      <c r="C30" s="429"/>
      <c r="D30" s="618"/>
      <c r="E30" s="430"/>
      <c r="F30" s="430"/>
      <c r="G30" s="236" t="s">
        <v>42</v>
      </c>
      <c r="H30" s="446" t="s">
        <v>45</v>
      </c>
      <c r="I30" s="146" t="s">
        <v>56</v>
      </c>
      <c r="J30" s="136" t="s">
        <v>286</v>
      </c>
      <c r="K30" s="136" t="s">
        <v>57</v>
      </c>
      <c r="L30" s="76">
        <v>1</v>
      </c>
      <c r="M30" s="77">
        <v>0</v>
      </c>
      <c r="N30" s="76">
        <v>0</v>
      </c>
      <c r="O30" s="76">
        <f t="shared" si="15"/>
        <v>1</v>
      </c>
      <c r="P30" s="136" t="s">
        <v>280</v>
      </c>
      <c r="Q30" s="131">
        <v>8</v>
      </c>
      <c r="R30" s="129" t="s">
        <v>147</v>
      </c>
      <c r="S30" s="136" t="s">
        <v>281</v>
      </c>
      <c r="T30" s="129" t="s">
        <v>304</v>
      </c>
      <c r="U30" s="219">
        <v>2</v>
      </c>
      <c r="V30" s="219">
        <v>2</v>
      </c>
      <c r="W30" s="219">
        <f t="shared" si="16"/>
        <v>4</v>
      </c>
      <c r="X30" s="220" t="str">
        <f t="shared" si="17"/>
        <v>B</v>
      </c>
      <c r="Y30" s="221" t="str">
        <f t="shared" si="18"/>
        <v>Situación mejorable con exposición ocasional o esporádica, o situación sin anomalía destacable con cualquier nivel de exposición. No es esperable que se materialice el riesgo, aunque puede ser concebible.</v>
      </c>
      <c r="Z30" s="219">
        <v>10</v>
      </c>
      <c r="AA30" s="219">
        <f t="shared" si="19"/>
        <v>40</v>
      </c>
      <c r="AB30" s="222" t="str">
        <f t="shared" si="20"/>
        <v>III</v>
      </c>
      <c r="AC30" s="221" t="str">
        <f t="shared" si="21"/>
        <v>Mejorar si es posible. Sería conveniente justificar la intervención y su rentabilidad.</v>
      </c>
      <c r="AD30" s="223" t="str">
        <f t="shared" si="22"/>
        <v>Aceptable</v>
      </c>
      <c r="AE30" s="137" t="s">
        <v>697</v>
      </c>
      <c r="AF30" s="131" t="s">
        <v>34</v>
      </c>
      <c r="AG30" s="131" t="s">
        <v>34</v>
      </c>
      <c r="AH30" s="136" t="s">
        <v>282</v>
      </c>
      <c r="AI30" s="136" t="s">
        <v>283</v>
      </c>
      <c r="AJ30" s="131" t="s">
        <v>34</v>
      </c>
      <c r="AK30" s="144" t="s">
        <v>521</v>
      </c>
    </row>
    <row r="31" spans="1:37" ht="78" customHeight="1">
      <c r="A31" s="504"/>
      <c r="B31" s="615"/>
      <c r="C31" s="429"/>
      <c r="D31" s="618"/>
      <c r="E31" s="430"/>
      <c r="F31" s="430"/>
      <c r="G31" s="236" t="s">
        <v>42</v>
      </c>
      <c r="H31" s="447"/>
      <c r="I31" s="136" t="s">
        <v>541</v>
      </c>
      <c r="J31" s="136" t="s">
        <v>542</v>
      </c>
      <c r="K31" s="136" t="s">
        <v>543</v>
      </c>
      <c r="L31" s="76">
        <v>1</v>
      </c>
      <c r="M31" s="77">
        <v>0</v>
      </c>
      <c r="N31" s="76">
        <v>0</v>
      </c>
      <c r="O31" s="76">
        <f t="shared" si="15"/>
        <v>1</v>
      </c>
      <c r="P31" s="136" t="s">
        <v>291</v>
      </c>
      <c r="Q31" s="131">
        <v>8</v>
      </c>
      <c r="R31" s="238"/>
      <c r="S31" s="129" t="s">
        <v>297</v>
      </c>
      <c r="T31" s="129" t="s">
        <v>302</v>
      </c>
      <c r="U31" s="219">
        <v>2</v>
      </c>
      <c r="V31" s="219">
        <v>3</v>
      </c>
      <c r="W31" s="219">
        <f t="shared" si="16"/>
        <v>6</v>
      </c>
      <c r="X31" s="220" t="str">
        <f t="shared" si="17"/>
        <v>M</v>
      </c>
      <c r="Y31" s="221" t="str">
        <f t="shared" si="18"/>
        <v>Situación deficiente con exposición esporádica, o bien situación mejorable con exposición continuada o frecuente. Es posible que suceda el daño alguna vez.</v>
      </c>
      <c r="Z31" s="219">
        <v>10</v>
      </c>
      <c r="AA31" s="219">
        <f t="shared" si="19"/>
        <v>60</v>
      </c>
      <c r="AB31" s="222" t="str">
        <f t="shared" si="20"/>
        <v>III</v>
      </c>
      <c r="AC31" s="221" t="str">
        <f t="shared" si="21"/>
        <v>Mejorar si es posible. Sería conveniente justificar la intervención y su rentabilidad.</v>
      </c>
      <c r="AD31" s="223" t="str">
        <f t="shared" si="22"/>
        <v>Aceptable</v>
      </c>
      <c r="AE31" s="148" t="s">
        <v>718</v>
      </c>
      <c r="AF31" s="145" t="s">
        <v>34</v>
      </c>
      <c r="AG31" s="145" t="s">
        <v>34</v>
      </c>
      <c r="AH31" s="145" t="s">
        <v>34</v>
      </c>
      <c r="AI31" s="147" t="s">
        <v>544</v>
      </c>
      <c r="AJ31" s="145" t="s">
        <v>34</v>
      </c>
      <c r="AK31" s="144" t="s">
        <v>521</v>
      </c>
    </row>
    <row r="32" spans="1:37" ht="78" customHeight="1">
      <c r="A32" s="504"/>
      <c r="B32" s="615"/>
      <c r="C32" s="429"/>
      <c r="D32" s="618"/>
      <c r="E32" s="430"/>
      <c r="F32" s="430"/>
      <c r="G32" s="236" t="s">
        <v>42</v>
      </c>
      <c r="H32" s="448"/>
      <c r="I32" s="136" t="s">
        <v>295</v>
      </c>
      <c r="J32" s="136" t="s">
        <v>545</v>
      </c>
      <c r="K32" s="136" t="s">
        <v>457</v>
      </c>
      <c r="L32" s="76">
        <v>1</v>
      </c>
      <c r="M32" s="77">
        <v>0</v>
      </c>
      <c r="N32" s="76">
        <v>0</v>
      </c>
      <c r="O32" s="76">
        <f t="shared" si="15"/>
        <v>1</v>
      </c>
      <c r="P32" s="136" t="s">
        <v>331</v>
      </c>
      <c r="Q32" s="131">
        <v>8</v>
      </c>
      <c r="R32" s="136" t="s">
        <v>546</v>
      </c>
      <c r="S32" s="136" t="s">
        <v>547</v>
      </c>
      <c r="T32" s="129" t="s">
        <v>458</v>
      </c>
      <c r="U32" s="143">
        <v>2</v>
      </c>
      <c r="V32" s="143">
        <v>4</v>
      </c>
      <c r="W32" s="143">
        <f t="shared" si="16"/>
        <v>8</v>
      </c>
      <c r="X32" s="143" t="str">
        <f t="shared" si="17"/>
        <v>M</v>
      </c>
      <c r="Y32" s="223" t="str">
        <f t="shared" si="18"/>
        <v>Situación deficiente con exposición esporádica, o bien situación mejorable con exposición continuada o frecuente. Es posible que suceda el daño alguna vez.</v>
      </c>
      <c r="Z32" s="219">
        <v>25</v>
      </c>
      <c r="AA32" s="219">
        <f t="shared" si="19"/>
        <v>200</v>
      </c>
      <c r="AB32" s="222" t="str">
        <f t="shared" si="20"/>
        <v>II</v>
      </c>
      <c r="AC32" s="223" t="str">
        <f t="shared" si="21"/>
        <v>Corregir y adoptar medidas de control de inmediato. Sin embargo suspenda actividades si el nivel de riesgo está por encima o igual de 360.</v>
      </c>
      <c r="AD32" s="223" t="str">
        <f t="shared" si="22"/>
        <v>No aceptable o aceptable con control específico</v>
      </c>
      <c r="AE32" s="148" t="s">
        <v>734</v>
      </c>
      <c r="AF32" s="148" t="s">
        <v>34</v>
      </c>
      <c r="AG32" s="148" t="s">
        <v>147</v>
      </c>
      <c r="AH32" s="147" t="s">
        <v>456</v>
      </c>
      <c r="AI32" s="147" t="s">
        <v>544</v>
      </c>
      <c r="AJ32" s="145" t="s">
        <v>34</v>
      </c>
      <c r="AK32" s="144" t="s">
        <v>521</v>
      </c>
    </row>
    <row r="33" spans="1:37" ht="78" customHeight="1" thickBot="1">
      <c r="A33" s="504"/>
      <c r="B33" s="616"/>
      <c r="C33" s="579"/>
      <c r="D33" s="619"/>
      <c r="E33" s="430"/>
      <c r="F33" s="430"/>
      <c r="G33" s="239" t="s">
        <v>42</v>
      </c>
      <c r="H33" s="149" t="s">
        <v>60</v>
      </c>
      <c r="I33" s="149" t="s">
        <v>268</v>
      </c>
      <c r="J33" s="149" t="s">
        <v>548</v>
      </c>
      <c r="K33" s="149" t="s">
        <v>270</v>
      </c>
      <c r="L33" s="76">
        <v>1</v>
      </c>
      <c r="M33" s="77">
        <v>0</v>
      </c>
      <c r="N33" s="76">
        <v>0</v>
      </c>
      <c r="O33" s="76">
        <f t="shared" si="15"/>
        <v>1</v>
      </c>
      <c r="P33" s="149" t="s">
        <v>271</v>
      </c>
      <c r="Q33" s="150">
        <v>8</v>
      </c>
      <c r="R33" s="149" t="s">
        <v>549</v>
      </c>
      <c r="S33" s="149" t="s">
        <v>550</v>
      </c>
      <c r="T33" s="149" t="s">
        <v>551</v>
      </c>
      <c r="U33" s="224">
        <v>2</v>
      </c>
      <c r="V33" s="224">
        <v>2</v>
      </c>
      <c r="W33" s="224">
        <f t="shared" si="16"/>
        <v>4</v>
      </c>
      <c r="X33" s="225" t="str">
        <f t="shared" si="17"/>
        <v>B</v>
      </c>
      <c r="Y33" s="226" t="str">
        <f t="shared" si="18"/>
        <v>Situación mejorable con exposición ocasional o esporádica, o situación sin anomalía destacable con cualquier nivel de exposición. No es esperable que se materialice el riesgo, aunque puede ser concebible.</v>
      </c>
      <c r="Z33" s="224">
        <v>25</v>
      </c>
      <c r="AA33" s="224">
        <f t="shared" si="19"/>
        <v>100</v>
      </c>
      <c r="AB33" s="227" t="str">
        <f t="shared" si="20"/>
        <v>III</v>
      </c>
      <c r="AC33" s="226" t="str">
        <f t="shared" si="21"/>
        <v>Mejorar si es posible. Sería conveniente justificar la intervención y su rentabilidad.</v>
      </c>
      <c r="AD33" s="228" t="str">
        <f t="shared" si="22"/>
        <v>Aceptable</v>
      </c>
      <c r="AE33" s="152" t="s">
        <v>735</v>
      </c>
      <c r="AF33" s="150" t="s">
        <v>34</v>
      </c>
      <c r="AG33" s="150" t="s">
        <v>34</v>
      </c>
      <c r="AH33" s="150" t="s">
        <v>34</v>
      </c>
      <c r="AI33" s="151" t="s">
        <v>544</v>
      </c>
      <c r="AJ33" s="150" t="s">
        <v>34</v>
      </c>
      <c r="AK33" s="153" t="s">
        <v>521</v>
      </c>
    </row>
  </sheetData>
  <mergeCells count="57">
    <mergeCell ref="H26:H28"/>
    <mergeCell ref="AE26:AE27"/>
    <mergeCell ref="H30:H32"/>
    <mergeCell ref="A23:A33"/>
    <mergeCell ref="B24:B33"/>
    <mergeCell ref="C24:C33"/>
    <mergeCell ref="D24:D33"/>
    <mergeCell ref="E24:E33"/>
    <mergeCell ref="F24:F33"/>
    <mergeCell ref="B9:B23"/>
    <mergeCell ref="C9:C23"/>
    <mergeCell ref="D9:D23"/>
    <mergeCell ref="E9:E23"/>
    <mergeCell ref="F9:F23"/>
    <mergeCell ref="AE11:AE14"/>
    <mergeCell ref="AH7:AH8"/>
    <mergeCell ref="AI7:AI8"/>
    <mergeCell ref="AJ7:AJ8"/>
    <mergeCell ref="AK7:AK8"/>
    <mergeCell ref="H24:H25"/>
    <mergeCell ref="P7:P8"/>
    <mergeCell ref="H15:H16"/>
    <mergeCell ref="H11:H14"/>
    <mergeCell ref="H9:H10"/>
    <mergeCell ref="AG7:AG8"/>
    <mergeCell ref="AE15:AE16"/>
    <mergeCell ref="H17:H22"/>
    <mergeCell ref="Q7:Q8"/>
    <mergeCell ref="R7:T7"/>
    <mergeCell ref="G7:G8"/>
    <mergeCell ref="AF7:AF8"/>
    <mergeCell ref="U7:U8"/>
    <mergeCell ref="V7:V8"/>
    <mergeCell ref="W7:W8"/>
    <mergeCell ref="X7:X8"/>
    <mergeCell ref="Y7:Y8"/>
    <mergeCell ref="Z7:Z8"/>
    <mergeCell ref="AA7:AA8"/>
    <mergeCell ref="AB7:AB8"/>
    <mergeCell ref="AC7:AC8"/>
    <mergeCell ref="AD7:AD8"/>
    <mergeCell ref="AE7:AE8"/>
    <mergeCell ref="H7:J7"/>
    <mergeCell ref="K7:K8"/>
    <mergeCell ref="L7:O7"/>
    <mergeCell ref="B4:T4"/>
    <mergeCell ref="U4:AK4"/>
    <mergeCell ref="B5:T6"/>
    <mergeCell ref="U5:AC6"/>
    <mergeCell ref="AD5:AD6"/>
    <mergeCell ref="AE5:AK5"/>
    <mergeCell ref="AE6:AK6"/>
    <mergeCell ref="B7:B8"/>
    <mergeCell ref="C7:C8"/>
    <mergeCell ref="D7:D8"/>
    <mergeCell ref="E7:E8"/>
    <mergeCell ref="F7:F8"/>
  </mergeCells>
  <conditionalFormatting sqref="AB21">
    <cfRule type="cellIs" dxfId="838" priority="47" stopIfTrue="1" operator="equal">
      <formula>"I"</formula>
    </cfRule>
    <cfRule type="cellIs" dxfId="837" priority="48" stopIfTrue="1" operator="equal">
      <formula>"II"</formula>
    </cfRule>
    <cfRule type="cellIs" dxfId="836" priority="49" stopIfTrue="1" operator="between">
      <formula>"III"</formula>
      <formula>"IV"</formula>
    </cfRule>
  </conditionalFormatting>
  <conditionalFormatting sqref="AB32:AB33">
    <cfRule type="cellIs" dxfId="835" priority="14" stopIfTrue="1" operator="equal">
      <formula>"I"</formula>
    </cfRule>
    <cfRule type="cellIs" dxfId="834" priority="15" stopIfTrue="1" operator="equal">
      <formula>"II"</formula>
    </cfRule>
    <cfRule type="cellIs" dxfId="833" priority="16" stopIfTrue="1" operator="between">
      <formula>"III"</formula>
      <formula>"IV"</formula>
    </cfRule>
  </conditionalFormatting>
  <conditionalFormatting sqref="AB9:AD10 AB23:AD23 AE34:AE37 AB34:AD66 AE38:AF38 AE39:AE40 AE41:AF41 AE42:AE51 AE52:AF52 AE53:AE54 AE55:AF55 AE56:AE63 AE64:AF64 AE65 AE66:AF66 AB67:AE68 AB69:AF69 AB70:AE77 AB78:AF81 AB82:AE83 AB84:AF84 AB85:AE92 AB93:AF96 AB97:AE98 AB99:AF99 AB100:AE107 AB108:AF111 AB112:AE113 AB114:AF114 AB115:AE125 AB126:AF127 AB128:AE128 AB129:AF129 AB130:AE138 AB139:AF140 AB141:AE141 AB142:AF142 AB143:AE153 AF153 AB154:AF155 AB156:AE156 AB157:AF157 AB158:AE167 AF167:AF168 AE168:AE169 AB168:AD222 AE170:AF170 AE171:AE180 AF180 AE181:AF182 AE183 AE184:AF184 AE185:AE194 AF194 AE195:AF196 AE197 AE198:AF198 AE199:AE208 AF208 AE209:AF210 AE211 AE212:AF212 AE213:AE222 AF222 AB223:AF295 AB296:AE297 AE298:AF298 AB298:AD323 AE299:AE309 AE310:AF311 AE312 AE313:AF313 AE314:AE323 AF323 AB324:AF324 AE325:AF563 AB325:AD578 AE564:AE565 AE566:AF566 AE567:AE577 AE578:AF578 AB579:AF664 AB665:AE666 AB667:AF667 AB668:AE675 AB676:AF677 AB678:AE678 AB679:AF738 AB739:AE740 AB741:AF741 AB742:AE745 AB746:AF746 AB747:AE749 AB750:AF751 AB752:AE752 AB753:AF813">
    <cfRule type="cellIs" dxfId="832" priority="352" stopIfTrue="1" operator="equal">
      <formula>"I"</formula>
    </cfRule>
    <cfRule type="cellIs" dxfId="831" priority="353" stopIfTrue="1" operator="equal">
      <formula>"II"</formula>
    </cfRule>
    <cfRule type="cellIs" dxfId="830" priority="354" stopIfTrue="1" operator="between">
      <formula>"III"</formula>
      <formula>"IV"</formula>
    </cfRule>
  </conditionalFormatting>
  <conditionalFormatting sqref="AB11:AD12">
    <cfRule type="cellIs" dxfId="829" priority="109" stopIfTrue="1" operator="equal">
      <formula>"I"</formula>
    </cfRule>
    <cfRule type="cellIs" dxfId="828" priority="110" stopIfTrue="1" operator="equal">
      <formula>"II"</formula>
    </cfRule>
    <cfRule type="cellIs" dxfId="827" priority="111" stopIfTrue="1" operator="between">
      <formula>"III"</formula>
      <formula>"IV"</formula>
    </cfRule>
  </conditionalFormatting>
  <conditionalFormatting sqref="AB13:AD13">
    <cfRule type="cellIs" dxfId="826" priority="117" stopIfTrue="1" operator="equal">
      <formula>"I"</formula>
    </cfRule>
    <cfRule type="cellIs" dxfId="825" priority="118" stopIfTrue="1" operator="equal">
      <formula>"II"</formula>
    </cfRule>
    <cfRule type="cellIs" dxfId="824" priority="119" stopIfTrue="1" operator="between">
      <formula>"III"</formula>
      <formula>"IV"</formula>
    </cfRule>
  </conditionalFormatting>
  <conditionalFormatting sqref="AB14:AD14">
    <cfRule type="cellIs" dxfId="823" priority="99" stopIfTrue="1" operator="equal">
      <formula>"I"</formula>
    </cfRule>
    <cfRule type="cellIs" dxfId="822" priority="100" stopIfTrue="1" operator="equal">
      <formula>"II"</formula>
    </cfRule>
    <cfRule type="cellIs" dxfId="821" priority="101" stopIfTrue="1" operator="between">
      <formula>"III"</formula>
      <formula>"IV"</formula>
    </cfRule>
  </conditionalFormatting>
  <conditionalFormatting sqref="AB16:AD16">
    <cfRule type="cellIs" dxfId="820" priority="83" stopIfTrue="1" operator="equal">
      <formula>"I"</formula>
    </cfRule>
    <cfRule type="cellIs" dxfId="819" priority="84" stopIfTrue="1" operator="equal">
      <formula>"II"</formula>
    </cfRule>
    <cfRule type="cellIs" dxfId="818" priority="85" stopIfTrue="1" operator="between">
      <formula>"III"</formula>
      <formula>"IV"</formula>
    </cfRule>
  </conditionalFormatting>
  <conditionalFormatting sqref="AB19:AD20 AB17:AB18 AB22:AD22">
    <cfRule type="cellIs" dxfId="817" priority="75" stopIfTrue="1" operator="equal">
      <formula>"I"</formula>
    </cfRule>
    <cfRule type="cellIs" dxfId="816" priority="76" stopIfTrue="1" operator="equal">
      <formula>"II"</formula>
    </cfRule>
    <cfRule type="cellIs" dxfId="815" priority="77" stopIfTrue="1" operator="between">
      <formula>"III"</formula>
      <formula>"IV"</formula>
    </cfRule>
  </conditionalFormatting>
  <conditionalFormatting sqref="AB24:AD29">
    <cfRule type="cellIs" dxfId="814" priority="6" stopIfTrue="1" operator="equal">
      <formula>"I"</formula>
    </cfRule>
    <cfRule type="cellIs" dxfId="813" priority="7" stopIfTrue="1" operator="equal">
      <formula>"II"</formula>
    </cfRule>
    <cfRule type="cellIs" dxfId="812" priority="8" stopIfTrue="1" operator="between">
      <formula>"III"</formula>
      <formula>"IV"</formula>
    </cfRule>
  </conditionalFormatting>
  <conditionalFormatting sqref="AB33:AD33">
    <cfRule type="cellIs" dxfId="811" priority="27" stopIfTrue="1" operator="equal">
      <formula>"I"</formula>
    </cfRule>
    <cfRule type="cellIs" dxfId="810" priority="28" stopIfTrue="1" operator="equal">
      <formula>"II"</formula>
    </cfRule>
    <cfRule type="cellIs" dxfId="809" priority="29" stopIfTrue="1" operator="between">
      <formula>"III"</formula>
      <formula>"IV"</formula>
    </cfRule>
  </conditionalFormatting>
  <conditionalFormatting sqref="AB15:AE15">
    <cfRule type="cellIs" dxfId="808" priority="91" stopIfTrue="1" operator="equal">
      <formula>"I"</formula>
    </cfRule>
    <cfRule type="cellIs" dxfId="807" priority="92" stopIfTrue="1" operator="equal">
      <formula>"II"</formula>
    </cfRule>
    <cfRule type="cellIs" dxfId="806" priority="93" stopIfTrue="1" operator="between">
      <formula>"III"</formula>
      <formula>"IV"</formula>
    </cfRule>
  </conditionalFormatting>
  <conditionalFormatting sqref="AB30:AE31">
    <cfRule type="cellIs" dxfId="805" priority="11" stopIfTrue="1" operator="equal">
      <formula>"I"</formula>
    </cfRule>
    <cfRule type="cellIs" dxfId="804" priority="12" stopIfTrue="1" operator="equal">
      <formula>"II"</formula>
    </cfRule>
    <cfRule type="cellIs" dxfId="803" priority="13" stopIfTrue="1" operator="between">
      <formula>"III"</formula>
      <formula>"IV"</formula>
    </cfRule>
  </conditionalFormatting>
  <conditionalFormatting sqref="AD9:AD10 AD23 AD34:AE37 AD38:AF38 AD39:AE40 AD41:AF41 AD42:AE51 AD52:AF52 AD53:AE54 AD55:AF55 AD56:AE63 AD64:AF64 AD65:AE65 AD66:AF66 AD67:AE68 AD69:AF69 AD70:AE77 AD78:AF81 AD82:AE83 AD84:AF84 AD85:AE92 AD93:AF96 AD97:AE98 AD99:AF99 AD100:AE107 AD108:AF111 AD112:AE113 AD114:AF114 AD115:AE125 AD126:AF127 AD128:AE128 AD129:AF129 AD130:AE138 AD139:AF140 AD141:AE141 AD142:AF142 AD143:AE153 AD154:AF155 AD156:AE156 AD157:AF157 AD158:AE167 AD168:AD222 AD223:AF295 AD296:AE297 AD298:AF298 AD299:AE310 AD311:AD323 AD324:AF324 AD325:AD578 AD579:AF664 AD665:AE666 AD667:AF667 AD668:AE675 AD676:AF677 AD678:AE678 AD679:AF738 AD739:AE740 AD741:AF741 AD742:AE745 AD746:AF746 AD747:AE749 AD750:AF751 AD752:AE752 AD753:AF813 AF153 AF167:AF168 AE168:AE169 AE170:AF170 AE171:AE180 AF180 AE181:AF182 AE183 AE184:AF184 AE185:AE194 AF194 AE195:AF196 AE197 AE198:AF198 AE199:AE208 AF208 AE209:AF210 AE211 AE212:AF212 AE213:AE222 AF222 AF310:AF311 AE311:AE312 AE313:AF313 AE314:AE323 AF323 AE325:AF563 AE564:AE565 AE566:AF566 AE567:AE577 AE578:AF578">
    <cfRule type="cellIs" dxfId="802" priority="350" stopIfTrue="1" operator="equal">
      <formula>"Aceptable"</formula>
    </cfRule>
  </conditionalFormatting>
  <conditionalFormatting sqref="AD9:AD10 AD23 AD34:AE37 AD38:AF38 AD39:AE40 AD41:AF41 AD42:AE51 AD52:AF52 AD53:AE54 AD55:AF55 AD56:AE63 AD64:AF64 AD65:AE65 AD66:AF66 AD67:AE68 AD69:AF69 AD70:AE77 AD78:AF81 AD82:AE83 AD84:AF84 AD85:AE92 AD93:AF96 AD97:AE98 AD99:AF99 AD100:AE107 AD108:AF111 AD112:AE113 AD114:AF114 AD115:AE125 AD126:AF127 AD128:AE128 AD129:AF129 AD130:AE138 AD139:AF140 AD141:AE141 AD142:AF142 AD143:AE153 AF153 AD154:AF155 AD156:AE156 AD157:AF157 AD158:AE167 AF167:AF168 AE168:AE169 AD168:AD222 AE170:AF170 AE171:AE180 AF180 AE181:AF182 AE183 AE184:AF184 AE185:AE194 AF194 AE195:AF196 AE197 AE198:AF198 AE199:AE208 AF208 AE209:AF210 AE211 AE212:AF212 AE213:AE222 AF222 AD223:AF295 AD296:AE297 AD298:AF298 AD299:AE310 AF310:AF311 AE311:AE312 AD311:AD323 AE313:AF313 AE314:AE323 AF323 AD324:AF324 AE325:AF563 AD325:AD578 AE564:AE565 AE566:AF566 AE567:AE577 AE578:AF578 AD579:AF664 AD665:AE666 AD667:AF667 AD668:AE675 AD676:AF677 AD678:AE678 AD679:AF738 AD739:AE740 AD741:AF741 AD742:AE745 AD746:AF746 AD747:AE749 AD750:AF751 AD752:AE752 AD753:AF813">
    <cfRule type="cellIs" dxfId="801" priority="351" stopIfTrue="1" operator="equal">
      <formula>"No aceptable"</formula>
    </cfRule>
  </conditionalFormatting>
  <conditionalFormatting sqref="AD11:AD12">
    <cfRule type="containsText" dxfId="800" priority="104" stopIfTrue="1" operator="containsText" text="No aceptable o aceptable con control específico">
      <formula>NOT(ISERROR(SEARCH("No aceptable o aceptable con control específico",AD11)))</formula>
    </cfRule>
    <cfRule type="cellIs" dxfId="799" priority="107" stopIfTrue="1" operator="equal">
      <formula>"Aceptable"</formula>
    </cfRule>
    <cfRule type="cellIs" dxfId="798" priority="108" stopIfTrue="1" operator="equal">
      <formula>"No aceptable"</formula>
    </cfRule>
  </conditionalFormatting>
  <conditionalFormatting sqref="AD11:AD13">
    <cfRule type="containsText" dxfId="797" priority="105" stopIfTrue="1" operator="containsText" text="No aceptable">
      <formula>NOT(ISERROR(SEARCH("No aceptable",AD11)))</formula>
    </cfRule>
    <cfRule type="containsText" dxfId="796" priority="106" stopIfTrue="1" operator="containsText" text="No Aceptable o aceptable con control específico">
      <formula>NOT(ISERROR(SEARCH("No Aceptable o aceptable con control específico",AD11)))</formula>
    </cfRule>
  </conditionalFormatting>
  <conditionalFormatting sqref="AD12">
    <cfRule type="containsText" dxfId="795" priority="102" stopIfTrue="1" operator="containsText" text="No aceptable">
      <formula>NOT(ISERROR(SEARCH("No aceptable",AD12)))</formula>
    </cfRule>
    <cfRule type="containsText" dxfId="794" priority="103" stopIfTrue="1" operator="containsText" text="No Aceptable o aceptable con control específico">
      <formula>NOT(ISERROR(SEARCH("No Aceptable o aceptable con control específico",AD12)))</formula>
    </cfRule>
  </conditionalFormatting>
  <conditionalFormatting sqref="AD13">
    <cfRule type="containsText" dxfId="793" priority="112" stopIfTrue="1" operator="containsText" text="No aceptable o aceptable con control específico">
      <formula>NOT(ISERROR(SEARCH("No aceptable o aceptable con control específico",AD13)))</formula>
    </cfRule>
    <cfRule type="containsText" dxfId="792" priority="113" stopIfTrue="1" operator="containsText" text="No aceptable">
      <formula>NOT(ISERROR(SEARCH("No aceptable",AD13)))</formula>
    </cfRule>
    <cfRule type="containsText" dxfId="791" priority="114" stopIfTrue="1" operator="containsText" text="No Aceptable o aceptable con control específico">
      <formula>NOT(ISERROR(SEARCH("No Aceptable o aceptable con control específico",AD13)))</formula>
    </cfRule>
    <cfRule type="cellIs" dxfId="790" priority="115" stopIfTrue="1" operator="equal">
      <formula>"Aceptable"</formula>
    </cfRule>
    <cfRule type="cellIs" dxfId="789" priority="116" stopIfTrue="1" operator="equal">
      <formula>"No aceptable"</formula>
    </cfRule>
  </conditionalFormatting>
  <conditionalFormatting sqref="AD14">
    <cfRule type="containsText" dxfId="788" priority="94" stopIfTrue="1" operator="containsText" text="No aceptable o aceptable con control específico">
      <formula>NOT(ISERROR(SEARCH("No aceptable o aceptable con control específico",AD14)))</formula>
    </cfRule>
    <cfRule type="containsText" dxfId="787" priority="95" stopIfTrue="1" operator="containsText" text="No aceptable">
      <formula>NOT(ISERROR(SEARCH("No aceptable",AD14)))</formula>
    </cfRule>
    <cfRule type="containsText" dxfId="786" priority="96" stopIfTrue="1" operator="containsText" text="No Aceptable o aceptable con control específico">
      <formula>NOT(ISERROR(SEARCH("No Aceptable o aceptable con control específico",AD14)))</formula>
    </cfRule>
    <cfRule type="cellIs" dxfId="785" priority="97" stopIfTrue="1" operator="equal">
      <formula>"Aceptable"</formula>
    </cfRule>
    <cfRule type="cellIs" dxfId="784" priority="98" stopIfTrue="1" operator="equal">
      <formula>"No aceptable"</formula>
    </cfRule>
  </conditionalFormatting>
  <conditionalFormatting sqref="AD15">
    <cfRule type="containsText" dxfId="783" priority="86" stopIfTrue="1" operator="containsText" text="No aceptable o aceptable con control específico">
      <formula>NOT(ISERROR(SEARCH("No aceptable o aceptable con control específico",AD15)))</formula>
    </cfRule>
    <cfRule type="containsText" dxfId="782" priority="87" stopIfTrue="1" operator="containsText" text="No aceptable">
      <formula>NOT(ISERROR(SEARCH("No aceptable",AD15)))</formula>
    </cfRule>
    <cfRule type="containsText" dxfId="781" priority="88" stopIfTrue="1" operator="containsText" text="No Aceptable o aceptable con control específico">
      <formula>NOT(ISERROR(SEARCH("No Aceptable o aceptable con control específico",AD15)))</formula>
    </cfRule>
  </conditionalFormatting>
  <conditionalFormatting sqref="AD16">
    <cfRule type="containsText" dxfId="780" priority="78" stopIfTrue="1" operator="containsText" text="No aceptable o aceptable con control específico">
      <formula>NOT(ISERROR(SEARCH("No aceptable o aceptable con control específico",AD16)))</formula>
    </cfRule>
    <cfRule type="containsText" dxfId="779" priority="79" stopIfTrue="1" operator="containsText" text="No aceptable">
      <formula>NOT(ISERROR(SEARCH("No aceptable",AD16)))</formula>
    </cfRule>
    <cfRule type="containsText" dxfId="778" priority="80" stopIfTrue="1" operator="containsText" text="No Aceptable o aceptable con control específico">
      <formula>NOT(ISERROR(SEARCH("No Aceptable o aceptable con control específico",AD16)))</formula>
    </cfRule>
    <cfRule type="cellIs" dxfId="777" priority="81" stopIfTrue="1" operator="equal">
      <formula>"Aceptable"</formula>
    </cfRule>
    <cfRule type="cellIs" dxfId="776" priority="82" stopIfTrue="1" operator="equal">
      <formula>"No aceptable"</formula>
    </cfRule>
  </conditionalFormatting>
  <conditionalFormatting sqref="AD17:AD20 AD22">
    <cfRule type="containsText" dxfId="775" priority="65" stopIfTrue="1" operator="containsText" text="No aceptable o aceptable con control específico">
      <formula>NOT(ISERROR(SEARCH("No aceptable o aceptable con control específico",AD17)))</formula>
    </cfRule>
    <cfRule type="containsText" dxfId="774" priority="66" stopIfTrue="1" operator="containsText" text="No aceptable">
      <formula>NOT(ISERROR(SEARCH("No aceptable",AD17)))</formula>
    </cfRule>
    <cfRule type="containsText" dxfId="773" priority="67" stopIfTrue="1" operator="containsText" text="No Aceptable o aceptable con control específico">
      <formula>NOT(ISERROR(SEARCH("No Aceptable o aceptable con control específico",AD17)))</formula>
    </cfRule>
  </conditionalFormatting>
  <conditionalFormatting sqref="AD19">
    <cfRule type="cellIs" dxfId="772" priority="69" stopIfTrue="1" operator="equal">
      <formula>"No aceptable"</formula>
    </cfRule>
  </conditionalFormatting>
  <conditionalFormatting sqref="AD19:AD20">
    <cfRule type="cellIs" dxfId="771" priority="68" stopIfTrue="1" operator="equal">
      <formula>"Aceptable"</formula>
    </cfRule>
  </conditionalFormatting>
  <conditionalFormatting sqref="AD20 AD17:AE18 AD22">
    <cfRule type="cellIs" dxfId="770" priority="74" stopIfTrue="1" operator="equal">
      <formula>"No aceptable"</formula>
    </cfRule>
  </conditionalFormatting>
  <conditionalFormatting sqref="AD21">
    <cfRule type="containsText" dxfId="769" priority="42" stopIfTrue="1" operator="containsText" text="No aceptable o aceptable con control específico">
      <formula>NOT(ISERROR(SEARCH("No aceptable o aceptable con control específico",AD21)))</formula>
    </cfRule>
    <cfRule type="containsText" dxfId="768" priority="43" stopIfTrue="1" operator="containsText" text="No aceptable">
      <formula>NOT(ISERROR(SEARCH("No aceptable",AD21)))</formula>
    </cfRule>
    <cfRule type="containsText" dxfId="767" priority="44" stopIfTrue="1" operator="containsText" text="No Aceptable o aceptable con control específico">
      <formula>NOT(ISERROR(SEARCH("No Aceptable o aceptable con control específico",AD21)))</formula>
    </cfRule>
    <cfRule type="cellIs" dxfId="766" priority="45" stopIfTrue="1" operator="equal">
      <formula>"Aceptable"</formula>
    </cfRule>
    <cfRule type="cellIs" dxfId="765" priority="46" stopIfTrue="1" operator="equal">
      <formula>"No aceptable"</formula>
    </cfRule>
  </conditionalFormatting>
  <conditionalFormatting sqref="AD23 AD9:AD10 AD34:AD813">
    <cfRule type="containsText" dxfId="764" priority="345" stopIfTrue="1" operator="containsText" text="No aceptable o aceptable con control específico">
      <formula>NOT(ISERROR(SEARCH("No aceptable o aceptable con control específico",AD9)))</formula>
    </cfRule>
    <cfRule type="containsText" dxfId="763" priority="348" stopIfTrue="1" operator="containsText" text="No aceptable">
      <formula>NOT(ISERROR(SEARCH("No aceptable",AD9)))</formula>
    </cfRule>
    <cfRule type="containsText" dxfId="762" priority="349" stopIfTrue="1" operator="containsText" text="No Aceptable o aceptable con control específico">
      <formula>NOT(ISERROR(SEARCH("No Aceptable o aceptable con control específico",AD9)))</formula>
    </cfRule>
  </conditionalFormatting>
  <conditionalFormatting sqref="AD24:AD29">
    <cfRule type="cellIs" dxfId="761" priority="4" stopIfTrue="1" operator="equal">
      <formula>"Aceptable"</formula>
    </cfRule>
    <cfRule type="cellIs" dxfId="760" priority="5" stopIfTrue="1" operator="equal">
      <formula>"No aceptable"</formula>
    </cfRule>
  </conditionalFormatting>
  <conditionalFormatting sqref="AD24:AD33">
    <cfRule type="containsText" dxfId="759" priority="1" stopIfTrue="1" operator="containsText" text="No aceptable o aceptable con control específico">
      <formula>NOT(ISERROR(SEARCH("No aceptable o aceptable con control específico",AD24)))</formula>
    </cfRule>
    <cfRule type="containsText" dxfId="758" priority="2" stopIfTrue="1" operator="containsText" text="No aceptable">
      <formula>NOT(ISERROR(SEARCH("No aceptable",AD24)))</formula>
    </cfRule>
    <cfRule type="containsText" dxfId="757" priority="3" stopIfTrue="1" operator="containsText" text="No Aceptable o aceptable con control específico">
      <formula>NOT(ISERROR(SEARCH("No Aceptable o aceptable con control específico",AD24)))</formula>
    </cfRule>
  </conditionalFormatting>
  <conditionalFormatting sqref="AD33">
    <cfRule type="containsText" dxfId="756" priority="22" stopIfTrue="1" operator="containsText" text="No aceptable o aceptable con control específico">
      <formula>NOT(ISERROR(SEARCH("No aceptable o aceptable con control específico",AD33)))</formula>
    </cfRule>
    <cfRule type="containsText" dxfId="755" priority="23" stopIfTrue="1" operator="containsText" text="No aceptable">
      <formula>NOT(ISERROR(SEARCH("No aceptable",AD33)))</formula>
    </cfRule>
    <cfRule type="containsText" dxfId="754" priority="24" stopIfTrue="1" operator="containsText" text="No Aceptable o aceptable con control específico">
      <formula>NOT(ISERROR(SEARCH("No Aceptable o aceptable con control específico",AD33)))</formula>
    </cfRule>
    <cfRule type="cellIs" dxfId="753" priority="25" stopIfTrue="1" operator="equal">
      <formula>"Aceptable"</formula>
    </cfRule>
    <cfRule type="cellIs" dxfId="752" priority="26" stopIfTrue="1" operator="equal">
      <formula>"No aceptable"</formula>
    </cfRule>
  </conditionalFormatting>
  <conditionalFormatting sqref="AD15:AE15">
    <cfRule type="cellIs" dxfId="751" priority="89" stopIfTrue="1" operator="equal">
      <formula>"Aceptable"</formula>
    </cfRule>
    <cfRule type="cellIs" dxfId="750" priority="90" stopIfTrue="1" operator="equal">
      <formula>"No aceptable"</formula>
    </cfRule>
  </conditionalFormatting>
  <conditionalFormatting sqref="AD17:AE18 AD22">
    <cfRule type="cellIs" dxfId="749" priority="73" stopIfTrue="1" operator="equal">
      <formula>"Aceptable"</formula>
    </cfRule>
  </conditionalFormatting>
  <conditionalFormatting sqref="AD30:AE33">
    <cfRule type="cellIs" dxfId="748" priority="9" stopIfTrue="1" operator="equal">
      <formula>"Aceptable"</formula>
    </cfRule>
    <cfRule type="cellIs" dxfId="747" priority="10" stopIfTrue="1" operator="equal">
      <formula>"No aceptable"</formula>
    </cfRule>
  </conditionalFormatting>
  <conditionalFormatting sqref="AE9:AE10">
    <cfRule type="cellIs" dxfId="746" priority="120" stopIfTrue="1" operator="equal">
      <formula>"Aceptable"</formula>
    </cfRule>
    <cfRule type="cellIs" dxfId="745" priority="121" stopIfTrue="1" operator="equal">
      <formula>"No aceptable"</formula>
    </cfRule>
    <cfRule type="cellIs" dxfId="744" priority="122" stopIfTrue="1" operator="equal">
      <formula>"I"</formula>
    </cfRule>
    <cfRule type="cellIs" dxfId="743" priority="123" stopIfTrue="1" operator="equal">
      <formula>"II"</formula>
    </cfRule>
    <cfRule type="cellIs" dxfId="742" priority="124" stopIfTrue="1" operator="between">
      <formula>"III"</formula>
      <formula>"IV"</formula>
    </cfRule>
  </conditionalFormatting>
  <conditionalFormatting sqref="AE17">
    <cfRule type="cellIs" dxfId="741" priority="70" stopIfTrue="1" operator="equal">
      <formula>"I"</formula>
    </cfRule>
    <cfRule type="cellIs" dxfId="740" priority="71" stopIfTrue="1" operator="equal">
      <formula>"II"</formula>
    </cfRule>
    <cfRule type="cellIs" dxfId="739" priority="72" stopIfTrue="1" operator="between">
      <formula>"III"</formula>
      <formula>"IV"</formula>
    </cfRule>
  </conditionalFormatting>
  <conditionalFormatting sqref="AE19">
    <cfRule type="cellIs" dxfId="738" priority="60" stopIfTrue="1" operator="equal">
      <formula>"I"</formula>
    </cfRule>
    <cfRule type="cellIs" dxfId="737" priority="61" stopIfTrue="1" operator="equal">
      <formula>"II"</formula>
    </cfRule>
    <cfRule type="cellIs" dxfId="736" priority="62" stopIfTrue="1" operator="between">
      <formula>"III"</formula>
      <formula>"IV"</formula>
    </cfRule>
    <cfRule type="cellIs" dxfId="735" priority="63" stopIfTrue="1" operator="equal">
      <formula>"Aceptable"</formula>
    </cfRule>
    <cfRule type="cellIs" dxfId="734" priority="64" stopIfTrue="1" operator="equal">
      <formula>"No aceptable"</formula>
    </cfRule>
  </conditionalFormatting>
  <conditionalFormatting sqref="AE20">
    <cfRule type="cellIs" dxfId="733" priority="55" stopIfTrue="1" operator="equal">
      <formula>"I"</formula>
    </cfRule>
    <cfRule type="cellIs" dxfId="732" priority="56" stopIfTrue="1" operator="equal">
      <formula>"II"</formula>
    </cfRule>
    <cfRule type="cellIs" dxfId="731" priority="57" stopIfTrue="1" operator="between">
      <formula>"III"</formula>
      <formula>"IV"</formula>
    </cfRule>
    <cfRule type="cellIs" dxfId="730" priority="58" stopIfTrue="1" operator="equal">
      <formula>"Aceptable"</formula>
    </cfRule>
    <cfRule type="cellIs" dxfId="729" priority="59" stopIfTrue="1" operator="equal">
      <formula>"No aceptable"</formula>
    </cfRule>
  </conditionalFormatting>
  <conditionalFormatting sqref="AE21">
    <cfRule type="cellIs" dxfId="728" priority="40" stopIfTrue="1" operator="equal">
      <formula>"Aceptable"</formula>
    </cfRule>
    <cfRule type="cellIs" dxfId="727" priority="41" stopIfTrue="1" operator="equal">
      <formula>"No aceptable"</formula>
    </cfRule>
  </conditionalFormatting>
  <conditionalFormatting sqref="AE22">
    <cfRule type="cellIs" dxfId="726" priority="50" stopIfTrue="1" operator="equal">
      <formula>"I"</formula>
    </cfRule>
    <cfRule type="cellIs" dxfId="725" priority="51" stopIfTrue="1" operator="equal">
      <formula>"II"</formula>
    </cfRule>
    <cfRule type="cellIs" dxfId="724" priority="52" stopIfTrue="1" operator="between">
      <formula>"III"</formula>
      <formula>"IV"</formula>
    </cfRule>
    <cfRule type="cellIs" dxfId="723" priority="54" stopIfTrue="1" operator="equal">
      <formula>"No aceptable"</formula>
    </cfRule>
  </conditionalFormatting>
  <conditionalFormatting sqref="AE22:AE23">
    <cfRule type="cellIs" dxfId="722" priority="53" stopIfTrue="1" operator="equal">
      <formula>"Aceptable"</formula>
    </cfRule>
  </conditionalFormatting>
  <conditionalFormatting sqref="AE23">
    <cfRule type="cellIs" dxfId="721" priority="222" stopIfTrue="1" operator="equal">
      <formula>"No aceptable"</formula>
    </cfRule>
    <cfRule type="cellIs" dxfId="720" priority="223" stopIfTrue="1" operator="equal">
      <formula>"I"</formula>
    </cfRule>
    <cfRule type="cellIs" dxfId="719" priority="224" stopIfTrue="1" operator="equal">
      <formula>"II"</formula>
    </cfRule>
    <cfRule type="cellIs" dxfId="718" priority="225" stopIfTrue="1" operator="between">
      <formula>"III"</formula>
      <formula>"IV"</formula>
    </cfRule>
  </conditionalFormatting>
  <conditionalFormatting sqref="AE24:AE26">
    <cfRule type="cellIs" dxfId="717" priority="30" stopIfTrue="1" operator="equal">
      <formula>"Aceptable"</formula>
    </cfRule>
    <cfRule type="cellIs" dxfId="716" priority="31" stopIfTrue="1" operator="equal">
      <formula>"No aceptable"</formula>
    </cfRule>
    <cfRule type="cellIs" dxfId="715" priority="32" stopIfTrue="1" operator="equal">
      <formula>"I"</formula>
    </cfRule>
    <cfRule type="cellIs" dxfId="714" priority="33" stopIfTrue="1" operator="equal">
      <formula>"II"</formula>
    </cfRule>
    <cfRule type="cellIs" dxfId="713" priority="34" stopIfTrue="1" operator="between">
      <formula>"III"</formula>
      <formula>"IV"</formula>
    </cfRule>
  </conditionalFormatting>
  <conditionalFormatting sqref="AE33">
    <cfRule type="cellIs" dxfId="712" priority="17" stopIfTrue="1" operator="equal">
      <formula>"Aceptable"</formula>
    </cfRule>
    <cfRule type="cellIs" dxfId="711" priority="18" stopIfTrue="1" operator="equal">
      <formula>"No aceptable"</formula>
    </cfRule>
    <cfRule type="cellIs" dxfId="710" priority="19" stopIfTrue="1" operator="equal">
      <formula>"I"</formula>
    </cfRule>
    <cfRule type="cellIs" dxfId="709" priority="20" stopIfTrue="1" operator="equal">
      <formula>"II"</formula>
    </cfRule>
    <cfRule type="cellIs" dxfId="708" priority="21" stopIfTrue="1" operator="between">
      <formula>"III"</formula>
      <formula>"IV"</formula>
    </cfRule>
  </conditionalFormatting>
  <dataValidations count="4">
    <dataValidation allowBlank="1" sqref="AA11:AA22 AA24:AA33" xr:uid="{00000000-0002-0000-1C00-000000000000}"/>
    <dataValidation type="list" allowBlank="1" showInputMessage="1" showErrorMessage="1" prompt="10 = Muy Alto_x000a_6 = Alto_x000a_2 = Medio_x000a_0 = Bajo" sqref="U11:U22 U24:U33" xr:uid="{00000000-0002-0000-1C00-000001000000}">
      <formula1>"10, 6, 2, 0, "</formula1>
    </dataValidation>
    <dataValidation type="list" allowBlank="1" showInputMessage="1" prompt="4 = Continua_x000a_3 = Frecuente_x000a_2 = Ocasional_x000a_1 = Esporádica" sqref="V11:V22 V24:V33" xr:uid="{00000000-0002-0000-1C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Z24:Z33" xr:uid="{00000000-0002-0000-1C00-000003000000}">
      <formula1>"100,60,25,10"</formula1>
    </dataValidation>
  </dataValidations>
  <pageMargins left="0.7" right="0.7" top="0.75" bottom="0.75" header="0.3" footer="0.3"/>
  <pageSetup paperSize="9" scale="16" fitToHeight="0" orientation="portrait" r:id="rId1"/>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AK93"/>
  <sheetViews>
    <sheetView view="pageBreakPreview" topLeftCell="L1" zoomScale="62" zoomScaleNormal="30" zoomScaleSheetLayoutView="62" workbookViewId="0">
      <selection activeCell="AF9" sqref="AF9"/>
    </sheetView>
  </sheetViews>
  <sheetFormatPr baseColWidth="10" defaultColWidth="5.5703125" defaultRowHeight="67.5" customHeight="1"/>
  <cols>
    <col min="1" max="1" width="3.5703125" style="2" customWidth="1"/>
    <col min="2" max="7" width="7.28515625" style="2" customWidth="1"/>
    <col min="8" max="8" width="5.5703125" style="3"/>
    <col min="9" max="9" width="11.7109375" style="2" customWidth="1"/>
    <col min="10" max="10" width="12.5703125" style="2" customWidth="1"/>
    <col min="11" max="11" width="15.5703125" style="2" customWidth="1"/>
    <col min="12" max="15" width="6.28515625" style="2" customWidth="1"/>
    <col min="16" max="16" width="13" style="2" customWidth="1"/>
    <col min="17" max="17" width="6.42578125" style="2" customWidth="1"/>
    <col min="18" max="20" width="13.5703125" style="2" customWidth="1"/>
    <col min="21" max="30" width="7.85546875" style="2" customWidth="1"/>
    <col min="31" max="31" width="26" style="2" customWidth="1"/>
    <col min="32" max="33" width="10" style="2" customWidth="1"/>
    <col min="34" max="34" width="13.7109375" style="2" customWidth="1"/>
    <col min="35" max="35" width="14.7109375" style="2" customWidth="1"/>
    <col min="36" max="36" width="10" style="3" customWidth="1"/>
    <col min="37" max="37" width="23.7109375" style="2" customWidth="1"/>
    <col min="38" max="16384" width="5.5703125" style="2"/>
  </cols>
  <sheetData>
    <row r="1" spans="2:37" ht="76.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2:37" ht="76.5" customHeight="1">
      <c r="B2" s="9"/>
      <c r="AI2" s="10"/>
      <c r="AJ2" s="160" t="s">
        <v>68</v>
      </c>
      <c r="AK2" s="161">
        <v>3</v>
      </c>
    </row>
    <row r="3" spans="2:37" ht="59.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2:37" ht="28.5" customHeight="1">
      <c r="B4" s="416" t="s">
        <v>622</v>
      </c>
      <c r="C4" s="417"/>
      <c r="D4" s="417"/>
      <c r="E4" s="417"/>
      <c r="F4" s="417"/>
      <c r="G4" s="417"/>
      <c r="H4" s="417"/>
      <c r="I4" s="417"/>
      <c r="J4" s="417"/>
      <c r="K4" s="417"/>
      <c r="L4" s="417"/>
      <c r="M4" s="417"/>
      <c r="N4" s="417"/>
      <c r="O4" s="417"/>
      <c r="P4" s="417"/>
      <c r="Q4" s="417"/>
      <c r="R4" s="417"/>
      <c r="S4" s="417"/>
      <c r="T4" s="418"/>
      <c r="U4" s="416" t="s">
        <v>619</v>
      </c>
      <c r="V4" s="417"/>
      <c r="W4" s="417"/>
      <c r="X4" s="417"/>
      <c r="Y4" s="417"/>
      <c r="Z4" s="417"/>
      <c r="AA4" s="417"/>
      <c r="AB4" s="417"/>
      <c r="AC4" s="417"/>
      <c r="AD4" s="417"/>
      <c r="AE4" s="417"/>
      <c r="AF4" s="417"/>
      <c r="AG4" s="417"/>
      <c r="AH4" s="417"/>
      <c r="AI4" s="417"/>
      <c r="AJ4" s="417"/>
      <c r="AK4" s="418"/>
    </row>
    <row r="5" spans="2:37" s="1" customFormat="1" ht="20.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37" s="1" customFormat="1" ht="20.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37" s="1" customFormat="1" ht="20.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37" s="1" customFormat="1" ht="67.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37" s="1" customFormat="1" ht="102.75" customHeight="1">
      <c r="B9" s="412" t="s">
        <v>135</v>
      </c>
      <c r="C9" s="412" t="s">
        <v>611</v>
      </c>
      <c r="D9" s="412" t="s">
        <v>76</v>
      </c>
      <c r="E9" s="413" t="s">
        <v>151</v>
      </c>
      <c r="F9" s="414" t="s">
        <v>515</v>
      </c>
      <c r="G9" s="21" t="s">
        <v>42</v>
      </c>
      <c r="H9" s="404" t="s">
        <v>197</v>
      </c>
      <c r="I9" s="74" t="s">
        <v>46</v>
      </c>
      <c r="J9" s="75" t="s">
        <v>230</v>
      </c>
      <c r="K9" s="75" t="s">
        <v>231</v>
      </c>
      <c r="L9" s="76">
        <v>1</v>
      </c>
      <c r="M9" s="77">
        <v>0</v>
      </c>
      <c r="N9" s="76">
        <v>0</v>
      </c>
      <c r="O9" s="76">
        <f t="shared" ref="O9" si="0">SUM(L9:N9)</f>
        <v>1</v>
      </c>
      <c r="P9" s="75" t="s">
        <v>232</v>
      </c>
      <c r="Q9" s="78">
        <v>8</v>
      </c>
      <c r="R9" s="75" t="s">
        <v>424</v>
      </c>
      <c r="S9" s="75" t="s">
        <v>234</v>
      </c>
      <c r="T9" s="75" t="s">
        <v>233</v>
      </c>
      <c r="U9" s="195">
        <v>2</v>
      </c>
      <c r="V9" s="195">
        <v>4</v>
      </c>
      <c r="W9" s="195">
        <f t="shared" ref="W9:W27" si="1">V9*U9</f>
        <v>8</v>
      </c>
      <c r="X9" s="196" t="str">
        <f t="shared" ref="X9:X27" si="2">+IF(AND(U9*V9&gt;=24,U9*V9&lt;=40),"MA",IF(AND(U9*V9&gt;=10,U9*V9&lt;=20),"A",IF(AND(U9*V9&gt;=6,U9*V9&lt;=8),"M",IF(AND(U9*V9&gt;=0,U9*V9&lt;=4),"B",""))))</f>
        <v>M</v>
      </c>
      <c r="Y9" s="197" t="str">
        <f t="shared" ref="Y9:Y27"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 t="shared" ref="AA9:AA27" si="4">W9*Z9</f>
        <v>80</v>
      </c>
      <c r="AB9" s="198" t="str">
        <f>+IF(AND(U9*V9*Z9&gt;=600,U9*V9*Z9&lt;=4000),"I",IF(AND(U9*V9*Z9&gt;=150,U9*V9*Z9&lt;=500),"II",IF(AND(U9*V9*Z9&gt;=40,U9*V9*Z9&lt;=120),"III",IF(AND(U9*V9*Z9&gt;=0,U9*V9*Z9&lt;=20),"IV",""))))</f>
        <v>III</v>
      </c>
      <c r="AC9" s="1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37" s="1" customFormat="1" ht="102.75" customHeight="1">
      <c r="B10" s="412"/>
      <c r="C10" s="412"/>
      <c r="D10" s="412"/>
      <c r="E10" s="413"/>
      <c r="F10" s="414"/>
      <c r="G10" s="30" t="s">
        <v>42</v>
      </c>
      <c r="H10" s="405"/>
      <c r="I10" s="74" t="s">
        <v>96</v>
      </c>
      <c r="J10" s="75" t="s">
        <v>236</v>
      </c>
      <c r="K10" s="85" t="s">
        <v>237</v>
      </c>
      <c r="L10" s="76">
        <v>1</v>
      </c>
      <c r="M10" s="77">
        <v>0</v>
      </c>
      <c r="N10" s="76">
        <v>0</v>
      </c>
      <c r="O10" s="76">
        <f t="shared" ref="O10:O27" si="5">SUM(L10:N10)</f>
        <v>1</v>
      </c>
      <c r="P10" s="75" t="s">
        <v>232</v>
      </c>
      <c r="Q10" s="78">
        <v>8</v>
      </c>
      <c r="R10" s="85" t="s">
        <v>425</v>
      </c>
      <c r="S10" s="85" t="s">
        <v>234</v>
      </c>
      <c r="T10" s="85" t="s">
        <v>233</v>
      </c>
      <c r="U10" s="195">
        <v>2</v>
      </c>
      <c r="V10" s="195">
        <v>4</v>
      </c>
      <c r="W10" s="195">
        <f t="shared" ref="W10" si="6">V10*U10</f>
        <v>8</v>
      </c>
      <c r="X10" s="196" t="str">
        <f t="shared" ref="X10" si="7">+IF(AND(U10*V10&gt;=24,U10*V10&lt;=40),"MA",IF(AND(U10*V10&gt;=10,U10*V10&lt;=20),"A",IF(AND(U10*V10&gt;=6,U10*V10&lt;=8),"M",IF(AND(U10*V10&gt;=0,U10*V10&lt;=4),"B",""))))</f>
        <v>M</v>
      </c>
      <c r="Y10" s="197" t="str">
        <f t="shared" ref="Y10" si="8">+IF(X10="MA","Situación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 t="shared" ref="AA10" si="9">W10*Z10</f>
        <v>80</v>
      </c>
      <c r="AB10" s="198" t="str">
        <f>+IF(AND(U10*V10*Z10&gt;=600,U10*V10*Z10&lt;=4000),"I",IF(AND(U10*V10*Z10&gt;=150,U10*V10*Z10&lt;=500),"II",IF(AND(U10*V10*Z10&gt;=40,U10*V10*Z10&lt;=120),"III",IF(AND(U10*V10*Z10&gt;=0,U10*V10*Z10&lt;=20),"IV",""))))</f>
        <v>III</v>
      </c>
      <c r="AC10" s="1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2:37" s="1" customFormat="1" ht="102.75" customHeight="1">
      <c r="B11" s="412"/>
      <c r="C11" s="412"/>
      <c r="D11" s="412"/>
      <c r="E11" s="413"/>
      <c r="F11" s="414"/>
      <c r="G11" s="30" t="s">
        <v>33</v>
      </c>
      <c r="H11" s="415"/>
      <c r="I11" s="74" t="s">
        <v>96</v>
      </c>
      <c r="J11" s="74" t="s">
        <v>241</v>
      </c>
      <c r="K11" s="78" t="s">
        <v>243</v>
      </c>
      <c r="L11" s="76">
        <v>1</v>
      </c>
      <c r="M11" s="77">
        <v>0</v>
      </c>
      <c r="N11" s="76">
        <v>0</v>
      </c>
      <c r="O11" s="76">
        <f t="shared" si="5"/>
        <v>1</v>
      </c>
      <c r="P11" s="78" t="s">
        <v>242</v>
      </c>
      <c r="Q11" s="78">
        <v>1</v>
      </c>
      <c r="R11" s="78" t="s">
        <v>33</v>
      </c>
      <c r="S11" s="78" t="s">
        <v>33</v>
      </c>
      <c r="T11" s="78" t="s">
        <v>244</v>
      </c>
      <c r="U11" s="195">
        <v>2</v>
      </c>
      <c r="V11" s="195">
        <v>2</v>
      </c>
      <c r="W11" s="195">
        <f t="shared" si="1"/>
        <v>4</v>
      </c>
      <c r="X11" s="196" t="str">
        <f t="shared" si="2"/>
        <v>B</v>
      </c>
      <c r="Y11" s="197" t="str">
        <f t="shared" si="3"/>
        <v>Situación mejorable con exposición ocasional o esporádica, o situación sin anomalía destacable con cualquier nivel de exposición. No es esperable que se materialice el riesgo, aunque puede ser concebible.</v>
      </c>
      <c r="Z11" s="195">
        <v>10</v>
      </c>
      <c r="AA11" s="195">
        <f t="shared" si="4"/>
        <v>40</v>
      </c>
      <c r="AB11" s="198" t="str">
        <f>+IF(AND(U11*V11*Z11&gt;=600,U11*V11*Z11&lt;=4000),"I",IF(AND(U11*V11*Z11&gt;=150,U11*V11*Z11&lt;=500),"II",IF(AND(U11*V11*Z11&gt;=40,U11*V11*Z11&lt;=120),"III",IF(AND(U11*V11*Z11&gt;=0,U11*V11*Z11&lt;=20),"IV",""))))</f>
        <v>III</v>
      </c>
      <c r="AC11" s="1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64" t="s">
        <v>691</v>
      </c>
      <c r="AF11" s="78" t="s">
        <v>34</v>
      </c>
      <c r="AG11" s="78" t="s">
        <v>34</v>
      </c>
      <c r="AH11" s="78" t="s">
        <v>34</v>
      </c>
      <c r="AI11" s="64" t="s">
        <v>706</v>
      </c>
      <c r="AJ11" s="64" t="s">
        <v>652</v>
      </c>
      <c r="AK11" s="52" t="s">
        <v>468</v>
      </c>
    </row>
    <row r="12" spans="2:37" s="1" customFormat="1" ht="102.75" customHeight="1">
      <c r="B12" s="412"/>
      <c r="C12" s="412"/>
      <c r="D12" s="412"/>
      <c r="E12" s="413"/>
      <c r="F12" s="414"/>
      <c r="G12" s="19" t="s">
        <v>42</v>
      </c>
      <c r="H12" s="404" t="s">
        <v>44</v>
      </c>
      <c r="I12" s="74" t="s">
        <v>54</v>
      </c>
      <c r="J12" s="74" t="s">
        <v>224</v>
      </c>
      <c r="K12" s="74" t="s">
        <v>219</v>
      </c>
      <c r="L12" s="76">
        <v>1</v>
      </c>
      <c r="M12" s="77">
        <v>0</v>
      </c>
      <c r="N12" s="76">
        <v>0</v>
      </c>
      <c r="O12" s="76">
        <f t="shared" si="5"/>
        <v>1</v>
      </c>
      <c r="P12" s="74" t="s">
        <v>708</v>
      </c>
      <c r="Q12" s="78">
        <v>8</v>
      </c>
      <c r="R12" s="74" t="s">
        <v>221</v>
      </c>
      <c r="S12" s="74" t="s">
        <v>220</v>
      </c>
      <c r="T12" s="74" t="s">
        <v>300</v>
      </c>
      <c r="U12" s="195">
        <v>2</v>
      </c>
      <c r="V12" s="195">
        <v>3</v>
      </c>
      <c r="W12" s="195">
        <f t="shared" si="1"/>
        <v>6</v>
      </c>
      <c r="X12" s="196" t="str">
        <f t="shared" si="2"/>
        <v>M</v>
      </c>
      <c r="Y12" s="197" t="str">
        <f t="shared" si="3"/>
        <v>Situación deficiente con exposición esporádica, o bien situación mejorable con exposición continuada o frecuente. Es posible que suceda el daño alguna vez.</v>
      </c>
      <c r="Z12" s="195">
        <v>10</v>
      </c>
      <c r="AA12" s="195">
        <f t="shared" si="4"/>
        <v>60</v>
      </c>
      <c r="AB12" s="198" t="str">
        <f t="shared" ref="AB12:AB27" si="10">+IF(AND(U12*V12*Z12&gt;=600,U12*V12*Z12&lt;=4000),"I",IF(AND(U12*V12*Z12&gt;=150,U12*V12*Z12&lt;=500),"II",IF(AND(U12*V12*Z12&gt;=40,U12*V12*Z12&lt;=120),"III",IF(AND(U12*V12*Z12&gt;=0,U12*V12*Z12&lt;=20),"IV",""))))</f>
        <v>III</v>
      </c>
      <c r="AC12" s="197" t="str">
        <f t="shared" ref="AC12:AC27" si="11">+IF(AB12="I","Situación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+IF(AB12="I","No aceptable",IF(AB12="II","No aceptable o aceptable con control específico",IF(AB12="III","Aceptable",IF(AB12="IV","Aceptable",""))))</f>
        <v>Aceptable</v>
      </c>
      <c r="AE12" s="407" t="s">
        <v>712</v>
      </c>
      <c r="AF12" s="74" t="s">
        <v>34</v>
      </c>
      <c r="AG12" s="74" t="s">
        <v>34</v>
      </c>
      <c r="AH12" s="74" t="s">
        <v>34</v>
      </c>
      <c r="AI12" s="64" t="s">
        <v>661</v>
      </c>
      <c r="AJ12" s="74" t="s">
        <v>34</v>
      </c>
      <c r="AK12" s="52" t="s">
        <v>433</v>
      </c>
    </row>
    <row r="13" spans="2:37" s="1" customFormat="1" ht="102.75" customHeight="1">
      <c r="B13" s="412"/>
      <c r="C13" s="412"/>
      <c r="D13" s="412"/>
      <c r="E13" s="413"/>
      <c r="F13" s="414"/>
      <c r="G13" s="19" t="s">
        <v>42</v>
      </c>
      <c r="H13" s="405"/>
      <c r="I13" s="74" t="s">
        <v>437</v>
      </c>
      <c r="J13" s="74" t="s">
        <v>438</v>
      </c>
      <c r="K13" s="74" t="s">
        <v>710</v>
      </c>
      <c r="L13" s="76">
        <v>1</v>
      </c>
      <c r="M13" s="77">
        <v>0</v>
      </c>
      <c r="N13" s="76">
        <v>0</v>
      </c>
      <c r="O13" s="76">
        <f t="shared" si="5"/>
        <v>1</v>
      </c>
      <c r="P13" s="74" t="s">
        <v>708</v>
      </c>
      <c r="Q13" s="78">
        <v>8</v>
      </c>
      <c r="R13" s="74" t="s">
        <v>221</v>
      </c>
      <c r="S13" s="74" t="s">
        <v>440</v>
      </c>
      <c r="T13" s="74" t="s">
        <v>442</v>
      </c>
      <c r="U13" s="195">
        <v>2</v>
      </c>
      <c r="V13" s="195">
        <v>3</v>
      </c>
      <c r="W13" s="195">
        <f t="shared" ref="W13:W15" si="12">V13*U13</f>
        <v>6</v>
      </c>
      <c r="X13" s="196" t="str">
        <f t="shared" ref="X13:X16" si="13">+IF(AND(U13*V13&gt;=24,U13*V13&lt;=40),"MA",IF(AND(U13*V13&gt;=10,U13*V13&lt;=20),"A",IF(AND(U13*V13&gt;=6,U13*V13&lt;=8),"M",IF(AND(U13*V13&gt;=0,U13*V13&lt;=4),"B",""))))</f>
        <v>M</v>
      </c>
      <c r="Y13" s="197" t="str">
        <f t="shared" ref="Y13:Y15" si="1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95">
        <v>10</v>
      </c>
      <c r="AA13" s="195">
        <f t="shared" ref="AA13:AA15" si="15">W13*Z13</f>
        <v>60</v>
      </c>
      <c r="AB13" s="198" t="str">
        <f t="shared" ref="AB13:AB15" si="16">+IF(AND(U13*V13*Z13&gt;=600,U13*V13*Z13&lt;=4000),"I",IF(AND(U13*V13*Z13&gt;=150,U13*V13*Z13&lt;=500),"II",IF(AND(U13*V13*Z13&gt;=40,U13*V13*Z13&lt;=120),"III",IF(AND(U13*V13*Z13&gt;=0,U13*V13*Z13&lt;=20),"IV",""))))</f>
        <v>III</v>
      </c>
      <c r="AC13" s="197" t="str">
        <f t="shared" ref="AC13:AC15" si="17">+IF(AB13="I","Situación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86" t="str">
        <f t="shared" ref="AD13:AD15" si="18">+IF(AB13="I","No aceptable",IF(AB13="II","No aceptable o aceptable con control específico",IF(AB13="III","Aceptable",IF(AB13="IV","Aceptable",""))))</f>
        <v>Aceptable</v>
      </c>
      <c r="AE13" s="408"/>
      <c r="AF13" s="74" t="s">
        <v>34</v>
      </c>
      <c r="AG13" s="74" t="s">
        <v>34</v>
      </c>
      <c r="AH13" s="74" t="s">
        <v>34</v>
      </c>
      <c r="AI13" s="64" t="s">
        <v>661</v>
      </c>
      <c r="AJ13" s="74" t="s">
        <v>34</v>
      </c>
      <c r="AK13" s="52" t="s">
        <v>433</v>
      </c>
    </row>
    <row r="14" spans="2:37" s="1" customFormat="1" ht="102.75" customHeight="1">
      <c r="B14" s="412"/>
      <c r="C14" s="412"/>
      <c r="D14" s="412"/>
      <c r="E14" s="413"/>
      <c r="F14" s="414"/>
      <c r="G14" s="19" t="s">
        <v>42</v>
      </c>
      <c r="H14" s="405"/>
      <c r="I14" s="74" t="s">
        <v>460</v>
      </c>
      <c r="J14" s="74" t="s">
        <v>439</v>
      </c>
      <c r="K14" s="74" t="s">
        <v>736</v>
      </c>
      <c r="L14" s="76">
        <v>1</v>
      </c>
      <c r="M14" s="77">
        <v>0</v>
      </c>
      <c r="N14" s="76">
        <v>0</v>
      </c>
      <c r="O14" s="76">
        <f t="shared" si="5"/>
        <v>1</v>
      </c>
      <c r="P14" s="74" t="s">
        <v>708</v>
      </c>
      <c r="Q14" s="78">
        <v>8</v>
      </c>
      <c r="R14" s="74" t="s">
        <v>707</v>
      </c>
      <c r="S14" s="74" t="s">
        <v>461</v>
      </c>
      <c r="T14" s="74" t="s">
        <v>441</v>
      </c>
      <c r="U14" s="195">
        <v>2</v>
      </c>
      <c r="V14" s="195">
        <v>3</v>
      </c>
      <c r="W14" s="195">
        <f t="shared" si="12"/>
        <v>6</v>
      </c>
      <c r="X14" s="196" t="str">
        <f t="shared" si="13"/>
        <v>M</v>
      </c>
      <c r="Y14" s="197" t="str">
        <f t="shared" si="14"/>
        <v>Situación deficiente con exposición esporádica, o bien situación mejorable con exposición continuada o frecuente. Es posible que suceda el daño alguna vez.</v>
      </c>
      <c r="Z14" s="195">
        <v>10</v>
      </c>
      <c r="AA14" s="195">
        <f t="shared" si="15"/>
        <v>60</v>
      </c>
      <c r="AB14" s="198" t="str">
        <f t="shared" si="16"/>
        <v>III</v>
      </c>
      <c r="AC14" s="197" t="str">
        <f t="shared" si="17"/>
        <v>Mejorar si es posible. Sería conveniente justificar la intervención y su rentabilidad.</v>
      </c>
      <c r="AD14" s="86" t="str">
        <f t="shared" si="18"/>
        <v>Aceptable</v>
      </c>
      <c r="AE14" s="408"/>
      <c r="AF14" s="74" t="s">
        <v>34</v>
      </c>
      <c r="AG14" s="74" t="s">
        <v>34</v>
      </c>
      <c r="AH14" s="74" t="s">
        <v>34</v>
      </c>
      <c r="AI14" s="64" t="s">
        <v>661</v>
      </c>
      <c r="AJ14" s="74" t="s">
        <v>34</v>
      </c>
      <c r="AK14" s="52" t="s">
        <v>433</v>
      </c>
    </row>
    <row r="15" spans="2:37" s="1" customFormat="1" ht="102.75" customHeight="1">
      <c r="B15" s="412"/>
      <c r="C15" s="412"/>
      <c r="D15" s="412"/>
      <c r="E15" s="413"/>
      <c r="F15" s="414"/>
      <c r="G15" s="19" t="s">
        <v>42</v>
      </c>
      <c r="H15" s="405"/>
      <c r="I15" s="74" t="s">
        <v>427</v>
      </c>
      <c r="J15" s="74" t="s">
        <v>428</v>
      </c>
      <c r="K15" s="74" t="s">
        <v>711</v>
      </c>
      <c r="L15" s="76">
        <v>1</v>
      </c>
      <c r="M15" s="77">
        <v>0</v>
      </c>
      <c r="N15" s="76">
        <v>0</v>
      </c>
      <c r="O15" s="76">
        <f t="shared" si="5"/>
        <v>1</v>
      </c>
      <c r="P15" s="74" t="s">
        <v>708</v>
      </c>
      <c r="Q15" s="78">
        <v>8</v>
      </c>
      <c r="R15" s="74" t="s">
        <v>221</v>
      </c>
      <c r="S15" s="74" t="s">
        <v>431</v>
      </c>
      <c r="T15" s="74" t="s">
        <v>432</v>
      </c>
      <c r="U15" s="195">
        <v>2</v>
      </c>
      <c r="V15" s="195">
        <v>1</v>
      </c>
      <c r="W15" s="195">
        <f t="shared" si="12"/>
        <v>2</v>
      </c>
      <c r="X15" s="196" t="str">
        <f t="shared" si="13"/>
        <v>B</v>
      </c>
      <c r="Y15" s="197" t="str">
        <f t="shared" si="14"/>
        <v>Situación mejorable con exposición ocasional o esporádica, o situación sin anomalía destacable con cualquier nivel de exposición. No es esperable que se materialice el riesgo, aunque puede ser concebible.</v>
      </c>
      <c r="Z15" s="195">
        <v>10</v>
      </c>
      <c r="AA15" s="195">
        <f t="shared" si="15"/>
        <v>20</v>
      </c>
      <c r="AB15" s="198" t="str">
        <f t="shared" si="16"/>
        <v>IV</v>
      </c>
      <c r="AC15" s="197" t="str">
        <f t="shared" si="17"/>
        <v>Mantener las medidas de control existentes, pero se deberían considerar soluciones o mejoras y se deben hacer comprobaciones periódicas para asegurar que el riesgo aún es tolerable.</v>
      </c>
      <c r="AD15" s="86" t="str">
        <f t="shared" si="18"/>
        <v>Aceptable</v>
      </c>
      <c r="AE15" s="408"/>
      <c r="AF15" s="74" t="s">
        <v>34</v>
      </c>
      <c r="AG15" s="74" t="s">
        <v>34</v>
      </c>
      <c r="AH15" s="74" t="s">
        <v>34</v>
      </c>
      <c r="AI15" s="64" t="s">
        <v>661</v>
      </c>
      <c r="AJ15" s="74" t="s">
        <v>34</v>
      </c>
      <c r="AK15" s="52" t="s">
        <v>433</v>
      </c>
    </row>
    <row r="16" spans="2:37" s="1" customFormat="1" ht="102.75" customHeight="1">
      <c r="B16" s="412"/>
      <c r="C16" s="412"/>
      <c r="D16" s="412"/>
      <c r="E16" s="413"/>
      <c r="F16" s="414"/>
      <c r="G16" s="19" t="s">
        <v>42</v>
      </c>
      <c r="H16" s="405"/>
      <c r="I16" s="74" t="s">
        <v>463</v>
      </c>
      <c r="J16" s="74" t="s">
        <v>222</v>
      </c>
      <c r="K16" s="74" t="s">
        <v>711</v>
      </c>
      <c r="L16" s="76">
        <v>1</v>
      </c>
      <c r="M16" s="77">
        <v>0</v>
      </c>
      <c r="N16" s="76">
        <v>0</v>
      </c>
      <c r="O16" s="76">
        <f t="shared" si="5"/>
        <v>1</v>
      </c>
      <c r="P16" s="74" t="s">
        <v>708</v>
      </c>
      <c r="Q16" s="74">
        <v>8</v>
      </c>
      <c r="R16" s="74" t="s">
        <v>459</v>
      </c>
      <c r="S16" s="74" t="s">
        <v>220</v>
      </c>
      <c r="T16" s="74" t="s">
        <v>300</v>
      </c>
      <c r="U16" s="195">
        <v>2</v>
      </c>
      <c r="V16" s="195">
        <v>3</v>
      </c>
      <c r="W16" s="195">
        <f t="shared" si="1"/>
        <v>6</v>
      </c>
      <c r="X16" s="196" t="str">
        <f t="shared" si="13"/>
        <v>M</v>
      </c>
      <c r="Y16" s="197" t="str">
        <f t="shared" si="3"/>
        <v>Situación deficiente con exposición esporádica, o bien situación mejorable con exposición continuada o frecuente. Es posible que suceda el daño alguna vez.</v>
      </c>
      <c r="Z16" s="195">
        <v>10</v>
      </c>
      <c r="AA16" s="195">
        <f t="shared" si="4"/>
        <v>60</v>
      </c>
      <c r="AB16" s="198" t="str">
        <f t="shared" si="10"/>
        <v>III</v>
      </c>
      <c r="AC16" s="197" t="str">
        <f t="shared" si="11"/>
        <v>Mejorar si es posible. Sería conveniente justificar la intervención y su rentabilidad.</v>
      </c>
      <c r="AD16" s="86" t="str">
        <f t="shared" ref="AD16:AD27" si="19">+IF(AB16="I","No aceptable",IF(AB16="II","No aceptable o aceptable con control específico",IF(AB16="III","Aceptable",IF(AB16="IV","Aceptable",""))))</f>
        <v>Aceptable</v>
      </c>
      <c r="AE16" s="409"/>
      <c r="AF16" s="74" t="s">
        <v>34</v>
      </c>
      <c r="AG16" s="74" t="s">
        <v>34</v>
      </c>
      <c r="AH16" s="74" t="s">
        <v>34</v>
      </c>
      <c r="AI16" s="64" t="s">
        <v>661</v>
      </c>
      <c r="AJ16" s="74" t="s">
        <v>34</v>
      </c>
      <c r="AK16" s="52" t="s">
        <v>433</v>
      </c>
    </row>
    <row r="17" spans="2:37" s="1" customFormat="1" ht="102.75" customHeight="1">
      <c r="B17" s="412"/>
      <c r="C17" s="412"/>
      <c r="D17" s="412"/>
      <c r="E17" s="413"/>
      <c r="F17" s="414"/>
      <c r="G17" s="21" t="s">
        <v>42</v>
      </c>
      <c r="H17" s="410" t="s">
        <v>48</v>
      </c>
      <c r="I17" s="85" t="s">
        <v>202</v>
      </c>
      <c r="J17" s="85" t="s">
        <v>203</v>
      </c>
      <c r="K17" s="85" t="s">
        <v>206</v>
      </c>
      <c r="L17" s="76">
        <v>1</v>
      </c>
      <c r="M17" s="77">
        <v>0</v>
      </c>
      <c r="N17" s="76">
        <v>0</v>
      </c>
      <c r="O17" s="76">
        <f t="shared" si="5"/>
        <v>1</v>
      </c>
      <c r="P17" s="89" t="s">
        <v>209</v>
      </c>
      <c r="Q17" s="78">
        <v>6</v>
      </c>
      <c r="R17" s="89" t="s">
        <v>211</v>
      </c>
      <c r="S17" s="89" t="s">
        <v>296</v>
      </c>
      <c r="T17" s="89" t="s">
        <v>213</v>
      </c>
      <c r="U17" s="195">
        <v>2</v>
      </c>
      <c r="V17" s="195">
        <v>3</v>
      </c>
      <c r="W17" s="195">
        <f t="shared" si="1"/>
        <v>6</v>
      </c>
      <c r="X17" s="196" t="str">
        <f t="shared" si="2"/>
        <v>M</v>
      </c>
      <c r="Y17" s="197" t="str">
        <f t="shared" si="3"/>
        <v>Situación deficiente con exposición esporádica, o bien situación mejorable con exposición continuada o frecuente. Es posible que suceda el daño alguna vez.</v>
      </c>
      <c r="Z17" s="195">
        <v>10</v>
      </c>
      <c r="AA17" s="195">
        <f t="shared" si="4"/>
        <v>60</v>
      </c>
      <c r="AB17" s="198" t="str">
        <f t="shared" si="10"/>
        <v>III</v>
      </c>
      <c r="AC17" s="197" t="str">
        <f t="shared" si="11"/>
        <v>Mejorar si es posible. Sería conveniente justificar la intervención y su rentabilidad.</v>
      </c>
      <c r="AD17" s="86" t="str">
        <f t="shared" si="19"/>
        <v>Aceptable</v>
      </c>
      <c r="AE17" s="407" t="s">
        <v>713</v>
      </c>
      <c r="AF17" s="74" t="s">
        <v>34</v>
      </c>
      <c r="AG17" s="74" t="s">
        <v>34</v>
      </c>
      <c r="AH17" s="85" t="s">
        <v>217</v>
      </c>
      <c r="AI17" s="85" t="s">
        <v>218</v>
      </c>
      <c r="AJ17" s="78" t="s">
        <v>34</v>
      </c>
      <c r="AK17" s="52" t="s">
        <v>468</v>
      </c>
    </row>
    <row r="18" spans="2:37" s="1" customFormat="1" ht="102.75" customHeight="1">
      <c r="B18" s="412"/>
      <c r="C18" s="412"/>
      <c r="D18" s="412"/>
      <c r="E18" s="413"/>
      <c r="F18" s="414"/>
      <c r="G18" s="21" t="s">
        <v>33</v>
      </c>
      <c r="H18" s="410"/>
      <c r="I18" s="85" t="s">
        <v>359</v>
      </c>
      <c r="J18" s="85" t="s">
        <v>360</v>
      </c>
      <c r="K18" s="85" t="s">
        <v>361</v>
      </c>
      <c r="L18" s="76">
        <v>1</v>
      </c>
      <c r="M18" s="77">
        <v>0</v>
      </c>
      <c r="N18" s="76">
        <v>0</v>
      </c>
      <c r="O18" s="76">
        <f t="shared" si="5"/>
        <v>1</v>
      </c>
      <c r="P18" s="89" t="s">
        <v>362</v>
      </c>
      <c r="Q18" s="78">
        <v>2</v>
      </c>
      <c r="R18" s="89" t="s">
        <v>363</v>
      </c>
      <c r="S18" s="89" t="s">
        <v>364</v>
      </c>
      <c r="T18" s="89" t="s">
        <v>365</v>
      </c>
      <c r="U18" s="195">
        <v>2</v>
      </c>
      <c r="V18" s="195">
        <v>2</v>
      </c>
      <c r="W18" s="195">
        <f t="shared" ref="W18" si="20">V18*U18</f>
        <v>4</v>
      </c>
      <c r="X18" s="196" t="str">
        <f t="shared" ref="X18" si="21">+IF(AND(U18*V18&gt;=24,U18*V18&lt;=40),"MA",IF(AND(U18*V18&gt;=10,U18*V18&lt;=20),"A",IF(AND(U18*V18&gt;=6,U18*V18&lt;=8),"M",IF(AND(U18*V18&gt;=0,U18*V18&lt;=4),"B",""))))</f>
        <v>B</v>
      </c>
      <c r="Y18" s="197" t="str">
        <f t="shared" ref="Y18" si="22">+IF(X18="MA","Situación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195">
        <v>10</v>
      </c>
      <c r="AA18" s="195">
        <f t="shared" ref="AA18" si="23">W18*Z18</f>
        <v>40</v>
      </c>
      <c r="AB18" s="198" t="str">
        <f t="shared" ref="AB18" si="24">+IF(AND(U18*V18*Z18&gt;=600,U18*V18*Z18&lt;=4000),"I",IF(AND(U18*V18*Z18&gt;=150,U18*V18*Z18&lt;=500),"II",IF(AND(U18*V18*Z18&gt;=40,U18*V18*Z18&lt;=120),"III",IF(AND(U18*V18*Z18&gt;=0,U18*V18*Z18&lt;=20),"IV",""))))</f>
        <v>III</v>
      </c>
      <c r="AC18" s="197" t="str">
        <f t="shared" ref="AC18" si="25">+IF(AB18="I","Situación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86" t="str">
        <f t="shared" ref="AD18" si="26">+IF(AB18="I","No aceptable",IF(AB18="II","No aceptable o aceptable con control específico",IF(AB18="III","Aceptable",IF(AB18="IV","Aceptable",""))))</f>
        <v>Aceptable</v>
      </c>
      <c r="AE18" s="408"/>
      <c r="AF18" s="74" t="s">
        <v>34</v>
      </c>
      <c r="AG18" s="74" t="s">
        <v>34</v>
      </c>
      <c r="AH18" s="74" t="s">
        <v>34</v>
      </c>
      <c r="AI18" s="85" t="s">
        <v>366</v>
      </c>
      <c r="AJ18" s="78" t="s">
        <v>34</v>
      </c>
      <c r="AK18" s="52" t="s">
        <v>468</v>
      </c>
    </row>
    <row r="19" spans="2:37" s="1" customFormat="1" ht="102.75" customHeight="1">
      <c r="B19" s="412"/>
      <c r="C19" s="412"/>
      <c r="D19" s="412"/>
      <c r="E19" s="413"/>
      <c r="F19" s="414"/>
      <c r="G19" s="21" t="s">
        <v>42</v>
      </c>
      <c r="H19" s="410"/>
      <c r="I19" s="85" t="s">
        <v>205</v>
      </c>
      <c r="J19" s="85" t="s">
        <v>204</v>
      </c>
      <c r="K19" s="85" t="s">
        <v>207</v>
      </c>
      <c r="L19" s="76">
        <v>1</v>
      </c>
      <c r="M19" s="77">
        <v>0</v>
      </c>
      <c r="N19" s="76">
        <v>0</v>
      </c>
      <c r="O19" s="76">
        <f t="shared" si="5"/>
        <v>1</v>
      </c>
      <c r="P19" s="89" t="s">
        <v>210</v>
      </c>
      <c r="Q19" s="78">
        <v>4</v>
      </c>
      <c r="R19" s="89" t="s">
        <v>214</v>
      </c>
      <c r="S19" s="89" t="s">
        <v>215</v>
      </c>
      <c r="T19" s="89" t="s">
        <v>216</v>
      </c>
      <c r="U19" s="195">
        <v>2</v>
      </c>
      <c r="V19" s="195">
        <v>2</v>
      </c>
      <c r="W19" s="195">
        <f t="shared" si="1"/>
        <v>4</v>
      </c>
      <c r="X19" s="196" t="str">
        <f t="shared" si="2"/>
        <v>B</v>
      </c>
      <c r="Y19" s="197" t="str">
        <f t="shared" si="3"/>
        <v>Situación mejorable con exposición ocasional o esporádica, o situación sin anomalía destacable con cualquier nivel de exposición. No es esperable que se materialice el riesgo, aunque puede ser concebible.</v>
      </c>
      <c r="Z19" s="195">
        <v>10</v>
      </c>
      <c r="AA19" s="195">
        <f t="shared" si="4"/>
        <v>40</v>
      </c>
      <c r="AB19" s="198" t="str">
        <f t="shared" si="10"/>
        <v>III</v>
      </c>
      <c r="AC19" s="197" t="str">
        <f t="shared" si="11"/>
        <v>Mejorar si es posible. Sería conveniente justificar la intervención y su rentabilidad.</v>
      </c>
      <c r="AD19" s="86" t="str">
        <f t="shared" si="19"/>
        <v>Aceptable</v>
      </c>
      <c r="AE19" s="409"/>
      <c r="AF19" s="74" t="s">
        <v>34</v>
      </c>
      <c r="AG19" s="74" t="s">
        <v>34</v>
      </c>
      <c r="AH19" s="85" t="s">
        <v>217</v>
      </c>
      <c r="AI19" s="85" t="s">
        <v>218</v>
      </c>
      <c r="AJ19" s="78" t="s">
        <v>34</v>
      </c>
      <c r="AK19" s="52" t="s">
        <v>468</v>
      </c>
    </row>
    <row r="20" spans="2:37" s="1" customFormat="1" ht="102.75" customHeight="1">
      <c r="B20" s="412"/>
      <c r="C20" s="412"/>
      <c r="D20" s="412"/>
      <c r="E20" s="413"/>
      <c r="F20" s="414"/>
      <c r="G20" s="46" t="s">
        <v>33</v>
      </c>
      <c r="H20" s="101" t="s">
        <v>199</v>
      </c>
      <c r="I20" s="72" t="s">
        <v>637</v>
      </c>
      <c r="J20" s="72" t="s">
        <v>638</v>
      </c>
      <c r="K20" s="85" t="s">
        <v>346</v>
      </c>
      <c r="L20" s="76">
        <v>1</v>
      </c>
      <c r="M20" s="77">
        <v>0</v>
      </c>
      <c r="N20" s="76">
        <v>0</v>
      </c>
      <c r="O20" s="76">
        <f t="shared" si="5"/>
        <v>1</v>
      </c>
      <c r="P20" s="72" t="s">
        <v>669</v>
      </c>
      <c r="Q20" s="78">
        <v>1</v>
      </c>
      <c r="R20" s="85" t="s">
        <v>147</v>
      </c>
      <c r="S20" s="85" t="s">
        <v>147</v>
      </c>
      <c r="T20" s="72" t="s">
        <v>356</v>
      </c>
      <c r="U20" s="195">
        <v>2</v>
      </c>
      <c r="V20" s="195">
        <v>2</v>
      </c>
      <c r="W20" s="195">
        <f t="shared" si="1"/>
        <v>4</v>
      </c>
      <c r="X20" s="196" t="str">
        <f t="shared" si="2"/>
        <v>B</v>
      </c>
      <c r="Y20" s="197" t="str">
        <f t="shared" si="3"/>
        <v>Situación mejorable con exposición ocasional o esporádica, o situación sin anomalía destacable con cualquier nivel de exposición. No es esperable que se materialice el riesgo, aunque puede ser concebible.</v>
      </c>
      <c r="Z20" s="195">
        <v>25</v>
      </c>
      <c r="AA20" s="195">
        <f t="shared" si="4"/>
        <v>100</v>
      </c>
      <c r="AB20" s="198" t="str">
        <f t="shared" si="10"/>
        <v>III</v>
      </c>
      <c r="AC20" s="197" t="str">
        <f t="shared" si="11"/>
        <v>Mejorar si es posible. Sería conveniente justificar la intervención y su rentabilidad.</v>
      </c>
      <c r="AD20" s="86" t="str">
        <f t="shared" si="19"/>
        <v>Aceptable</v>
      </c>
      <c r="AE20" s="74" t="s">
        <v>693</v>
      </c>
      <c r="AF20" s="74" t="s">
        <v>348</v>
      </c>
      <c r="AG20" s="74" t="s">
        <v>34</v>
      </c>
      <c r="AH20" s="74" t="s">
        <v>34</v>
      </c>
      <c r="AI20" s="79" t="s">
        <v>349</v>
      </c>
      <c r="AJ20" s="78" t="s">
        <v>714</v>
      </c>
      <c r="AK20" s="52" t="s">
        <v>433</v>
      </c>
    </row>
    <row r="21" spans="2:37" s="1" customFormat="1" ht="102.75" customHeight="1">
      <c r="B21" s="412"/>
      <c r="C21" s="412"/>
      <c r="D21" s="412"/>
      <c r="E21" s="413"/>
      <c r="F21" s="414"/>
      <c r="G21" s="21" t="s">
        <v>33</v>
      </c>
      <c r="H21" s="404" t="s">
        <v>45</v>
      </c>
      <c r="I21" s="192" t="s">
        <v>715</v>
      </c>
      <c r="J21" s="85" t="s">
        <v>290</v>
      </c>
      <c r="K21" s="85" t="s">
        <v>270</v>
      </c>
      <c r="L21" s="76">
        <v>1</v>
      </c>
      <c r="M21" s="77">
        <v>0</v>
      </c>
      <c r="N21" s="76">
        <v>0</v>
      </c>
      <c r="O21" s="76">
        <f t="shared" si="5"/>
        <v>1</v>
      </c>
      <c r="P21" s="85" t="s">
        <v>291</v>
      </c>
      <c r="Q21" s="78">
        <v>8</v>
      </c>
      <c r="R21" s="85" t="s">
        <v>147</v>
      </c>
      <c r="S21" s="74" t="s">
        <v>297</v>
      </c>
      <c r="T21" s="74" t="s">
        <v>717</v>
      </c>
      <c r="U21" s="199">
        <v>2</v>
      </c>
      <c r="V21" s="195">
        <v>2</v>
      </c>
      <c r="W21" s="195">
        <f t="shared" si="1"/>
        <v>4</v>
      </c>
      <c r="X21" s="196" t="str">
        <f t="shared" si="2"/>
        <v>B</v>
      </c>
      <c r="Y21" s="197" t="str">
        <f t="shared" si="3"/>
        <v>Situación mejorable con exposición ocasional o esporádica, o situación sin anomalía destacable con cualquier nivel de exposición. No es esperable que se materialice el riesgo, aunque puede ser concebible.</v>
      </c>
      <c r="Z21" s="195">
        <v>10</v>
      </c>
      <c r="AA21" s="195">
        <f t="shared" si="4"/>
        <v>40</v>
      </c>
      <c r="AB21" s="198" t="str">
        <f t="shared" si="10"/>
        <v>III</v>
      </c>
      <c r="AC21" s="197" t="str">
        <f t="shared" si="11"/>
        <v>Mejorar si es posible. Sería conveniente justificar la intervención y su rentabilidad.</v>
      </c>
      <c r="AD21" s="86" t="str">
        <f t="shared" si="19"/>
        <v>Aceptable</v>
      </c>
      <c r="AE21" s="74" t="s">
        <v>718</v>
      </c>
      <c r="AF21" s="78" t="s">
        <v>34</v>
      </c>
      <c r="AG21" s="78" t="s">
        <v>34</v>
      </c>
      <c r="AH21" s="85" t="s">
        <v>719</v>
      </c>
      <c r="AI21" s="85" t="s">
        <v>303</v>
      </c>
      <c r="AJ21" s="78" t="s">
        <v>34</v>
      </c>
      <c r="AK21" s="84" t="s">
        <v>35</v>
      </c>
    </row>
    <row r="22" spans="2:37" s="1" customFormat="1" ht="102.75" customHeight="1">
      <c r="B22" s="412"/>
      <c r="C22" s="412"/>
      <c r="D22" s="412"/>
      <c r="E22" s="413"/>
      <c r="F22" s="414"/>
      <c r="G22" s="21" t="s">
        <v>42</v>
      </c>
      <c r="H22" s="405"/>
      <c r="I22" s="85" t="s">
        <v>56</v>
      </c>
      <c r="J22" s="85" t="s">
        <v>284</v>
      </c>
      <c r="K22" s="85" t="s">
        <v>270</v>
      </c>
      <c r="L22" s="76">
        <v>1</v>
      </c>
      <c r="M22" s="77">
        <v>0</v>
      </c>
      <c r="N22" s="76">
        <v>0</v>
      </c>
      <c r="O22" s="76">
        <f t="shared" si="5"/>
        <v>1</v>
      </c>
      <c r="P22" s="85" t="s">
        <v>285</v>
      </c>
      <c r="Q22" s="78">
        <v>1</v>
      </c>
      <c r="R22" s="85" t="s">
        <v>287</v>
      </c>
      <c r="S22" s="85" t="s">
        <v>446</v>
      </c>
      <c r="T22" s="74" t="s">
        <v>301</v>
      </c>
      <c r="U22" s="195">
        <v>2</v>
      </c>
      <c r="V22" s="195">
        <v>2</v>
      </c>
      <c r="W22" s="195">
        <f t="shared" si="1"/>
        <v>4</v>
      </c>
      <c r="X22" s="196" t="str">
        <f t="shared" si="2"/>
        <v>B</v>
      </c>
      <c r="Y22" s="197" t="str">
        <f t="shared" si="3"/>
        <v>Situación mejorable con exposición ocasional o esporádica, o situación sin anomalía destacable con cualquier nivel de exposición. No es esperable que se materialice el riesgo, aunque puede ser concebible.</v>
      </c>
      <c r="Z22" s="195">
        <v>10</v>
      </c>
      <c r="AA22" s="195">
        <f t="shared" si="4"/>
        <v>40</v>
      </c>
      <c r="AB22" s="198" t="str">
        <f t="shared" si="10"/>
        <v>III</v>
      </c>
      <c r="AC22" s="197" t="str">
        <f t="shared" si="11"/>
        <v>Mejorar si es posible. Sería conveniente justificar la intervención y su rentabilidad.</v>
      </c>
      <c r="AD22" s="86" t="str">
        <f t="shared" si="19"/>
        <v>Aceptable</v>
      </c>
      <c r="AE22" s="74" t="s">
        <v>716</v>
      </c>
      <c r="AF22" s="78" t="s">
        <v>34</v>
      </c>
      <c r="AG22" s="74" t="s">
        <v>147</v>
      </c>
      <c r="AH22" s="85" t="s">
        <v>288</v>
      </c>
      <c r="AI22" s="85" t="s">
        <v>289</v>
      </c>
      <c r="AJ22" s="78" t="s">
        <v>34</v>
      </c>
      <c r="AK22" s="84" t="s">
        <v>35</v>
      </c>
    </row>
    <row r="23" spans="2:37" s="1" customFormat="1" ht="102.75" customHeight="1">
      <c r="B23" s="412"/>
      <c r="C23" s="412"/>
      <c r="D23" s="412"/>
      <c r="E23" s="413"/>
      <c r="F23" s="414"/>
      <c r="G23" s="21" t="s">
        <v>42</v>
      </c>
      <c r="H23" s="405"/>
      <c r="I23" s="85" t="s">
        <v>56</v>
      </c>
      <c r="J23" s="85" t="s">
        <v>286</v>
      </c>
      <c r="K23" s="85" t="s">
        <v>57</v>
      </c>
      <c r="L23" s="76">
        <v>1</v>
      </c>
      <c r="M23" s="77">
        <v>0</v>
      </c>
      <c r="N23" s="76">
        <v>0</v>
      </c>
      <c r="O23" s="76">
        <f t="shared" si="5"/>
        <v>1</v>
      </c>
      <c r="P23" s="85" t="s">
        <v>280</v>
      </c>
      <c r="Q23" s="78">
        <v>4</v>
      </c>
      <c r="R23" s="74" t="s">
        <v>147</v>
      </c>
      <c r="S23" s="85" t="s">
        <v>281</v>
      </c>
      <c r="T23" s="74" t="s">
        <v>304</v>
      </c>
      <c r="U23" s="195">
        <v>0</v>
      </c>
      <c r="V23" s="195">
        <v>2</v>
      </c>
      <c r="W23" s="195">
        <f t="shared" si="1"/>
        <v>0</v>
      </c>
      <c r="X23" s="196" t="str">
        <f t="shared" si="2"/>
        <v>B</v>
      </c>
      <c r="Y23" s="197" t="str">
        <f t="shared" si="3"/>
        <v>Situación mejorable con exposición ocasional o esporádica, o situación sin anomalía destacable con cualquier nivel de exposición. No es esperable que se materialice el riesgo, aunque puede ser concebible.</v>
      </c>
      <c r="Z23" s="195">
        <v>10</v>
      </c>
      <c r="AA23" s="195">
        <f t="shared" si="4"/>
        <v>0</v>
      </c>
      <c r="AB23" s="198" t="str">
        <f t="shared" si="10"/>
        <v>IV</v>
      </c>
      <c r="AC23" s="197" t="str">
        <f t="shared" si="11"/>
        <v>Mantener las medidas de control existentes, pero se deberían considerar soluciones o mejoras y se deben hacer comprobaciones periódicas para asegurar que el riesgo aún es tolerable.</v>
      </c>
      <c r="AD23" s="86" t="str">
        <f t="shared" si="19"/>
        <v>Aceptable</v>
      </c>
      <c r="AE23" s="64" t="s">
        <v>697</v>
      </c>
      <c r="AF23" s="78" t="s">
        <v>34</v>
      </c>
      <c r="AG23" s="78" t="s">
        <v>34</v>
      </c>
      <c r="AH23" s="85" t="s">
        <v>282</v>
      </c>
      <c r="AI23" s="85" t="s">
        <v>283</v>
      </c>
      <c r="AJ23" s="78" t="s">
        <v>34</v>
      </c>
      <c r="AK23" s="84" t="s">
        <v>35</v>
      </c>
    </row>
    <row r="24" spans="2:37" s="1" customFormat="1" ht="183.75" customHeight="1">
      <c r="B24" s="412"/>
      <c r="C24" s="412"/>
      <c r="D24" s="412"/>
      <c r="E24" s="413"/>
      <c r="F24" s="414"/>
      <c r="G24" s="21" t="s">
        <v>33</v>
      </c>
      <c r="H24" s="405"/>
      <c r="I24" s="85" t="s">
        <v>467</v>
      </c>
      <c r="J24" s="85" t="s">
        <v>279</v>
      </c>
      <c r="K24" s="85" t="s">
        <v>270</v>
      </c>
      <c r="L24" s="76">
        <v>1</v>
      </c>
      <c r="M24" s="77">
        <v>0</v>
      </c>
      <c r="N24" s="76">
        <v>0</v>
      </c>
      <c r="O24" s="76">
        <f t="shared" si="5"/>
        <v>1</v>
      </c>
      <c r="P24" s="85" t="s">
        <v>285</v>
      </c>
      <c r="Q24" s="78">
        <v>1</v>
      </c>
      <c r="R24" s="85" t="s">
        <v>147</v>
      </c>
      <c r="S24" s="74" t="s">
        <v>298</v>
      </c>
      <c r="T24" s="85" t="s">
        <v>305</v>
      </c>
      <c r="U24" s="195">
        <v>2</v>
      </c>
      <c r="V24" s="195">
        <v>2</v>
      </c>
      <c r="W24" s="195">
        <f t="shared" si="1"/>
        <v>4</v>
      </c>
      <c r="X24" s="196" t="str">
        <f t="shared" si="2"/>
        <v>B</v>
      </c>
      <c r="Y24" s="197" t="str">
        <f t="shared" si="3"/>
        <v>Situación mejorable con exposición ocasional o esporádica, o situación sin anomalía destacable con cualquier nivel de exposición. No es esperable que se materialice el riesgo, aunque puede ser concebible.</v>
      </c>
      <c r="Z24" s="195">
        <v>25</v>
      </c>
      <c r="AA24" s="195">
        <f t="shared" si="4"/>
        <v>100</v>
      </c>
      <c r="AB24" s="198" t="str">
        <f t="shared" si="10"/>
        <v>III</v>
      </c>
      <c r="AC24" s="197" t="str">
        <f t="shared" si="11"/>
        <v>Mejorar si es posible. Sería conveniente justificar la intervención y su rentabilidad.</v>
      </c>
      <c r="AD24" s="86" t="str">
        <f t="shared" si="19"/>
        <v>Aceptable</v>
      </c>
      <c r="AE24" s="74" t="s">
        <v>738</v>
      </c>
      <c r="AF24" s="74" t="s">
        <v>34</v>
      </c>
      <c r="AG24" s="74" t="s">
        <v>34</v>
      </c>
      <c r="AH24" s="85" t="s">
        <v>59</v>
      </c>
      <c r="AI24" s="85" t="s">
        <v>466</v>
      </c>
      <c r="AJ24" s="74" t="s">
        <v>34</v>
      </c>
      <c r="AK24" s="84" t="s">
        <v>468</v>
      </c>
    </row>
    <row r="25" spans="2:37" s="1" customFormat="1" ht="140.25" customHeight="1">
      <c r="B25" s="412"/>
      <c r="C25" s="412"/>
      <c r="D25" s="412"/>
      <c r="E25" s="413"/>
      <c r="F25" s="414"/>
      <c r="G25" s="21"/>
      <c r="H25" s="405"/>
      <c r="I25" s="72" t="s">
        <v>679</v>
      </c>
      <c r="J25" s="72" t="s">
        <v>680</v>
      </c>
      <c r="K25" s="72" t="s">
        <v>721</v>
      </c>
      <c r="L25" s="76">
        <v>1</v>
      </c>
      <c r="M25" s="77">
        <v>0</v>
      </c>
      <c r="N25" s="76">
        <v>0</v>
      </c>
      <c r="O25" s="76">
        <f t="shared" si="5"/>
        <v>1</v>
      </c>
      <c r="P25" s="72" t="s">
        <v>331</v>
      </c>
      <c r="Q25" s="66">
        <v>6</v>
      </c>
      <c r="R25" s="72" t="s">
        <v>683</v>
      </c>
      <c r="S25" s="72" t="s">
        <v>681</v>
      </c>
      <c r="T25" s="64" t="s">
        <v>682</v>
      </c>
      <c r="U25" s="200">
        <v>2</v>
      </c>
      <c r="V25" s="200">
        <v>1</v>
      </c>
      <c r="W25" s="200">
        <f t="shared" si="1"/>
        <v>2</v>
      </c>
      <c r="X25" s="201" t="str">
        <f t="shared" si="2"/>
        <v>B</v>
      </c>
      <c r="Y25" s="202" t="str">
        <f t="shared" si="3"/>
        <v>Situación mejorable con exposición ocasional o esporádica, o situación sin anomalía destacable con cualquier nivel de exposición. No es esperable que se materialice el riesgo, aunque puede ser concebible.</v>
      </c>
      <c r="Z25" s="200">
        <v>10</v>
      </c>
      <c r="AA25" s="200">
        <f t="shared" si="4"/>
        <v>20</v>
      </c>
      <c r="AB25" s="203" t="str">
        <f t="shared" si="10"/>
        <v>IV</v>
      </c>
      <c r="AC25" s="202" t="str">
        <f t="shared" si="11"/>
        <v>Mantener las medidas de control existentes, pero se deberían considerar soluciones o mejoras y se deben hacer comprobaciones periódicas para asegurar que el riesgo aún es tolerable.</v>
      </c>
      <c r="AD25" s="202" t="str">
        <f t="shared" si="19"/>
        <v>Aceptable</v>
      </c>
      <c r="AE25" s="64" t="s">
        <v>722</v>
      </c>
      <c r="AF25" s="64" t="s">
        <v>34</v>
      </c>
      <c r="AG25" s="64" t="s">
        <v>147</v>
      </c>
      <c r="AH25" s="72" t="s">
        <v>684</v>
      </c>
      <c r="AI25" s="72" t="s">
        <v>685</v>
      </c>
      <c r="AJ25" s="66" t="s">
        <v>34</v>
      </c>
      <c r="AK25" s="193" t="s">
        <v>478</v>
      </c>
    </row>
    <row r="26" spans="2:37" s="1" customFormat="1" ht="140.25" customHeight="1">
      <c r="B26" s="412"/>
      <c r="C26" s="412"/>
      <c r="D26" s="412"/>
      <c r="E26" s="413"/>
      <c r="F26" s="414"/>
      <c r="G26" s="21" t="s">
        <v>33</v>
      </c>
      <c r="H26" s="415"/>
      <c r="I26" s="85" t="s">
        <v>182</v>
      </c>
      <c r="J26" s="85" t="s">
        <v>299</v>
      </c>
      <c r="K26" s="85" t="s">
        <v>275</v>
      </c>
      <c r="L26" s="76">
        <v>1</v>
      </c>
      <c r="M26" s="77">
        <v>0</v>
      </c>
      <c r="N26" s="76">
        <v>0</v>
      </c>
      <c r="O26" s="76">
        <f t="shared" si="5"/>
        <v>1</v>
      </c>
      <c r="P26" s="85" t="s">
        <v>276</v>
      </c>
      <c r="Q26" s="78">
        <v>2</v>
      </c>
      <c r="R26" s="74" t="s">
        <v>306</v>
      </c>
      <c r="S26" s="85" t="s">
        <v>307</v>
      </c>
      <c r="T26" s="74" t="s">
        <v>308</v>
      </c>
      <c r="U26" s="195">
        <v>6</v>
      </c>
      <c r="V26" s="195">
        <v>2</v>
      </c>
      <c r="W26" s="195">
        <f t="shared" si="1"/>
        <v>12</v>
      </c>
      <c r="X26" s="196" t="str">
        <f t="shared" si="2"/>
        <v>A</v>
      </c>
      <c r="Y26" s="197" t="str">
        <f t="shared" si="3"/>
        <v>Situación deficiente con exposición frecuente u ocasional, o bien situación muy deficiente con exposición ocasional o esporádica. La materialización de Riesgo es posible que suceda varias veces en la vida laboral</v>
      </c>
      <c r="Z26" s="195">
        <v>25</v>
      </c>
      <c r="AA26" s="195">
        <f t="shared" si="4"/>
        <v>300</v>
      </c>
      <c r="AB26" s="198" t="str">
        <f t="shared" si="10"/>
        <v>II</v>
      </c>
      <c r="AC26" s="197" t="str">
        <f t="shared" si="11"/>
        <v>Corregir y adoptar medidas de control de inmediato. Sin embargo suspenda actividades si el nivel de riesgo está por encima o igual de 360.</v>
      </c>
      <c r="AD26" s="202" t="str">
        <f t="shared" si="19"/>
        <v>No aceptable o aceptable con control específico</v>
      </c>
      <c r="AE26" s="74" t="s">
        <v>737</v>
      </c>
      <c r="AF26" s="74" t="s">
        <v>34</v>
      </c>
      <c r="AG26" s="74" t="s">
        <v>34</v>
      </c>
      <c r="AH26" s="85" t="s">
        <v>278</v>
      </c>
      <c r="AI26" s="74" t="s">
        <v>148</v>
      </c>
      <c r="AJ26" s="74" t="s">
        <v>34</v>
      </c>
      <c r="AK26" s="84" t="s">
        <v>35</v>
      </c>
    </row>
    <row r="27" spans="2:37" s="1" customFormat="1" ht="197.25" customHeight="1">
      <c r="B27" s="412"/>
      <c r="C27" s="412"/>
      <c r="D27" s="412"/>
      <c r="E27" s="413"/>
      <c r="F27" s="414"/>
      <c r="G27" s="21" t="s">
        <v>33</v>
      </c>
      <c r="H27" s="85" t="s">
        <v>60</v>
      </c>
      <c r="I27" s="85" t="s">
        <v>268</v>
      </c>
      <c r="J27" s="85" t="s">
        <v>269</v>
      </c>
      <c r="K27" s="85" t="s">
        <v>270</v>
      </c>
      <c r="L27" s="76">
        <v>1</v>
      </c>
      <c r="M27" s="77">
        <v>0</v>
      </c>
      <c r="N27" s="76">
        <v>0</v>
      </c>
      <c r="O27" s="76">
        <f t="shared" si="5"/>
        <v>1</v>
      </c>
      <c r="P27" s="85" t="s">
        <v>271</v>
      </c>
      <c r="Q27" s="78">
        <v>8</v>
      </c>
      <c r="R27" s="85" t="s">
        <v>272</v>
      </c>
      <c r="S27" s="85" t="s">
        <v>273</v>
      </c>
      <c r="T27" s="74" t="s">
        <v>316</v>
      </c>
      <c r="U27" s="195">
        <v>2</v>
      </c>
      <c r="V27" s="195">
        <v>1</v>
      </c>
      <c r="W27" s="195">
        <f t="shared" si="1"/>
        <v>2</v>
      </c>
      <c r="X27" s="196" t="str">
        <f t="shared" si="2"/>
        <v>B</v>
      </c>
      <c r="Y27" s="197" t="str">
        <f t="shared" si="3"/>
        <v>Situación mejorable con exposición ocasional o esporádica, o situación sin anomalía destacable con cualquier nivel de exposición. No es esperable que se materialice el riesgo, aunque puede ser concebible.</v>
      </c>
      <c r="Z27" s="195">
        <v>10</v>
      </c>
      <c r="AA27" s="195">
        <f t="shared" si="4"/>
        <v>20</v>
      </c>
      <c r="AB27" s="198" t="str">
        <f t="shared" si="10"/>
        <v>IV</v>
      </c>
      <c r="AC27" s="197" t="str">
        <f t="shared" si="11"/>
        <v>Mantener las medidas de control existentes, pero se deberían considerar soluciones o mejoras y se deben hacer comprobaciones periódicas para asegurar que el riesgo aún es tolerable.</v>
      </c>
      <c r="AD27" s="86" t="str">
        <f t="shared" si="19"/>
        <v>Aceptable</v>
      </c>
      <c r="AE27" s="64" t="s">
        <v>702</v>
      </c>
      <c r="AF27" s="78" t="s">
        <v>34</v>
      </c>
      <c r="AG27" s="78" t="s">
        <v>34</v>
      </c>
      <c r="AH27" s="85" t="s">
        <v>61</v>
      </c>
      <c r="AI27" s="85" t="s">
        <v>728</v>
      </c>
      <c r="AJ27" s="78" t="s">
        <v>34</v>
      </c>
      <c r="AK27" s="84" t="s">
        <v>705</v>
      </c>
    </row>
    <row r="28" spans="2:37" ht="15">
      <c r="H28" s="2"/>
      <c r="AJ28" s="2"/>
    </row>
    <row r="29" spans="2:37" ht="67.5" customHeight="1">
      <c r="H29" s="2"/>
      <c r="AJ29" s="2"/>
    </row>
    <row r="30" spans="2:37" ht="67.5" customHeight="1">
      <c r="H30" s="2"/>
      <c r="AJ30" s="2"/>
    </row>
    <row r="31" spans="2:37" ht="67.5" customHeight="1">
      <c r="H31" s="2"/>
      <c r="AJ31" s="2"/>
    </row>
    <row r="32" spans="2:37" ht="67.5" customHeight="1">
      <c r="H32" s="2"/>
      <c r="AJ32" s="2"/>
    </row>
    <row r="33" s="2" customFormat="1" ht="67.5" customHeight="1"/>
    <row r="49" spans="8:36" ht="67.5" customHeight="1">
      <c r="H49" s="2"/>
    </row>
    <row r="50" spans="8:36" ht="67.5" customHeight="1">
      <c r="H50" s="2"/>
    </row>
    <row r="51" spans="8:36" ht="67.5" customHeight="1">
      <c r="H51" s="2"/>
    </row>
    <row r="52" spans="8:36" ht="67.5" customHeight="1">
      <c r="H52" s="2"/>
    </row>
    <row r="53" spans="8:36" ht="67.5" customHeight="1">
      <c r="H53" s="2"/>
    </row>
    <row r="54" spans="8:36" ht="67.5" customHeight="1">
      <c r="H54" s="2"/>
    </row>
    <row r="55" spans="8:36" ht="67.5" customHeight="1">
      <c r="H55" s="2"/>
    </row>
    <row r="56" spans="8:36" ht="67.5" customHeight="1">
      <c r="H56" s="2"/>
    </row>
    <row r="57" spans="8:36" ht="67.5" customHeight="1">
      <c r="H57" s="2"/>
    </row>
    <row r="58" spans="8:36" ht="67.5" customHeight="1">
      <c r="H58" s="2"/>
    </row>
    <row r="59" spans="8:36" ht="67.5" customHeight="1">
      <c r="H59" s="2"/>
    </row>
    <row r="60" spans="8:36" ht="67.5" customHeight="1">
      <c r="H60" s="2"/>
    </row>
    <row r="61" spans="8:36" ht="67.5" customHeight="1">
      <c r="H61" s="2"/>
    </row>
    <row r="62" spans="8:36" ht="67.5" customHeight="1">
      <c r="H62" s="2"/>
    </row>
    <row r="63" spans="8:36" ht="67.5" customHeight="1">
      <c r="H63" s="2"/>
    </row>
    <row r="64" spans="8:36" ht="67.5" customHeight="1">
      <c r="H64" s="2"/>
      <c r="AJ64" s="2"/>
    </row>
    <row r="65" s="2" customFormat="1" ht="67.5" customHeight="1"/>
    <row r="66" s="2" customFormat="1" ht="67.5" customHeight="1"/>
    <row r="67" s="2" customFormat="1" ht="67.5" customHeight="1"/>
    <row r="68" s="2" customFormat="1" ht="67.5" customHeight="1"/>
    <row r="69" s="2" customFormat="1" ht="67.5" customHeight="1"/>
    <row r="70" s="2" customFormat="1" ht="67.5" customHeight="1"/>
    <row r="71" s="2" customFormat="1" ht="67.5" customHeight="1"/>
    <row r="72" s="2" customFormat="1" ht="67.5" customHeight="1"/>
    <row r="73" s="2" customFormat="1" ht="67.5" customHeight="1"/>
    <row r="74" s="2" customFormat="1" ht="67.5" customHeight="1"/>
    <row r="75" s="2" customFormat="1" ht="67.5" customHeight="1"/>
    <row r="76" s="2" customFormat="1" ht="67.5" customHeight="1"/>
    <row r="77" s="2" customFormat="1" ht="67.5" customHeight="1"/>
    <row r="78" s="2" customFormat="1" ht="67.5" customHeight="1"/>
    <row r="79" s="2" customFormat="1" ht="67.5" customHeight="1"/>
    <row r="80" s="2" customFormat="1" ht="67.5" customHeight="1"/>
    <row r="81" s="2" customFormat="1" ht="67.5" customHeight="1"/>
    <row r="82" s="2" customFormat="1" ht="67.5" customHeight="1"/>
    <row r="83" s="2" customFormat="1" ht="67.5" customHeight="1"/>
    <row r="84" s="2" customFormat="1" ht="67.5" customHeight="1"/>
    <row r="85" s="2" customFormat="1" ht="67.5" customHeight="1"/>
    <row r="86" s="2" customFormat="1" ht="67.5" customHeight="1"/>
    <row r="87" s="2" customFormat="1" ht="67.5" customHeight="1"/>
    <row r="88" s="2" customFormat="1" ht="67.5" customHeight="1"/>
    <row r="89" s="2" customFormat="1" ht="67.5" customHeight="1"/>
    <row r="90" s="2" customFormat="1" ht="67.5" customHeight="1"/>
    <row r="91" s="2" customFormat="1" ht="67.5" customHeight="1"/>
    <row r="92" s="2" customFormat="1" ht="67.5" customHeight="1"/>
    <row r="93" s="2" customFormat="1" ht="67.5" customHeight="1"/>
  </sheetData>
  <autoFilter ref="B8:AK27" xr:uid="{00000000-0009-0000-0000-000002000000}"/>
  <mergeCells count="47">
    <mergeCell ref="H21:H26"/>
    <mergeCell ref="H9:H11"/>
    <mergeCell ref="B4:T4"/>
    <mergeCell ref="U4:AK4"/>
    <mergeCell ref="B5:T6"/>
    <mergeCell ref="U5:AC6"/>
    <mergeCell ref="AD5:AD6"/>
    <mergeCell ref="AE5:AK5"/>
    <mergeCell ref="AE6:AK6"/>
    <mergeCell ref="B7:B8"/>
    <mergeCell ref="L7:O7"/>
    <mergeCell ref="P7:P8"/>
    <mergeCell ref="Q7:Q8"/>
    <mergeCell ref="R7:T7"/>
    <mergeCell ref="C7:C8"/>
    <mergeCell ref="D7:D8"/>
    <mergeCell ref="E7:E8"/>
    <mergeCell ref="F7:F8"/>
    <mergeCell ref="B9:B27"/>
    <mergeCell ref="C9:C27"/>
    <mergeCell ref="D9:D27"/>
    <mergeCell ref="E9:E27"/>
    <mergeCell ref="F9:F27"/>
    <mergeCell ref="AK7:AK8"/>
    <mergeCell ref="W7:W8"/>
    <mergeCell ref="H17:H19"/>
    <mergeCell ref="AG7:AG8"/>
    <mergeCell ref="AB7:AB8"/>
    <mergeCell ref="AA7:AA8"/>
    <mergeCell ref="H7:J7"/>
    <mergeCell ref="K7:K8"/>
    <mergeCell ref="V7:V8"/>
    <mergeCell ref="X7:X8"/>
    <mergeCell ref="AI7:AI8"/>
    <mergeCell ref="AJ7:AJ8"/>
    <mergeCell ref="AE17:AE19"/>
    <mergeCell ref="G7:G8"/>
    <mergeCell ref="H12:H16"/>
    <mergeCell ref="AH7:AH8"/>
    <mergeCell ref="U7:U8"/>
    <mergeCell ref="Y7:Y8"/>
    <mergeCell ref="Z7:Z8"/>
    <mergeCell ref="AC7:AC8"/>
    <mergeCell ref="AD7:AD8"/>
    <mergeCell ref="AE7:AE8"/>
    <mergeCell ref="AF7:AF8"/>
    <mergeCell ref="AE12:AE16"/>
  </mergeCells>
  <phoneticPr fontId="20" type="noConversion"/>
  <conditionalFormatting sqref="AB25">
    <cfRule type="cellIs" dxfId="3270" priority="25" stopIfTrue="1" operator="equal">
      <formula>"I"</formula>
    </cfRule>
    <cfRule type="cellIs" dxfId="3269" priority="26" stopIfTrue="1" operator="equal">
      <formula>"II"</formula>
    </cfRule>
    <cfRule type="cellIs" dxfId="3268" priority="27" stopIfTrue="1" operator="between">
      <formula>"III"</formula>
      <formula>"IV"</formula>
    </cfRule>
  </conditionalFormatting>
  <conditionalFormatting sqref="AB12:AD14 AB17:AE17 AB18:AD20 AB21:AB22 AB23:AD24 AB26:AC26 AB27:AD27">
    <cfRule type="cellIs" dxfId="3267" priority="135" stopIfTrue="1" operator="equal">
      <formula>"II"</formula>
    </cfRule>
    <cfRule type="cellIs" dxfId="3266" priority="136" stopIfTrue="1" operator="between">
      <formula>"III"</formula>
      <formula>"IV"</formula>
    </cfRule>
  </conditionalFormatting>
  <conditionalFormatting sqref="AB12:AD14 AB17:AE17 AB18:AD20 AB23:AD24 AB27:AD27 AB21:AB22 AB26:AC26">
    <cfRule type="cellIs" dxfId="3265" priority="134" stopIfTrue="1" operator="equal">
      <formula>"I"</formula>
    </cfRule>
  </conditionalFormatting>
  <conditionalFormatting sqref="AB15:AD16">
    <cfRule type="cellIs" dxfId="3264" priority="85" stopIfTrue="1" operator="equal">
      <formula>"I"</formula>
    </cfRule>
    <cfRule type="cellIs" dxfId="3263" priority="86" stopIfTrue="1" operator="equal">
      <formula>"II"</formula>
    </cfRule>
    <cfRule type="cellIs" dxfId="3262" priority="87" stopIfTrue="1" operator="between">
      <formula>"III"</formula>
      <formula>"IV"</formula>
    </cfRule>
  </conditionalFormatting>
  <conditionalFormatting sqref="AB9:AE10 AB11:AD11 AD12">
    <cfRule type="cellIs" dxfId="3261" priority="98" stopIfTrue="1" operator="equal">
      <formula>"I"</formula>
    </cfRule>
    <cfRule type="cellIs" dxfId="3260" priority="99" stopIfTrue="1" operator="equal">
      <formula>"II"</formula>
    </cfRule>
    <cfRule type="cellIs" dxfId="3259" priority="100" stopIfTrue="1" operator="between">
      <formula>"III"</formula>
      <formula>"IV"</formula>
    </cfRule>
  </conditionalFormatting>
  <conditionalFormatting sqref="AD9:AD14">
    <cfRule type="containsText" dxfId="3258" priority="93" stopIfTrue="1" operator="containsText" text="No aceptable o aceptable con control específico">
      <formula>NOT(ISERROR(SEARCH("No aceptable o aceptable con control específico",AD9)))</formula>
    </cfRule>
    <cfRule type="containsText" dxfId="3257" priority="94" stopIfTrue="1" operator="containsText" text="No aceptable">
      <formula>NOT(ISERROR(SEARCH("No aceptable",AD9)))</formula>
    </cfRule>
    <cfRule type="containsText" dxfId="3256" priority="95" stopIfTrue="1" operator="containsText" text="No Aceptable o aceptable con control específico">
      <formula>NOT(ISERROR(SEARCH("No Aceptable o aceptable con control específico",AD9)))</formula>
    </cfRule>
  </conditionalFormatting>
  <conditionalFormatting sqref="AD12:AD14 AD17:AE17 AD21:AE22">
    <cfRule type="cellIs" dxfId="3255" priority="132" stopIfTrue="1" operator="equal">
      <formula>"Aceptable"</formula>
    </cfRule>
    <cfRule type="cellIs" dxfId="3254" priority="133" stopIfTrue="1" operator="equal">
      <formula>"No aceptable"</formula>
    </cfRule>
  </conditionalFormatting>
  <conditionalFormatting sqref="AD12:AD24">
    <cfRule type="containsText" dxfId="3253" priority="81" stopIfTrue="1" operator="containsText" text="No aceptable">
      <formula>NOT(ISERROR(SEARCH("No aceptable",AD12)))</formula>
    </cfRule>
    <cfRule type="containsText" dxfId="3252" priority="82" stopIfTrue="1" operator="containsText" text="No Aceptable o aceptable con control específico">
      <formula>NOT(ISERROR(SEARCH("No Aceptable o aceptable con control específico",AD12)))</formula>
    </cfRule>
  </conditionalFormatting>
  <conditionalFormatting sqref="AD15">
    <cfRule type="containsText" dxfId="3251" priority="78" stopIfTrue="1" operator="containsText" text="No aceptable">
      <formula>NOT(ISERROR(SEARCH("No aceptable",AD15)))</formula>
    </cfRule>
    <cfRule type="containsText" dxfId="3250" priority="79" stopIfTrue="1" operator="containsText" text="No Aceptable o aceptable con control específico">
      <formula>NOT(ISERROR(SEARCH("No Aceptable o aceptable con control específico",AD15)))</formula>
    </cfRule>
  </conditionalFormatting>
  <conditionalFormatting sqref="AD15:AD16">
    <cfRule type="cellIs" dxfId="3249" priority="83" stopIfTrue="1" operator="equal">
      <formula>"Aceptable"</formula>
    </cfRule>
    <cfRule type="cellIs" dxfId="3248" priority="84" stopIfTrue="1" operator="equal">
      <formula>"No aceptable"</formula>
    </cfRule>
  </conditionalFormatting>
  <conditionalFormatting sqref="AD15:AD24">
    <cfRule type="containsText" dxfId="3247" priority="80" stopIfTrue="1" operator="containsText" text="No aceptable o aceptable con control específico">
      <formula>NOT(ISERROR(SEARCH("No aceptable o aceptable con control específico",AD15)))</formula>
    </cfRule>
  </conditionalFormatting>
  <conditionalFormatting sqref="AD18:AD20 AD23:AD24">
    <cfRule type="cellIs" dxfId="3246" priority="88" stopIfTrue="1" operator="equal">
      <formula>"Aceptable"</formula>
    </cfRule>
    <cfRule type="cellIs" dxfId="3245" priority="89" stopIfTrue="1" operator="equal">
      <formula>"No aceptable"</formula>
    </cfRule>
  </conditionalFormatting>
  <conditionalFormatting sqref="AD25:AD27">
    <cfRule type="containsText" dxfId="3244" priority="20" stopIfTrue="1" operator="containsText" text="No aceptable o aceptable con control específico">
      <formula>NOT(ISERROR(SEARCH("No aceptable o aceptable con control específico",AD25)))</formula>
    </cfRule>
    <cfRule type="containsText" dxfId="3243" priority="21" stopIfTrue="1" operator="containsText" text="No aceptable">
      <formula>NOT(ISERROR(SEARCH("No aceptable",AD25)))</formula>
    </cfRule>
    <cfRule type="containsText" dxfId="3242" priority="22" stopIfTrue="1" operator="containsText" text="No Aceptable o aceptable con control específico">
      <formula>NOT(ISERROR(SEARCH("No Aceptable o aceptable con control específico",AD25)))</formula>
    </cfRule>
    <cfRule type="cellIs" dxfId="3241" priority="23" stopIfTrue="1" operator="equal">
      <formula>"Aceptable"</formula>
    </cfRule>
    <cfRule type="cellIs" dxfId="3240" priority="24" stopIfTrue="1" operator="equal">
      <formula>"No aceptable"</formula>
    </cfRule>
  </conditionalFormatting>
  <conditionalFormatting sqref="AD9:AE10 AD11:AD12">
    <cfRule type="cellIs" dxfId="3239" priority="96" stopIfTrue="1" operator="equal">
      <formula>"Aceptable"</formula>
    </cfRule>
    <cfRule type="cellIs" dxfId="3238" priority="97" stopIfTrue="1" operator="equal">
      <formula>"No aceptable"</formula>
    </cfRule>
  </conditionalFormatting>
  <conditionalFormatting sqref="AE11">
    <cfRule type="cellIs" dxfId="3237" priority="53" stopIfTrue="1" operator="equal">
      <formula>"No aceptable"</formula>
    </cfRule>
    <cfRule type="cellIs" dxfId="3236" priority="54" stopIfTrue="1" operator="equal">
      <formula>"I"</formula>
    </cfRule>
    <cfRule type="cellIs" dxfId="3235" priority="55" stopIfTrue="1" operator="equal">
      <formula>"II"</formula>
    </cfRule>
    <cfRule type="cellIs" dxfId="3234" priority="56" stopIfTrue="1" operator="between">
      <formula>"III"</formula>
      <formula>"IV"</formula>
    </cfRule>
    <cfRule type="cellIs" dxfId="3233" priority="57" stopIfTrue="1" operator="equal">
      <formula>"Aceptable"</formula>
    </cfRule>
  </conditionalFormatting>
  <conditionalFormatting sqref="AE20">
    <cfRule type="cellIs" dxfId="3232" priority="51" stopIfTrue="1" operator="equal">
      <formula>"Aceptable"</formula>
    </cfRule>
    <cfRule type="cellIs" dxfId="3231" priority="52" stopIfTrue="1" operator="equal">
      <formula>"No aceptable"</formula>
    </cfRule>
  </conditionalFormatting>
  <conditionalFormatting sqref="AE20:AE21">
    <cfRule type="cellIs" dxfId="3230" priority="48" stopIfTrue="1" operator="equal">
      <formula>"I"</formula>
    </cfRule>
    <cfRule type="cellIs" dxfId="3229" priority="49" stopIfTrue="1" operator="equal">
      <formula>"II"</formula>
    </cfRule>
    <cfRule type="cellIs" dxfId="3228" priority="50" stopIfTrue="1" operator="between">
      <formula>"III"</formula>
      <formula>"IV"</formula>
    </cfRule>
  </conditionalFormatting>
  <conditionalFormatting sqref="AE23:AE24">
    <cfRule type="cellIs" dxfId="3227" priority="38" stopIfTrue="1" operator="equal">
      <formula>"I"</formula>
    </cfRule>
    <cfRule type="cellIs" dxfId="3226" priority="39" stopIfTrue="1" operator="equal">
      <formula>"II"</formula>
    </cfRule>
    <cfRule type="cellIs" dxfId="3225" priority="40" stopIfTrue="1" operator="between">
      <formula>"III"</formula>
      <formula>"IV"</formula>
    </cfRule>
    <cfRule type="cellIs" dxfId="3224" priority="41" stopIfTrue="1" operator="equal">
      <formula>"Aceptable"</formula>
    </cfRule>
    <cfRule type="cellIs" dxfId="3223" priority="42" stopIfTrue="1" operator="equal">
      <formula>"No aceptable"</formula>
    </cfRule>
  </conditionalFormatting>
  <conditionalFormatting sqref="AE25:AE26">
    <cfRule type="cellIs" dxfId="3222" priority="6" stopIfTrue="1" operator="equal">
      <formula>"Aceptable"</formula>
    </cfRule>
    <cfRule type="cellIs" dxfId="3221" priority="7" stopIfTrue="1" operator="equal">
      <formula>"No aceptable"</formula>
    </cfRule>
  </conditionalFormatting>
  <conditionalFormatting sqref="AE26:AE27">
    <cfRule type="cellIs" dxfId="3220" priority="3" stopIfTrue="1" operator="equal">
      <formula>"I"</formula>
    </cfRule>
    <cfRule type="cellIs" dxfId="3219" priority="4" stopIfTrue="1" operator="equal">
      <formula>"II"</formula>
    </cfRule>
    <cfRule type="cellIs" dxfId="3218" priority="5" stopIfTrue="1" operator="between">
      <formula>"III"</formula>
      <formula>"IV"</formula>
    </cfRule>
  </conditionalFormatting>
  <conditionalFormatting sqref="AE27">
    <cfRule type="cellIs" dxfId="3217" priority="1" stopIfTrue="1" operator="equal">
      <formula>"Aceptable"</formula>
    </cfRule>
    <cfRule type="cellIs" dxfId="3216" priority="2" stopIfTrue="1" operator="equal">
      <formula>"No aceptable"</formula>
    </cfRule>
  </conditionalFormatting>
  <dataValidations xWindow="1020" yWindow="580" count="4">
    <dataValidation allowBlank="1" sqref="AA9:AA27" xr:uid="{00000000-0002-0000-0200-000000000000}"/>
    <dataValidation type="list" allowBlank="1" showInputMessage="1" showErrorMessage="1" prompt="10 = Muy Alto_x000a_6 = Alto_x000a_2 = Medio_x000a_0 = Bajo" sqref="U9:U27" xr:uid="{00000000-0002-0000-0200-000001000000}">
      <formula1>"10, 6, 2, 0, "</formula1>
    </dataValidation>
    <dataValidation type="list" allowBlank="1" showInputMessage="1" prompt="4 = Continua_x000a_3 = Frecuente_x000a_2 = Ocasional_x000a_1 = Esporádica" sqref="V9:V27" xr:uid="{00000000-0002-0000-02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7" xr:uid="{00000000-0002-0000-0200-000003000000}">
      <formula1>"100,60,25,10"</formula1>
    </dataValidation>
  </dataValidations>
  <pageMargins left="0.23622047244094491" right="0.23622047244094491" top="0.74803149606299213" bottom="0.74803149606299213" header="0.31496062992125984" footer="0.31496062992125984"/>
  <pageSetup paperSize="5" scale="22" fitToHeight="6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pageSetUpPr fitToPage="1"/>
  </sheetPr>
  <dimension ref="B1:BL25"/>
  <sheetViews>
    <sheetView view="pageBreakPreview" topLeftCell="N1" zoomScale="60" zoomScaleNormal="70" workbookViewId="0">
      <selection activeCell="AK3" sqref="AK3"/>
    </sheetView>
  </sheetViews>
  <sheetFormatPr baseColWidth="10" defaultColWidth="7.28515625" defaultRowHeight="63" customHeight="1"/>
  <cols>
    <col min="1" max="1" width="3.28515625" customWidth="1"/>
    <col min="9" max="11" width="11.5703125" customWidth="1"/>
    <col min="16" max="16" width="10.140625" customWidth="1"/>
    <col min="18" max="20" width="12.28515625" customWidth="1"/>
    <col min="36" max="36" width="9.42578125" customWidth="1"/>
    <col min="37" max="37" width="15.5703125" customWidth="1"/>
  </cols>
  <sheetData>
    <row r="1" spans="2:64" ht="33"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3"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2:64"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95.25" customHeight="1">
      <c r="B9" s="435" t="s">
        <v>106</v>
      </c>
      <c r="C9" s="435" t="s">
        <v>583</v>
      </c>
      <c r="D9" s="435" t="s">
        <v>107</v>
      </c>
      <c r="E9" s="438" t="s">
        <v>108</v>
      </c>
      <c r="F9" s="438" t="s">
        <v>109</v>
      </c>
      <c r="G9" s="229" t="s">
        <v>42</v>
      </c>
      <c r="H9" s="481" t="s">
        <v>36</v>
      </c>
      <c r="I9" s="86" t="s">
        <v>46</v>
      </c>
      <c r="J9" s="230" t="s">
        <v>230</v>
      </c>
      <c r="K9" s="230" t="s">
        <v>231</v>
      </c>
      <c r="L9" s="76">
        <v>1</v>
      </c>
      <c r="M9" s="76">
        <v>2</v>
      </c>
      <c r="N9" s="76">
        <v>0</v>
      </c>
      <c r="O9" s="76">
        <f t="shared" ref="O9:O23" si="0">SUM(L9:N9)</f>
        <v>3</v>
      </c>
      <c r="P9" s="230" t="s">
        <v>232</v>
      </c>
      <c r="Q9" s="77">
        <v>8</v>
      </c>
      <c r="R9" s="230" t="s">
        <v>424</v>
      </c>
      <c r="S9" s="230" t="s">
        <v>234</v>
      </c>
      <c r="T9" s="230" t="s">
        <v>233</v>
      </c>
      <c r="U9" s="195">
        <v>2</v>
      </c>
      <c r="V9" s="195">
        <v>4</v>
      </c>
      <c r="W9" s="195">
        <f t="shared" ref="W9:W23" si="1">V9*U9</f>
        <v>8</v>
      </c>
      <c r="X9" s="196" t="str">
        <f t="shared" ref="X9:X23" si="2">+IF(AND(U9*V9&gt;=24,U9*V9&lt;=40),"MA",IF(AND(U9*V9&gt;=10,U9*V9&lt;=20),"A",IF(AND(U9*V9&gt;=6,U9*V9&lt;=8),"M",IF(AND(U9*V9&gt;=0,U9*V9&lt;=4),"B",""))))</f>
        <v>M</v>
      </c>
      <c r="Y9" s="86" t="str">
        <f t="shared" ref="Y9:Y23"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 t="shared" ref="AA9:AA23" si="4">W9*Z9</f>
        <v>80</v>
      </c>
      <c r="AB9" s="198" t="str">
        <f t="shared" ref="AB9:AB23" si="5">+IF(AND(U9*V9*Z9&gt;=600,U9*V9*Z9&lt;=4000),"I",IF(AND(U9*V9*Z9&gt;=150,U9*V9*Z9&lt;=500),"II",IF(AND(U9*V9*Z9&gt;=40,U9*V9*Z9&lt;=120),"III",IF(AND(U9*V9*Z9&gt;=0,U9*V9*Z9&lt;=20),"IV",""))))</f>
        <v>III</v>
      </c>
      <c r="AC9" s="86" t="str">
        <f t="shared" ref="AC9:AC23"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 t="shared" ref="AD9:AD23" si="7">+IF(AB9="I","No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64" s="1" customFormat="1" ht="95.25" customHeight="1">
      <c r="B10" s="435"/>
      <c r="C10" s="435"/>
      <c r="D10" s="435"/>
      <c r="E10" s="438"/>
      <c r="F10" s="438"/>
      <c r="G10" s="229" t="s">
        <v>42</v>
      </c>
      <c r="H10" s="483"/>
      <c r="I10" s="86" t="s">
        <v>96</v>
      </c>
      <c r="J10" s="230" t="s">
        <v>236</v>
      </c>
      <c r="K10" s="231" t="s">
        <v>237</v>
      </c>
      <c r="L10" s="76">
        <v>1</v>
      </c>
      <c r="M10" s="76">
        <v>2</v>
      </c>
      <c r="N10" s="76">
        <v>0</v>
      </c>
      <c r="O10" s="76">
        <f t="shared" si="0"/>
        <v>3</v>
      </c>
      <c r="P10" s="230" t="s">
        <v>232</v>
      </c>
      <c r="Q10" s="77">
        <v>8</v>
      </c>
      <c r="R10" s="231" t="s">
        <v>425</v>
      </c>
      <c r="S10" s="231" t="s">
        <v>234</v>
      </c>
      <c r="T10" s="231" t="s">
        <v>233</v>
      </c>
      <c r="U10" s="195">
        <v>2</v>
      </c>
      <c r="V10" s="195">
        <v>4</v>
      </c>
      <c r="W10" s="195">
        <f t="shared" ref="W10:W22" si="8">V10*U10</f>
        <v>8</v>
      </c>
      <c r="X10" s="196" t="str">
        <f t="shared" ref="X10:X22" si="9">+IF(AND(U10*V10&gt;=24,U10*V10&lt;=40),"MA",IF(AND(U10*V10&gt;=10,U10*V10&lt;=20),"A",IF(AND(U10*V10&gt;=6,U10*V10&lt;=8),"M",IF(AND(U10*V10&gt;=0,U10*V10&lt;=4),"B",""))))</f>
        <v>M</v>
      </c>
      <c r="Y10" s="86" t="str">
        <f t="shared" si="3"/>
        <v>Situación deficiente con exposición esporádica, o bien situación mejorable con exposición continuada o frecuente. Es posible que suceda el daño alguna vez.</v>
      </c>
      <c r="Z10" s="195">
        <v>10</v>
      </c>
      <c r="AA10" s="195">
        <f t="shared" ref="AA10:AA22" si="10">W10*Z10</f>
        <v>80</v>
      </c>
      <c r="AB10" s="198" t="str">
        <f t="shared" ref="AB10:AB22" si="11">+IF(AND(U10*V10*Z10&gt;=600,U10*V10*Z10&lt;=4000),"I",IF(AND(U10*V10*Z10&gt;=150,U10*V10*Z10&lt;=500),"II",IF(AND(U10*V10*Z10&gt;=40,U10*V10*Z10&lt;=120),"III",IF(AND(U10*V10*Z10&gt;=0,U10*V10*Z10&lt;=20),"IV",""))))</f>
        <v>III</v>
      </c>
      <c r="AC10" s="86" t="str">
        <f t="shared" ref="AC10:AC22" si="12">+IF(AB10="I","Situación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2" si="13">+IF(AB10="I","No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2:64" s="1" customFormat="1" ht="95.25" customHeight="1">
      <c r="B11" s="435"/>
      <c r="C11" s="435"/>
      <c r="D11" s="435"/>
      <c r="E11" s="438"/>
      <c r="F11" s="438"/>
      <c r="G11" s="229" t="s">
        <v>42</v>
      </c>
      <c r="H11" s="484" t="s">
        <v>44</v>
      </c>
      <c r="I11" s="86" t="s">
        <v>54</v>
      </c>
      <c r="J11" s="86" t="s">
        <v>224</v>
      </c>
      <c r="K11" s="86" t="s">
        <v>219</v>
      </c>
      <c r="L11" s="76">
        <v>1</v>
      </c>
      <c r="M11" s="76">
        <v>2</v>
      </c>
      <c r="N11" s="76">
        <v>0</v>
      </c>
      <c r="O11" s="76">
        <f t="shared" si="0"/>
        <v>3</v>
      </c>
      <c r="P11" s="86" t="s">
        <v>708</v>
      </c>
      <c r="Q11" s="77">
        <v>8</v>
      </c>
      <c r="R11" s="86" t="s">
        <v>221</v>
      </c>
      <c r="S11" s="86" t="s">
        <v>220</v>
      </c>
      <c r="T11" s="86" t="s">
        <v>300</v>
      </c>
      <c r="U11" s="76">
        <v>2</v>
      </c>
      <c r="V11" s="76">
        <v>3</v>
      </c>
      <c r="W11" s="76">
        <f t="shared" si="8"/>
        <v>6</v>
      </c>
      <c r="X11" s="196" t="str">
        <f t="shared" si="9"/>
        <v>M</v>
      </c>
      <c r="Y11" s="197" t="str">
        <f t="shared" si="3"/>
        <v>Situación deficiente con exposición esporádica, o bien situación mejorable con exposición continuada o frecuente. Es posible que suceda el daño alguna vez.</v>
      </c>
      <c r="Z11" s="195">
        <v>10</v>
      </c>
      <c r="AA11" s="195">
        <f t="shared" si="10"/>
        <v>60</v>
      </c>
      <c r="AB11" s="198" t="str">
        <f t="shared" si="11"/>
        <v>III</v>
      </c>
      <c r="AC11" s="197" t="str">
        <f t="shared" si="12"/>
        <v>Mejorar si es posible. Sería conveniente justificar la intervención y su rentabilidad.</v>
      </c>
      <c r="AD11" s="86" t="str">
        <f t="shared" si="13"/>
        <v>Aceptable</v>
      </c>
      <c r="AE11" s="407" t="s">
        <v>724</v>
      </c>
      <c r="AF11" s="74" t="s">
        <v>34</v>
      </c>
      <c r="AG11" s="74" t="s">
        <v>34</v>
      </c>
      <c r="AH11" s="74" t="s">
        <v>34</v>
      </c>
      <c r="AI11" s="74" t="s">
        <v>226</v>
      </c>
      <c r="AJ11" s="74" t="s">
        <v>34</v>
      </c>
      <c r="AK11" s="52" t="s">
        <v>468</v>
      </c>
    </row>
    <row r="12" spans="2:64" s="1" customFormat="1" ht="95.25" customHeight="1">
      <c r="B12" s="435"/>
      <c r="C12" s="435"/>
      <c r="D12" s="435"/>
      <c r="E12" s="438"/>
      <c r="F12" s="438"/>
      <c r="G12" s="229" t="s">
        <v>42</v>
      </c>
      <c r="H12" s="484"/>
      <c r="I12" s="86" t="s">
        <v>460</v>
      </c>
      <c r="J12" s="86" t="s">
        <v>439</v>
      </c>
      <c r="K12" s="86" t="s">
        <v>709</v>
      </c>
      <c r="L12" s="76">
        <v>1</v>
      </c>
      <c r="M12" s="76">
        <v>2</v>
      </c>
      <c r="N12" s="76">
        <v>0</v>
      </c>
      <c r="O12" s="76">
        <f t="shared" si="0"/>
        <v>3</v>
      </c>
      <c r="P12" s="86" t="s">
        <v>708</v>
      </c>
      <c r="Q12" s="77">
        <v>8</v>
      </c>
      <c r="R12" s="86" t="s">
        <v>707</v>
      </c>
      <c r="S12" s="86" t="s">
        <v>461</v>
      </c>
      <c r="T12" s="86" t="s">
        <v>441</v>
      </c>
      <c r="U12" s="195">
        <v>2</v>
      </c>
      <c r="V12" s="195">
        <v>3</v>
      </c>
      <c r="W12" s="76">
        <f t="shared" si="8"/>
        <v>6</v>
      </c>
      <c r="X12" s="196" t="str">
        <f t="shared" si="9"/>
        <v>M</v>
      </c>
      <c r="Y12" s="197" t="str">
        <f t="shared" si="3"/>
        <v>Situación deficiente con exposición esporádica, o bien situación mejorable con exposición continuada o frecuente. Es posible que suceda el daño alguna vez.</v>
      </c>
      <c r="Z12" s="195">
        <v>10</v>
      </c>
      <c r="AA12" s="195">
        <f t="shared" si="10"/>
        <v>60</v>
      </c>
      <c r="AB12" s="198" t="str">
        <f t="shared" si="11"/>
        <v>III</v>
      </c>
      <c r="AC12" s="197" t="str">
        <f t="shared" si="12"/>
        <v>Mejorar si es posible. Sería conveniente justificar la intervención y su rentabilidad.</v>
      </c>
      <c r="AD12" s="86" t="str">
        <f t="shared" si="13"/>
        <v>Aceptable</v>
      </c>
      <c r="AE12" s="408"/>
      <c r="AF12" s="74" t="s">
        <v>34</v>
      </c>
      <c r="AG12" s="74" t="s">
        <v>34</v>
      </c>
      <c r="AH12" s="74" t="s">
        <v>34</v>
      </c>
      <c r="AI12" s="74" t="s">
        <v>462</v>
      </c>
      <c r="AJ12" s="74" t="s">
        <v>34</v>
      </c>
      <c r="AK12" s="84" t="s">
        <v>433</v>
      </c>
    </row>
    <row r="13" spans="2:64" s="1" customFormat="1" ht="95.25" customHeight="1">
      <c r="B13" s="435"/>
      <c r="C13" s="435"/>
      <c r="D13" s="435"/>
      <c r="E13" s="438"/>
      <c r="F13" s="438"/>
      <c r="G13" s="229" t="s">
        <v>42</v>
      </c>
      <c r="H13" s="484"/>
      <c r="I13" s="86" t="s">
        <v>427</v>
      </c>
      <c r="J13" s="86" t="s">
        <v>428</v>
      </c>
      <c r="K13" s="86" t="s">
        <v>711</v>
      </c>
      <c r="L13" s="76">
        <v>1</v>
      </c>
      <c r="M13" s="76">
        <v>2</v>
      </c>
      <c r="N13" s="76">
        <v>0</v>
      </c>
      <c r="O13" s="76">
        <f t="shared" si="0"/>
        <v>3</v>
      </c>
      <c r="P13" s="86" t="s">
        <v>708</v>
      </c>
      <c r="Q13" s="77">
        <v>8</v>
      </c>
      <c r="R13" s="86" t="s">
        <v>221</v>
      </c>
      <c r="S13" s="86" t="s">
        <v>431</v>
      </c>
      <c r="T13" s="86" t="s">
        <v>432</v>
      </c>
      <c r="U13" s="195">
        <v>2</v>
      </c>
      <c r="V13" s="195">
        <v>1</v>
      </c>
      <c r="W13" s="195">
        <f t="shared" si="8"/>
        <v>2</v>
      </c>
      <c r="X13" s="196" t="str">
        <f t="shared" si="9"/>
        <v>B</v>
      </c>
      <c r="Y13" s="197" t="str">
        <f t="shared" si="3"/>
        <v>Situación mejorable con exposición ocasional o esporádica, o situación sin anomalía destacable con cualquier nivel de exposición. No es esperable que se materialice el riesgo, aunque puede ser concebible.</v>
      </c>
      <c r="Z13" s="195">
        <v>10</v>
      </c>
      <c r="AA13" s="195">
        <f t="shared" si="10"/>
        <v>20</v>
      </c>
      <c r="AB13" s="198" t="str">
        <f t="shared" si="11"/>
        <v>IV</v>
      </c>
      <c r="AC13" s="197" t="str">
        <f t="shared" si="12"/>
        <v>Mantener las medidas de control existentes, pero se deberían considerar soluciones o mejoras y se deben hacer comprobaciones periódicas para asegurar que el riesgo aún es tolerable.</v>
      </c>
      <c r="AD13" s="86" t="str">
        <f t="shared" si="13"/>
        <v>Aceptable</v>
      </c>
      <c r="AE13" s="408"/>
      <c r="AF13" s="74" t="s">
        <v>34</v>
      </c>
      <c r="AG13" s="74" t="s">
        <v>34</v>
      </c>
      <c r="AH13" s="74" t="s">
        <v>34</v>
      </c>
      <c r="AI13" s="74" t="s">
        <v>223</v>
      </c>
      <c r="AJ13" s="74" t="s">
        <v>34</v>
      </c>
      <c r="AK13" s="84" t="s">
        <v>433</v>
      </c>
    </row>
    <row r="14" spans="2:64" s="1" customFormat="1" ht="95.25" customHeight="1">
      <c r="B14" s="435"/>
      <c r="C14" s="435"/>
      <c r="D14" s="435"/>
      <c r="E14" s="438"/>
      <c r="F14" s="438"/>
      <c r="G14" s="229" t="s">
        <v>42</v>
      </c>
      <c r="H14" s="484"/>
      <c r="I14" s="86" t="s">
        <v>463</v>
      </c>
      <c r="J14" s="86" t="s">
        <v>222</v>
      </c>
      <c r="K14" s="86" t="s">
        <v>711</v>
      </c>
      <c r="L14" s="76">
        <v>1</v>
      </c>
      <c r="M14" s="76">
        <v>2</v>
      </c>
      <c r="N14" s="76">
        <v>0</v>
      </c>
      <c r="O14" s="76">
        <f t="shared" si="0"/>
        <v>3</v>
      </c>
      <c r="P14" s="86" t="s">
        <v>708</v>
      </c>
      <c r="Q14" s="86">
        <v>8</v>
      </c>
      <c r="R14" s="86" t="s">
        <v>459</v>
      </c>
      <c r="S14" s="86" t="s">
        <v>220</v>
      </c>
      <c r="T14" s="86" t="s">
        <v>300</v>
      </c>
      <c r="U14" s="195">
        <v>2</v>
      </c>
      <c r="V14" s="195">
        <v>3</v>
      </c>
      <c r="W14" s="195">
        <f t="shared" si="8"/>
        <v>6</v>
      </c>
      <c r="X14" s="196" t="str">
        <f t="shared" si="9"/>
        <v>M</v>
      </c>
      <c r="Y14" s="197" t="str">
        <f t="shared" si="3"/>
        <v>Situación deficiente con exposición esporádica, o bien situación mejorable con exposición continuada o frecuente. Es posible que suceda el daño alguna vez.</v>
      </c>
      <c r="Z14" s="195">
        <v>10</v>
      </c>
      <c r="AA14" s="195">
        <f t="shared" si="10"/>
        <v>60</v>
      </c>
      <c r="AB14" s="198" t="str">
        <f t="shared" si="11"/>
        <v>III</v>
      </c>
      <c r="AC14" s="197" t="str">
        <f t="shared" si="12"/>
        <v>Mejorar si es posible. Sería conveniente justificar la intervención y su rentabilidad.</v>
      </c>
      <c r="AD14" s="86" t="str">
        <f t="shared" si="13"/>
        <v>Aceptable</v>
      </c>
      <c r="AE14" s="409"/>
      <c r="AF14" s="74" t="s">
        <v>34</v>
      </c>
      <c r="AG14" s="74" t="s">
        <v>34</v>
      </c>
      <c r="AH14" s="74" t="s">
        <v>34</v>
      </c>
      <c r="AI14" s="74" t="s">
        <v>462</v>
      </c>
      <c r="AJ14" s="74" t="s">
        <v>34</v>
      </c>
      <c r="AK14" s="84" t="s">
        <v>464</v>
      </c>
    </row>
    <row r="15" spans="2:64" s="1" customFormat="1" ht="95.25" customHeight="1">
      <c r="B15" s="435"/>
      <c r="C15" s="435"/>
      <c r="D15" s="435"/>
      <c r="E15" s="438"/>
      <c r="F15" s="438"/>
      <c r="G15" s="229" t="s">
        <v>42</v>
      </c>
      <c r="H15" s="484" t="s">
        <v>48</v>
      </c>
      <c r="I15" s="231" t="s">
        <v>202</v>
      </c>
      <c r="J15" s="231" t="s">
        <v>203</v>
      </c>
      <c r="K15" s="231" t="s">
        <v>206</v>
      </c>
      <c r="L15" s="76">
        <v>1</v>
      </c>
      <c r="M15" s="76">
        <v>2</v>
      </c>
      <c r="N15" s="76">
        <v>0</v>
      </c>
      <c r="O15" s="76">
        <f t="shared" si="0"/>
        <v>3</v>
      </c>
      <c r="P15" s="232" t="s">
        <v>209</v>
      </c>
      <c r="Q15" s="77">
        <v>8</v>
      </c>
      <c r="R15" s="232" t="s">
        <v>211</v>
      </c>
      <c r="S15" s="232" t="s">
        <v>296</v>
      </c>
      <c r="T15" s="232" t="s">
        <v>213</v>
      </c>
      <c r="U15" s="195">
        <v>2</v>
      </c>
      <c r="V15" s="195">
        <v>4</v>
      </c>
      <c r="W15" s="195">
        <f t="shared" si="8"/>
        <v>8</v>
      </c>
      <c r="X15" s="196" t="str">
        <f t="shared" si="9"/>
        <v>M</v>
      </c>
      <c r="Y15" s="197" t="str">
        <f t="shared" si="3"/>
        <v>Situación deficiente con exposición esporádica, o bien situación mejorable con exposición continuada o frecuente. Es posible que suceda el daño alguna vez.</v>
      </c>
      <c r="Z15" s="195">
        <v>10</v>
      </c>
      <c r="AA15" s="195">
        <f t="shared" si="10"/>
        <v>80</v>
      </c>
      <c r="AB15" s="198" t="str">
        <f t="shared" si="11"/>
        <v>III</v>
      </c>
      <c r="AC15" s="197" t="str">
        <f t="shared" si="12"/>
        <v>Mejorar si es posible. Sería conveniente justificar la intervención y su rentabilidad.</v>
      </c>
      <c r="AD15" s="86" t="str">
        <f t="shared" si="13"/>
        <v>Aceptable</v>
      </c>
      <c r="AE15" s="407" t="s">
        <v>713</v>
      </c>
      <c r="AF15" s="74" t="s">
        <v>34</v>
      </c>
      <c r="AG15" s="74" t="s">
        <v>34</v>
      </c>
      <c r="AH15" s="85" t="s">
        <v>217</v>
      </c>
      <c r="AI15" s="85" t="s">
        <v>218</v>
      </c>
      <c r="AJ15" s="78" t="s">
        <v>34</v>
      </c>
      <c r="AK15" s="52" t="s">
        <v>468</v>
      </c>
    </row>
    <row r="16" spans="2:64" s="1" customFormat="1" ht="95.25" customHeight="1">
      <c r="B16" s="435"/>
      <c r="C16" s="435"/>
      <c r="D16" s="435"/>
      <c r="E16" s="438"/>
      <c r="F16" s="438"/>
      <c r="G16" s="229" t="s">
        <v>42</v>
      </c>
      <c r="H16" s="484"/>
      <c r="I16" s="231" t="s">
        <v>205</v>
      </c>
      <c r="J16" s="231" t="s">
        <v>204</v>
      </c>
      <c r="K16" s="231" t="s">
        <v>207</v>
      </c>
      <c r="L16" s="76">
        <v>1</v>
      </c>
      <c r="M16" s="76">
        <v>2</v>
      </c>
      <c r="N16" s="76">
        <v>0</v>
      </c>
      <c r="O16" s="76">
        <f t="shared" si="0"/>
        <v>3</v>
      </c>
      <c r="P16" s="232" t="s">
        <v>210</v>
      </c>
      <c r="Q16" s="77">
        <v>8</v>
      </c>
      <c r="R16" s="232" t="s">
        <v>214</v>
      </c>
      <c r="S16" s="232" t="s">
        <v>215</v>
      </c>
      <c r="T16" s="232" t="s">
        <v>216</v>
      </c>
      <c r="U16" s="195">
        <v>2</v>
      </c>
      <c r="V16" s="195">
        <v>4</v>
      </c>
      <c r="W16" s="195">
        <f t="shared" si="8"/>
        <v>8</v>
      </c>
      <c r="X16" s="196" t="str">
        <f t="shared" si="9"/>
        <v>M</v>
      </c>
      <c r="Y16" s="197" t="str">
        <f t="shared" si="3"/>
        <v>Situación deficiente con exposición esporádica, o bien situación mejorable con exposición continuada o frecuente. Es posible que suceda el daño alguna vez.</v>
      </c>
      <c r="Z16" s="195">
        <v>10</v>
      </c>
      <c r="AA16" s="195">
        <f t="shared" si="10"/>
        <v>80</v>
      </c>
      <c r="AB16" s="198" t="str">
        <f t="shared" si="11"/>
        <v>III</v>
      </c>
      <c r="AC16" s="197" t="str">
        <f t="shared" si="12"/>
        <v>Mejorar si es posible. Sería conveniente justificar la intervención y su rentabilidad.</v>
      </c>
      <c r="AD16" s="86" t="str">
        <f t="shared" si="13"/>
        <v>Aceptable</v>
      </c>
      <c r="AE16" s="408"/>
      <c r="AF16" s="74" t="s">
        <v>34</v>
      </c>
      <c r="AG16" s="74" t="s">
        <v>34</v>
      </c>
      <c r="AH16" s="85" t="s">
        <v>217</v>
      </c>
      <c r="AI16" s="85" t="s">
        <v>218</v>
      </c>
      <c r="AJ16" s="78" t="s">
        <v>34</v>
      </c>
      <c r="AK16" s="52" t="s">
        <v>468</v>
      </c>
    </row>
    <row r="17" spans="2:37" s="1" customFormat="1" ht="95.25" customHeight="1">
      <c r="B17" s="435"/>
      <c r="C17" s="435"/>
      <c r="D17" s="435"/>
      <c r="E17" s="438"/>
      <c r="F17" s="438"/>
      <c r="G17" s="229" t="s">
        <v>33</v>
      </c>
      <c r="H17" s="481" t="s">
        <v>45</v>
      </c>
      <c r="I17" s="233" t="s">
        <v>715</v>
      </c>
      <c r="J17" s="231" t="s">
        <v>290</v>
      </c>
      <c r="K17" s="231" t="s">
        <v>270</v>
      </c>
      <c r="L17" s="76">
        <v>1</v>
      </c>
      <c r="M17" s="76">
        <v>2</v>
      </c>
      <c r="N17" s="76">
        <v>0</v>
      </c>
      <c r="O17" s="76">
        <f t="shared" si="0"/>
        <v>3</v>
      </c>
      <c r="P17" s="231" t="s">
        <v>291</v>
      </c>
      <c r="Q17" s="77">
        <v>4</v>
      </c>
      <c r="R17" s="231" t="s">
        <v>147</v>
      </c>
      <c r="S17" s="86" t="s">
        <v>297</v>
      </c>
      <c r="T17" s="86" t="s">
        <v>717</v>
      </c>
      <c r="U17" s="199">
        <v>2</v>
      </c>
      <c r="V17" s="195">
        <v>2</v>
      </c>
      <c r="W17" s="195">
        <f t="shared" si="8"/>
        <v>4</v>
      </c>
      <c r="X17" s="196" t="str">
        <f t="shared" si="9"/>
        <v>B</v>
      </c>
      <c r="Y17" s="197" t="str">
        <f t="shared" si="3"/>
        <v>Situación mejorable con exposición ocasional o esporádica, o situación sin anomalía destacable con cualquier nivel de exposición. No es esperable que se materialice el riesgo, aunque puede ser concebible.</v>
      </c>
      <c r="Z17" s="195">
        <v>10</v>
      </c>
      <c r="AA17" s="195">
        <f t="shared" si="10"/>
        <v>40</v>
      </c>
      <c r="AB17" s="198" t="str">
        <f t="shared" si="11"/>
        <v>III</v>
      </c>
      <c r="AC17" s="197" t="str">
        <f t="shared" si="12"/>
        <v>Mejorar si es posible. Sería conveniente justificar la intervención y su rentabilidad.</v>
      </c>
      <c r="AD17" s="86" t="str">
        <f t="shared" si="13"/>
        <v>Aceptable</v>
      </c>
      <c r="AE17" s="74" t="s">
        <v>718</v>
      </c>
      <c r="AF17" s="78" t="s">
        <v>34</v>
      </c>
      <c r="AG17" s="78" t="s">
        <v>34</v>
      </c>
      <c r="AH17" s="85" t="s">
        <v>719</v>
      </c>
      <c r="AI17" s="85" t="s">
        <v>303</v>
      </c>
      <c r="AJ17" s="78" t="s">
        <v>34</v>
      </c>
      <c r="AK17" s="84" t="s">
        <v>468</v>
      </c>
    </row>
    <row r="18" spans="2:37" s="1" customFormat="1" ht="95.25" customHeight="1">
      <c r="B18" s="435"/>
      <c r="C18" s="435"/>
      <c r="D18" s="435"/>
      <c r="E18" s="438"/>
      <c r="F18" s="438"/>
      <c r="G18" s="229" t="s">
        <v>33</v>
      </c>
      <c r="H18" s="482"/>
      <c r="I18" s="231" t="s">
        <v>56</v>
      </c>
      <c r="J18" s="231" t="s">
        <v>284</v>
      </c>
      <c r="K18" s="231" t="s">
        <v>270</v>
      </c>
      <c r="L18" s="76">
        <v>1</v>
      </c>
      <c r="M18" s="76">
        <v>2</v>
      </c>
      <c r="N18" s="76">
        <v>0</v>
      </c>
      <c r="O18" s="76">
        <f t="shared" si="0"/>
        <v>3</v>
      </c>
      <c r="P18" s="231" t="s">
        <v>285</v>
      </c>
      <c r="Q18" s="77">
        <v>1</v>
      </c>
      <c r="R18" s="231" t="s">
        <v>287</v>
      </c>
      <c r="S18" s="231" t="s">
        <v>739</v>
      </c>
      <c r="T18" s="86" t="s">
        <v>301</v>
      </c>
      <c r="U18" s="195">
        <v>2</v>
      </c>
      <c r="V18" s="195">
        <v>2</v>
      </c>
      <c r="W18" s="195">
        <f t="shared" si="8"/>
        <v>4</v>
      </c>
      <c r="X18" s="196" t="str">
        <f t="shared" si="9"/>
        <v>B</v>
      </c>
      <c r="Y18" s="197" t="str">
        <f t="shared" si="3"/>
        <v>Situación mejorable con exposición ocasional o esporádica, o situación sin anomalía destacable con cualquier nivel de exposición. No es esperable que se materialice el riesgo, aunque puede ser concebible.</v>
      </c>
      <c r="Z18" s="195">
        <v>10</v>
      </c>
      <c r="AA18" s="195">
        <f t="shared" si="10"/>
        <v>40</v>
      </c>
      <c r="AB18" s="198" t="str">
        <f t="shared" si="11"/>
        <v>III</v>
      </c>
      <c r="AC18" s="197" t="str">
        <f t="shared" si="12"/>
        <v>Mejorar si es posible. Sería conveniente justificar la intervención y su rentabilidad.</v>
      </c>
      <c r="AD18" s="86" t="str">
        <f t="shared" si="13"/>
        <v>Aceptable</v>
      </c>
      <c r="AE18" s="74" t="s">
        <v>716</v>
      </c>
      <c r="AF18" s="78" t="s">
        <v>34</v>
      </c>
      <c r="AG18" s="74" t="s">
        <v>147</v>
      </c>
      <c r="AH18" s="85" t="s">
        <v>288</v>
      </c>
      <c r="AI18" s="85" t="s">
        <v>289</v>
      </c>
      <c r="AJ18" s="78" t="s">
        <v>34</v>
      </c>
      <c r="AK18" s="84" t="s">
        <v>468</v>
      </c>
    </row>
    <row r="19" spans="2:37" s="1" customFormat="1" ht="95.25" customHeight="1">
      <c r="B19" s="435"/>
      <c r="C19" s="435"/>
      <c r="D19" s="435"/>
      <c r="E19" s="438"/>
      <c r="F19" s="438"/>
      <c r="G19" s="229" t="s">
        <v>33</v>
      </c>
      <c r="H19" s="482"/>
      <c r="I19" s="231" t="s">
        <v>56</v>
      </c>
      <c r="J19" s="231" t="s">
        <v>286</v>
      </c>
      <c r="K19" s="231" t="s">
        <v>57</v>
      </c>
      <c r="L19" s="76">
        <v>1</v>
      </c>
      <c r="M19" s="76">
        <v>2</v>
      </c>
      <c r="N19" s="76">
        <v>0</v>
      </c>
      <c r="O19" s="76">
        <f t="shared" si="0"/>
        <v>3</v>
      </c>
      <c r="P19" s="231" t="s">
        <v>280</v>
      </c>
      <c r="Q19" s="77">
        <v>4</v>
      </c>
      <c r="R19" s="86" t="s">
        <v>147</v>
      </c>
      <c r="S19" s="231" t="s">
        <v>281</v>
      </c>
      <c r="T19" s="86" t="s">
        <v>304</v>
      </c>
      <c r="U19" s="195">
        <v>2</v>
      </c>
      <c r="V19" s="195">
        <v>3</v>
      </c>
      <c r="W19" s="195">
        <f t="shared" si="8"/>
        <v>6</v>
      </c>
      <c r="X19" s="196" t="str">
        <f t="shared" si="9"/>
        <v>M</v>
      </c>
      <c r="Y19" s="197" t="str">
        <f t="shared" si="3"/>
        <v>Situación deficiente con exposición esporádica, o bien situación mejorable con exposición continuada o frecuente. Es posible que suceda el daño alguna vez.</v>
      </c>
      <c r="Z19" s="195">
        <v>10</v>
      </c>
      <c r="AA19" s="195">
        <f t="shared" si="10"/>
        <v>60</v>
      </c>
      <c r="AB19" s="198" t="str">
        <f t="shared" si="11"/>
        <v>III</v>
      </c>
      <c r="AC19" s="197" t="str">
        <f t="shared" si="12"/>
        <v>Mejorar si es posible. Sería conveniente justificar la intervención y su rentabilidad.</v>
      </c>
      <c r="AD19" s="86" t="str">
        <f t="shared" si="13"/>
        <v>Aceptable</v>
      </c>
      <c r="AE19" s="64" t="s">
        <v>697</v>
      </c>
      <c r="AF19" s="78" t="s">
        <v>34</v>
      </c>
      <c r="AG19" s="78" t="s">
        <v>34</v>
      </c>
      <c r="AH19" s="85" t="s">
        <v>282</v>
      </c>
      <c r="AI19" s="85" t="s">
        <v>283</v>
      </c>
      <c r="AJ19" s="78" t="s">
        <v>34</v>
      </c>
      <c r="AK19" s="84" t="s">
        <v>468</v>
      </c>
    </row>
    <row r="20" spans="2:37" s="1" customFormat="1" ht="95.25" customHeight="1">
      <c r="B20" s="435"/>
      <c r="C20" s="435"/>
      <c r="D20" s="435"/>
      <c r="E20" s="438"/>
      <c r="F20" s="438"/>
      <c r="G20" s="229"/>
      <c r="H20" s="482"/>
      <c r="I20" s="231" t="s">
        <v>467</v>
      </c>
      <c r="J20" s="231" t="s">
        <v>279</v>
      </c>
      <c r="K20" s="231" t="s">
        <v>270</v>
      </c>
      <c r="L20" s="76">
        <v>1</v>
      </c>
      <c r="M20" s="76">
        <v>2</v>
      </c>
      <c r="N20" s="76">
        <v>0</v>
      </c>
      <c r="O20" s="76">
        <f t="shared" si="0"/>
        <v>3</v>
      </c>
      <c r="P20" s="231" t="s">
        <v>285</v>
      </c>
      <c r="Q20" s="77">
        <v>1</v>
      </c>
      <c r="R20" s="231" t="s">
        <v>147</v>
      </c>
      <c r="S20" s="86" t="s">
        <v>298</v>
      </c>
      <c r="T20" s="231" t="s">
        <v>305</v>
      </c>
      <c r="U20" s="195">
        <v>2</v>
      </c>
      <c r="V20" s="195">
        <v>2</v>
      </c>
      <c r="W20" s="195">
        <f t="shared" si="8"/>
        <v>4</v>
      </c>
      <c r="X20" s="196" t="str">
        <f t="shared" si="9"/>
        <v>B</v>
      </c>
      <c r="Y20" s="197" t="str">
        <f t="shared" si="3"/>
        <v>Situación mejorable con exposición ocasional o esporádica, o situación sin anomalía destacable con cualquier nivel de exposición. No es esperable que se materialice el riesgo, aunque puede ser concebible.</v>
      </c>
      <c r="Z20" s="195">
        <v>25</v>
      </c>
      <c r="AA20" s="195">
        <f t="shared" si="10"/>
        <v>100</v>
      </c>
      <c r="AB20" s="198" t="str">
        <f t="shared" si="11"/>
        <v>III</v>
      </c>
      <c r="AC20" s="197" t="str">
        <f t="shared" si="12"/>
        <v>Mejorar si es posible. Sería conveniente justificar la intervención y su rentabilidad.</v>
      </c>
      <c r="AD20" s="86" t="str">
        <f t="shared" si="13"/>
        <v>Aceptable</v>
      </c>
      <c r="AE20" s="74" t="s">
        <v>699</v>
      </c>
      <c r="AF20" s="74" t="s">
        <v>34</v>
      </c>
      <c r="AG20" s="74" t="s">
        <v>34</v>
      </c>
      <c r="AH20" s="85" t="s">
        <v>59</v>
      </c>
      <c r="AI20" s="85" t="s">
        <v>466</v>
      </c>
      <c r="AJ20" s="74" t="s">
        <v>34</v>
      </c>
      <c r="AK20" s="84" t="s">
        <v>468</v>
      </c>
    </row>
    <row r="21" spans="2:37" s="1" customFormat="1" ht="95.25" customHeight="1">
      <c r="B21" s="435"/>
      <c r="C21" s="435"/>
      <c r="D21" s="435"/>
      <c r="E21" s="438"/>
      <c r="F21" s="438"/>
      <c r="G21" s="229" t="s">
        <v>33</v>
      </c>
      <c r="H21" s="482"/>
      <c r="I21" s="231" t="s">
        <v>679</v>
      </c>
      <c r="J21" s="231" t="s">
        <v>680</v>
      </c>
      <c r="K21" s="231" t="s">
        <v>721</v>
      </c>
      <c r="L21" s="76">
        <v>1</v>
      </c>
      <c r="M21" s="76">
        <v>2</v>
      </c>
      <c r="N21" s="76">
        <v>0</v>
      </c>
      <c r="O21" s="76">
        <f t="shared" si="0"/>
        <v>3</v>
      </c>
      <c r="P21" s="231" t="s">
        <v>331</v>
      </c>
      <c r="Q21" s="77">
        <v>8</v>
      </c>
      <c r="R21" s="231" t="s">
        <v>683</v>
      </c>
      <c r="S21" s="231" t="s">
        <v>681</v>
      </c>
      <c r="T21" s="86" t="s">
        <v>682</v>
      </c>
      <c r="U21" s="195">
        <v>2</v>
      </c>
      <c r="V21" s="195">
        <v>1</v>
      </c>
      <c r="W21" s="195">
        <f t="shared" si="8"/>
        <v>2</v>
      </c>
      <c r="X21" s="196" t="str">
        <f t="shared" si="9"/>
        <v>B</v>
      </c>
      <c r="Y21" s="86" t="str">
        <f t="shared" si="3"/>
        <v>Situación mejorable con exposición ocasional o esporádica, o situación sin anomalía destacable con cualquier nivel de exposición. No es esperable que se materialice el riesgo, aunque puede ser concebible.</v>
      </c>
      <c r="Z21" s="195">
        <v>10</v>
      </c>
      <c r="AA21" s="195">
        <f t="shared" si="10"/>
        <v>20</v>
      </c>
      <c r="AB21" s="198" t="str">
        <f t="shared" si="11"/>
        <v>IV</v>
      </c>
      <c r="AC21" s="86" t="str">
        <f t="shared" si="12"/>
        <v>Mantener las medidas de control existentes, pero se deberían considerar soluciones o mejoras y se deben hacer comprobaciones periódicas para asegurar que el riesgo aún es tolerable.</v>
      </c>
      <c r="AD21" s="86" t="str">
        <f t="shared" si="13"/>
        <v>Aceptable</v>
      </c>
      <c r="AE21" s="64" t="s">
        <v>722</v>
      </c>
      <c r="AF21" s="64" t="s">
        <v>34</v>
      </c>
      <c r="AG21" s="64" t="s">
        <v>147</v>
      </c>
      <c r="AH21" s="72" t="s">
        <v>684</v>
      </c>
      <c r="AI21" s="72" t="s">
        <v>685</v>
      </c>
      <c r="AJ21" s="66" t="s">
        <v>34</v>
      </c>
      <c r="AK21" s="193" t="s">
        <v>478</v>
      </c>
    </row>
    <row r="22" spans="2:37" s="1" customFormat="1" ht="95.25" customHeight="1">
      <c r="B22" s="435"/>
      <c r="C22" s="435"/>
      <c r="D22" s="435"/>
      <c r="E22" s="438"/>
      <c r="F22" s="438"/>
      <c r="G22" s="229" t="s">
        <v>33</v>
      </c>
      <c r="H22" s="483"/>
      <c r="I22" s="231" t="s">
        <v>182</v>
      </c>
      <c r="J22" s="231" t="s">
        <v>299</v>
      </c>
      <c r="K22" s="231" t="s">
        <v>275</v>
      </c>
      <c r="L22" s="76">
        <v>1</v>
      </c>
      <c r="M22" s="76">
        <v>2</v>
      </c>
      <c r="N22" s="76">
        <v>0</v>
      </c>
      <c r="O22" s="76">
        <f t="shared" si="0"/>
        <v>3</v>
      </c>
      <c r="P22" s="231" t="s">
        <v>276</v>
      </c>
      <c r="Q22" s="77">
        <v>2</v>
      </c>
      <c r="R22" s="86" t="s">
        <v>306</v>
      </c>
      <c r="S22" s="231" t="s">
        <v>307</v>
      </c>
      <c r="T22" s="86" t="s">
        <v>308</v>
      </c>
      <c r="U22" s="195">
        <v>6</v>
      </c>
      <c r="V22" s="195">
        <v>2</v>
      </c>
      <c r="W22" s="195">
        <f t="shared" si="8"/>
        <v>12</v>
      </c>
      <c r="X22" s="196" t="str">
        <f t="shared" si="9"/>
        <v>A</v>
      </c>
      <c r="Y22" s="197" t="str">
        <f t="shared" si="3"/>
        <v>Situación deficiente con exposición frecuente u ocasional, o bien situación muy deficiente con exposición ocasional o esporádica. La materialización de Riesgo es posible que suceda varias veces en la vida laboral</v>
      </c>
      <c r="Z22" s="195">
        <v>25</v>
      </c>
      <c r="AA22" s="195">
        <f t="shared" si="10"/>
        <v>300</v>
      </c>
      <c r="AB22" s="198" t="str">
        <f t="shared" si="11"/>
        <v>II</v>
      </c>
      <c r="AC22" s="197" t="str">
        <f t="shared" si="12"/>
        <v>Corregir y adoptar medidas de control de inmediato. Sin embargo suspenda actividades si el nivel de riesgo está por encima o igual de 360.</v>
      </c>
      <c r="AD22" s="86" t="str">
        <f t="shared" si="13"/>
        <v>No aceptable o aceptable con control específico</v>
      </c>
      <c r="AE22" s="74" t="s">
        <v>701</v>
      </c>
      <c r="AF22" s="74" t="s">
        <v>34</v>
      </c>
      <c r="AG22" s="74" t="s">
        <v>34</v>
      </c>
      <c r="AH22" s="85" t="s">
        <v>278</v>
      </c>
      <c r="AI22" s="74" t="s">
        <v>148</v>
      </c>
      <c r="AJ22" s="74" t="s">
        <v>34</v>
      </c>
      <c r="AK22" s="84" t="s">
        <v>468</v>
      </c>
    </row>
    <row r="23" spans="2:37" s="29" customFormat="1" ht="95.25" customHeight="1">
      <c r="B23" s="436"/>
      <c r="C23" s="436"/>
      <c r="D23" s="436"/>
      <c r="E23" s="505"/>
      <c r="F23" s="505"/>
      <c r="G23" s="229" t="s">
        <v>33</v>
      </c>
      <c r="H23" s="231" t="s">
        <v>60</v>
      </c>
      <c r="I23" s="231" t="s">
        <v>268</v>
      </c>
      <c r="J23" s="231" t="s">
        <v>269</v>
      </c>
      <c r="K23" s="231" t="s">
        <v>270</v>
      </c>
      <c r="L23" s="76">
        <v>1</v>
      </c>
      <c r="M23" s="76">
        <v>2</v>
      </c>
      <c r="N23" s="76">
        <v>0</v>
      </c>
      <c r="O23" s="76">
        <f t="shared" si="0"/>
        <v>3</v>
      </c>
      <c r="P23" s="231" t="s">
        <v>271</v>
      </c>
      <c r="Q23" s="77">
        <v>8</v>
      </c>
      <c r="R23" s="231" t="s">
        <v>272</v>
      </c>
      <c r="S23" s="231" t="s">
        <v>273</v>
      </c>
      <c r="T23" s="86" t="s">
        <v>316</v>
      </c>
      <c r="U23" s="195">
        <v>2</v>
      </c>
      <c r="V23" s="195">
        <v>4</v>
      </c>
      <c r="W23" s="195">
        <f t="shared" si="1"/>
        <v>8</v>
      </c>
      <c r="X23" s="196" t="str">
        <f t="shared" si="2"/>
        <v>M</v>
      </c>
      <c r="Y23" s="86" t="str">
        <f t="shared" si="3"/>
        <v>Situación deficiente con exposición esporádica, o bien situación mejorable con exposición continuada o frecuente. Es posible que suceda el daño alguna vez.</v>
      </c>
      <c r="Z23" s="195">
        <v>10</v>
      </c>
      <c r="AA23" s="195">
        <f t="shared" si="4"/>
        <v>80</v>
      </c>
      <c r="AB23" s="198" t="str">
        <f t="shared" si="5"/>
        <v>III</v>
      </c>
      <c r="AC23" s="86" t="str">
        <f t="shared" si="6"/>
        <v>Mejorar si es posible. Sería conveniente justificar la intervención y su rentabilidad.</v>
      </c>
      <c r="AD23" s="86" t="str">
        <f t="shared" si="7"/>
        <v>Aceptable</v>
      </c>
      <c r="AE23" s="64" t="s">
        <v>702</v>
      </c>
      <c r="AF23" s="78" t="s">
        <v>34</v>
      </c>
      <c r="AG23" s="78" t="s">
        <v>34</v>
      </c>
      <c r="AH23" s="85" t="s">
        <v>61</v>
      </c>
      <c r="AI23" s="85" t="s">
        <v>728</v>
      </c>
      <c r="AJ23" s="78" t="s">
        <v>34</v>
      </c>
      <c r="AK23" s="84" t="s">
        <v>705</v>
      </c>
    </row>
    <row r="24" spans="2:37" ht="63" customHeight="1">
      <c r="AI24" s="48"/>
    </row>
    <row r="25" spans="2:37" ht="63" customHeight="1">
      <c r="AI25" s="48"/>
    </row>
  </sheetData>
  <mergeCells count="47">
    <mergeCell ref="AK7:AK8"/>
    <mergeCell ref="AA7:AA8"/>
    <mergeCell ref="AB7:AB8"/>
    <mergeCell ref="AC7:AC8"/>
    <mergeCell ref="AD7:AD8"/>
    <mergeCell ref="AJ7:AJ8"/>
    <mergeCell ref="AG7:AG8"/>
    <mergeCell ref="AH7:AH8"/>
    <mergeCell ref="AI7:AI8"/>
    <mergeCell ref="AE7:AE8"/>
    <mergeCell ref="AF7:AF8"/>
    <mergeCell ref="H17:H22"/>
    <mergeCell ref="G7:G8"/>
    <mergeCell ref="W7:W8"/>
    <mergeCell ref="X7:X8"/>
    <mergeCell ref="Y7:Y8"/>
    <mergeCell ref="H7:J7"/>
    <mergeCell ref="K7:K8"/>
    <mergeCell ref="L7:O7"/>
    <mergeCell ref="P7:P8"/>
    <mergeCell ref="Q7:Q8"/>
    <mergeCell ref="U7:U8"/>
    <mergeCell ref="V7:V8"/>
    <mergeCell ref="H11:H14"/>
    <mergeCell ref="H9:H10"/>
    <mergeCell ref="H15:H16"/>
    <mergeCell ref="B9:B23"/>
    <mergeCell ref="C9:C23"/>
    <mergeCell ref="D9:D23"/>
    <mergeCell ref="E9:E23"/>
    <mergeCell ref="F9:F23"/>
    <mergeCell ref="Z7:Z8"/>
    <mergeCell ref="AE11:AE14"/>
    <mergeCell ref="AE15:AE16"/>
    <mergeCell ref="B4:T4"/>
    <mergeCell ref="U4:AK4"/>
    <mergeCell ref="B5:T6"/>
    <mergeCell ref="U5:AC6"/>
    <mergeCell ref="AD5:AD6"/>
    <mergeCell ref="AE5:AK5"/>
    <mergeCell ref="AE6:AK6"/>
    <mergeCell ref="B7:B8"/>
    <mergeCell ref="C7:C8"/>
    <mergeCell ref="D7:D8"/>
    <mergeCell ref="E7:E8"/>
    <mergeCell ref="F7:F8"/>
    <mergeCell ref="R7:T7"/>
  </mergeCells>
  <conditionalFormatting sqref="AB746:AF746 AE578:AF578 AE566:AF566 AE298:AF298 AE66:AF66 AE64:AF64 AE55:AF55 AE53:AE54 AE56:AE63 AE65 AE38:AF38 AE26:AF26 AE41:AF41 AE52:AF52 AE27:AE37 AE39:AE40 AE42:AE51 AB114:AF114 AB99:AF99 AB93:AF96 AB84:AF84 AB78:AF81 AB69:AF69 AB67:AE68 AB70:AE77 AB82:AE83 AB85:AE92 AB97:AE98 AB108:AF111 AB100:AE107 AB112:AE113 AB126:AF127 AB115:AE125 AB129:AF129 AB128:AE128 AB139:AF140 AB130:AE138 AB142:AF142 AB141:AE141 AB154:AF155 AB143:AE153 AB157:AF157 AB156:AE156 AB158:AE167 AF153 AF167:AF168 AE170:AF170 AE168:AE169 AE171:AE180 AF180 AE181:AF182 AE184:AF184 AE183 AE185:AE194 AF194 AE195:AF196 AE198:AF198 AE197 AE199:AE208 AF208 AE209:AF210 AE212:AF212 AE211 AE213:AE222 AF222 AB168:AD222 AB223:AF295 AE310:AF311 AE313:AF313 AE312 AE314:AE323 AF323 AB324:AF324 AE325:AF563 AE564:AE565 AE567:AE577 AB325:AD578 AB579:AF664 AB741:AF741 AB676:AF677 AB667:AF667 AB665:AE666 AB668:AE675 AB679:AF738 AB678:AE678 AB739:AE740 AB742:AE745 AB750:AF751 AB747:AE749 AB753:AF813 AB752:AE752 AB296:AE297 AE299:AE309 AB298:AD323 AB23:AD66 AE24:AE25 AB9:AD10">
    <cfRule type="cellIs" dxfId="707" priority="270" stopIfTrue="1" operator="equal">
      <formula>"I"</formula>
    </cfRule>
    <cfRule type="cellIs" dxfId="706" priority="271" stopIfTrue="1" operator="equal">
      <formula>"II"</formula>
    </cfRule>
    <cfRule type="cellIs" dxfId="705" priority="272" stopIfTrue="1" operator="between">
      <formula>"III"</formula>
      <formula>"IV"</formula>
    </cfRule>
  </conditionalFormatting>
  <conditionalFormatting sqref="AD746:AF746 AE578:AF578 AE566:AF566 AD298:AF298 AD296:AE297 AD299:AE310 AD114:AF114 AD99:AF99 AD93:AF96 AD84:AF84 AD66:AF66 AD64:AF64 AD55:AF55 AD38:AF38 AD26:AF26 AD27:AE37 AD41:AF41 AD39:AE40 AD52:AF52 AD42:AE51 AD53:AE54 AD56:AE63 AD65:AE65 AD78:AF81 AD69:AF69 AD67:AE68 AD70:AE77 AD82:AE83 AD85:AE92 AD97:AE98 AD108:AF111 AD100:AE107 AD112:AE113 AD126:AF127 AD115:AE125 AD129:AF129 AD128:AE128 AD139:AF140 AD130:AE138 AD142:AF142 AD141:AE141 AD154:AF155 AD143:AE153 AD157:AF157 AD156:AE156 AD158:AE167 AF153 AF167:AF168 AE170:AF170 AE168:AE169 AE171:AE180 AF180 AE181:AF182 AE184:AF184 AE183 AE185:AE194 AF194 AE195:AF196 AE198:AF198 AE197 AE199:AE208 AF208 AE209:AF210 AE212:AF212 AE211 AE213:AE222 AF222 AD168:AD222 AD223:AF295 AF310:AF311 AE313:AF313 AE311:AE312 AE314:AE323 AF323 AD311:AD323 AD324:AF324 AE325:AF563 AE564:AE565 AE567:AE577 AD325:AD578 AD579:AF664 AD741:AF741 AD676:AF677 AD667:AF667 AD665:AE666 AD668:AE675 AD679:AF738 AD678:AE678 AD739:AE740 AD742:AE745 AD750:AF751 AD747:AE749 AD753:AF813 AD752:AE752 AD24:AE25 AD9:AD10 AD23">
    <cfRule type="cellIs" dxfId="704" priority="268" stopIfTrue="1" operator="equal">
      <formula>"Aceptable"</formula>
    </cfRule>
    <cfRule type="cellIs" dxfId="703" priority="269" stopIfTrue="1" operator="equal">
      <formula>"No aceptable"</formula>
    </cfRule>
  </conditionalFormatting>
  <conditionalFormatting sqref="AD23:AD813 AD9:AD10">
    <cfRule type="containsText" dxfId="702" priority="263" stopIfTrue="1" operator="containsText" text="No aceptable o aceptable con control específico">
      <formula>NOT(ISERROR(SEARCH("No aceptable o aceptable con control específico",AD9)))</formula>
    </cfRule>
    <cfRule type="containsText" dxfId="701" priority="266" stopIfTrue="1" operator="containsText" text="No aceptable">
      <formula>NOT(ISERROR(SEARCH("No aceptable",AD9)))</formula>
    </cfRule>
    <cfRule type="containsText" dxfId="700" priority="267" stopIfTrue="1" operator="containsText" text="No Aceptable o aceptable con control específico">
      <formula>NOT(ISERROR(SEARCH("No Aceptable o aceptable con control específico",AD9)))</formula>
    </cfRule>
  </conditionalFormatting>
  <conditionalFormatting sqref="AB14:AD14">
    <cfRule type="cellIs" dxfId="699" priority="65" stopIfTrue="1" operator="equal">
      <formula>"I"</formula>
    </cfRule>
    <cfRule type="cellIs" dxfId="698" priority="66" stopIfTrue="1" operator="equal">
      <formula>"II"</formula>
    </cfRule>
    <cfRule type="cellIs" dxfId="697" priority="67" stopIfTrue="1" operator="between">
      <formula>"III"</formula>
      <formula>"IV"</formula>
    </cfRule>
  </conditionalFormatting>
  <conditionalFormatting sqref="AD14">
    <cfRule type="cellIs" dxfId="696" priority="63" stopIfTrue="1" operator="equal">
      <formula>"Aceptable"</formula>
    </cfRule>
    <cfRule type="cellIs" dxfId="695" priority="64" stopIfTrue="1" operator="equal">
      <formula>"No aceptable"</formula>
    </cfRule>
  </conditionalFormatting>
  <conditionalFormatting sqref="AD14">
    <cfRule type="containsText" dxfId="694" priority="60" stopIfTrue="1" operator="containsText" text="No aceptable o aceptable con control específico">
      <formula>NOT(ISERROR(SEARCH("No aceptable o aceptable con control específico",AD14)))</formula>
    </cfRule>
    <cfRule type="containsText" dxfId="693" priority="61" stopIfTrue="1" operator="containsText" text="No aceptable">
      <formula>NOT(ISERROR(SEARCH("No aceptable",AD14)))</formula>
    </cfRule>
    <cfRule type="containsText" dxfId="692" priority="62" stopIfTrue="1" operator="containsText" text="No Aceptable o aceptable con control específico">
      <formula>NOT(ISERROR(SEARCH("No Aceptable o aceptable con control específico",AD14)))</formula>
    </cfRule>
  </conditionalFormatting>
  <conditionalFormatting sqref="AD15:AE15">
    <cfRule type="cellIs" dxfId="691" priority="55" stopIfTrue="1" operator="equal">
      <formula>"Aceptable"</formula>
    </cfRule>
    <cfRule type="cellIs" dxfId="690" priority="56" stopIfTrue="1" operator="equal">
      <formula>"No aceptable"</formula>
    </cfRule>
  </conditionalFormatting>
  <conditionalFormatting sqref="AE9:AE10">
    <cfRule type="cellIs" dxfId="689" priority="88" stopIfTrue="1" operator="equal">
      <formula>"I"</formula>
    </cfRule>
    <cfRule type="cellIs" dxfId="688" priority="89" stopIfTrue="1" operator="equal">
      <formula>"II"</formula>
    </cfRule>
    <cfRule type="cellIs" dxfId="687" priority="90" stopIfTrue="1" operator="between">
      <formula>"III"</formula>
      <formula>"IV"</formula>
    </cfRule>
  </conditionalFormatting>
  <conditionalFormatting sqref="AE9:AE10">
    <cfRule type="cellIs" dxfId="686" priority="86" stopIfTrue="1" operator="equal">
      <formula>"Aceptable"</formula>
    </cfRule>
    <cfRule type="cellIs" dxfId="685" priority="87" stopIfTrue="1" operator="equal">
      <formula>"No aceptable"</formula>
    </cfRule>
  </conditionalFormatting>
  <conditionalFormatting sqref="AB11:AD12">
    <cfRule type="cellIs" dxfId="684" priority="75" stopIfTrue="1" operator="equal">
      <formula>"I"</formula>
    </cfRule>
    <cfRule type="cellIs" dxfId="683" priority="76" stopIfTrue="1" operator="equal">
      <formula>"II"</formula>
    </cfRule>
    <cfRule type="cellIs" dxfId="682" priority="77" stopIfTrue="1" operator="between">
      <formula>"III"</formula>
      <formula>"IV"</formula>
    </cfRule>
  </conditionalFormatting>
  <conditionalFormatting sqref="AB13:AD13">
    <cfRule type="cellIs" dxfId="681" priority="83" stopIfTrue="1" operator="equal">
      <formula>"I"</formula>
    </cfRule>
    <cfRule type="cellIs" dxfId="680" priority="84" stopIfTrue="1" operator="equal">
      <formula>"II"</formula>
    </cfRule>
    <cfRule type="cellIs" dxfId="679" priority="85" stopIfTrue="1" operator="between">
      <formula>"III"</formula>
      <formula>"IV"</formula>
    </cfRule>
  </conditionalFormatting>
  <conditionalFormatting sqref="AD11:AD12">
    <cfRule type="containsText" dxfId="678" priority="70" stopIfTrue="1" operator="containsText" text="No aceptable o aceptable con control específico">
      <formula>NOT(ISERROR(SEARCH("No aceptable o aceptable con control específico",AD11)))</formula>
    </cfRule>
    <cfRule type="cellIs" dxfId="677" priority="73" stopIfTrue="1" operator="equal">
      <formula>"Aceptable"</formula>
    </cfRule>
  </conditionalFormatting>
  <conditionalFormatting sqref="AD11:AD13">
    <cfRule type="containsText" dxfId="676" priority="71" stopIfTrue="1" operator="containsText" text="No aceptable">
      <formula>NOT(ISERROR(SEARCH("No aceptable",AD11)))</formula>
    </cfRule>
    <cfRule type="containsText" dxfId="675" priority="72" stopIfTrue="1" operator="containsText" text="No Aceptable o aceptable con control específico">
      <formula>NOT(ISERROR(SEARCH("No Aceptable o aceptable con control específico",AD11)))</formula>
    </cfRule>
  </conditionalFormatting>
  <conditionalFormatting sqref="AD11:AD12">
    <cfRule type="cellIs" dxfId="674" priority="74" stopIfTrue="1" operator="equal">
      <formula>"No aceptable"</formula>
    </cfRule>
  </conditionalFormatting>
  <conditionalFormatting sqref="AD12">
    <cfRule type="containsText" dxfId="673" priority="68" stopIfTrue="1" operator="containsText" text="No aceptable">
      <formula>NOT(ISERROR(SEARCH("No aceptable",AD12)))</formula>
    </cfRule>
    <cfRule type="containsText" dxfId="672" priority="69" stopIfTrue="1" operator="containsText" text="No Aceptable o aceptable con control específico">
      <formula>NOT(ISERROR(SEARCH("No Aceptable o aceptable con control específico",AD12)))</formula>
    </cfRule>
  </conditionalFormatting>
  <conditionalFormatting sqref="AD13">
    <cfRule type="containsText" dxfId="671" priority="78" stopIfTrue="1" operator="containsText" text="No aceptable o aceptable con control específico">
      <formula>NOT(ISERROR(SEARCH("No aceptable o aceptable con control específico",AD13)))</formula>
    </cfRule>
    <cfRule type="containsText" dxfId="670" priority="79" stopIfTrue="1" operator="containsText" text="No aceptable">
      <formula>NOT(ISERROR(SEARCH("No aceptable",AD13)))</formula>
    </cfRule>
    <cfRule type="containsText" dxfId="669" priority="80" stopIfTrue="1" operator="containsText" text="No Aceptable o aceptable con control específico">
      <formula>NOT(ISERROR(SEARCH("No Aceptable o aceptable con control específico",AD13)))</formula>
    </cfRule>
    <cfRule type="cellIs" dxfId="668" priority="81" stopIfTrue="1" operator="equal">
      <formula>"Aceptable"</formula>
    </cfRule>
    <cfRule type="cellIs" dxfId="667" priority="82" stopIfTrue="1" operator="equal">
      <formula>"No aceptable"</formula>
    </cfRule>
  </conditionalFormatting>
  <conditionalFormatting sqref="AB15:AE15">
    <cfRule type="cellIs" dxfId="666" priority="57" stopIfTrue="1" operator="equal">
      <formula>"I"</formula>
    </cfRule>
  </conditionalFormatting>
  <conditionalFormatting sqref="AB15:AE15">
    <cfRule type="cellIs" dxfId="665" priority="58" stopIfTrue="1" operator="equal">
      <formula>"II"</formula>
    </cfRule>
    <cfRule type="cellIs" dxfId="664" priority="59" stopIfTrue="1" operator="between">
      <formula>"III"</formula>
      <formula>"IV"</formula>
    </cfRule>
  </conditionalFormatting>
  <conditionalFormatting sqref="AD15">
    <cfRule type="containsText" dxfId="663" priority="53" stopIfTrue="1" operator="containsText" text="No aceptable">
      <formula>NOT(ISERROR(SEARCH("No aceptable",AD15)))</formula>
    </cfRule>
    <cfRule type="containsText" dxfId="662" priority="54" stopIfTrue="1" operator="containsText" text="No Aceptable o aceptable con control específico">
      <formula>NOT(ISERROR(SEARCH("No Aceptable o aceptable con control específico",AD15)))</formula>
    </cfRule>
  </conditionalFormatting>
  <conditionalFormatting sqref="AD15">
    <cfRule type="containsText" dxfId="661" priority="52" stopIfTrue="1" operator="containsText" text="No aceptable o aceptable con control específico">
      <formula>NOT(ISERROR(SEARCH("No aceptable o aceptable con control específico",AD15)))</formula>
    </cfRule>
  </conditionalFormatting>
  <conditionalFormatting sqref="AB16:AD16">
    <cfRule type="cellIs" dxfId="660" priority="49" stopIfTrue="1" operator="equal">
      <formula>"I"</formula>
    </cfRule>
  </conditionalFormatting>
  <conditionalFormatting sqref="AB16:AD16">
    <cfRule type="cellIs" dxfId="659" priority="50" stopIfTrue="1" operator="equal">
      <formula>"II"</formula>
    </cfRule>
    <cfRule type="cellIs" dxfId="658" priority="51" stopIfTrue="1" operator="between">
      <formula>"III"</formula>
      <formula>"IV"</formula>
    </cfRule>
  </conditionalFormatting>
  <conditionalFormatting sqref="AD16">
    <cfRule type="cellIs" dxfId="657" priority="47" stopIfTrue="1" operator="equal">
      <formula>"Aceptable"</formula>
    </cfRule>
    <cfRule type="cellIs" dxfId="656" priority="48" stopIfTrue="1" operator="equal">
      <formula>"No aceptable"</formula>
    </cfRule>
  </conditionalFormatting>
  <conditionalFormatting sqref="AD16">
    <cfRule type="containsText" dxfId="655" priority="45" stopIfTrue="1" operator="containsText" text="No aceptable">
      <formula>NOT(ISERROR(SEARCH("No aceptable",AD16)))</formula>
    </cfRule>
    <cfRule type="containsText" dxfId="654" priority="46" stopIfTrue="1" operator="containsText" text="No Aceptable o aceptable con control específico">
      <formula>NOT(ISERROR(SEARCH("No Aceptable o aceptable con control específico",AD16)))</formula>
    </cfRule>
  </conditionalFormatting>
  <conditionalFormatting sqref="AD16">
    <cfRule type="containsText" dxfId="653" priority="44" stopIfTrue="1" operator="containsText" text="No aceptable o aceptable con control específico">
      <formula>NOT(ISERROR(SEARCH("No aceptable o aceptable con control específico",AD16)))</formula>
    </cfRule>
  </conditionalFormatting>
  <conditionalFormatting sqref="AB19:AD20 AB17:AB18 AB22:AD22">
    <cfRule type="cellIs" dxfId="652" priority="41" stopIfTrue="1" operator="equal">
      <formula>"I"</formula>
    </cfRule>
  </conditionalFormatting>
  <conditionalFormatting sqref="AB19:AD20 AB17:AB18 AB22:AD22">
    <cfRule type="cellIs" dxfId="651" priority="42" stopIfTrue="1" operator="equal">
      <formula>"II"</formula>
    </cfRule>
    <cfRule type="cellIs" dxfId="650" priority="43" stopIfTrue="1" operator="between">
      <formula>"III"</formula>
      <formula>"IV"</formula>
    </cfRule>
  </conditionalFormatting>
  <conditionalFormatting sqref="AD20 AD17:AE18 AD22">
    <cfRule type="cellIs" dxfId="649" priority="39" stopIfTrue="1" operator="equal">
      <formula>"Aceptable"</formula>
    </cfRule>
    <cfRule type="cellIs" dxfId="648" priority="40" stopIfTrue="1" operator="equal">
      <formula>"No aceptable"</formula>
    </cfRule>
  </conditionalFormatting>
  <conditionalFormatting sqref="AD17:AD20 AD22">
    <cfRule type="containsText" dxfId="647" priority="32" stopIfTrue="1" operator="containsText" text="No aceptable">
      <formula>NOT(ISERROR(SEARCH("No aceptable",AD17)))</formula>
    </cfRule>
    <cfRule type="containsText" dxfId="646" priority="33" stopIfTrue="1" operator="containsText" text="No Aceptable o aceptable con control específico">
      <formula>NOT(ISERROR(SEARCH("No Aceptable o aceptable con control específico",AD17)))</formula>
    </cfRule>
  </conditionalFormatting>
  <conditionalFormatting sqref="AD17:AD20 AD22">
    <cfRule type="containsText" dxfId="645" priority="31" stopIfTrue="1" operator="containsText" text="No aceptable o aceptable con control específico">
      <formula>NOT(ISERROR(SEARCH("No aceptable o aceptable con control específico",AD17)))</formula>
    </cfRule>
  </conditionalFormatting>
  <conditionalFormatting sqref="AD19">
    <cfRule type="cellIs" dxfId="644" priority="34" stopIfTrue="1" operator="equal">
      <formula>"Aceptable"</formula>
    </cfRule>
    <cfRule type="cellIs" dxfId="643" priority="35" stopIfTrue="1" operator="equal">
      <formula>"No aceptable"</formula>
    </cfRule>
  </conditionalFormatting>
  <conditionalFormatting sqref="AE17">
    <cfRule type="cellIs" dxfId="642" priority="36" stopIfTrue="1" operator="equal">
      <formula>"I"</formula>
    </cfRule>
    <cfRule type="cellIs" dxfId="641" priority="37" stopIfTrue="1" operator="equal">
      <formula>"II"</formula>
    </cfRule>
    <cfRule type="cellIs" dxfId="640" priority="38" stopIfTrue="1" operator="between">
      <formula>"III"</formula>
      <formula>"IV"</formula>
    </cfRule>
  </conditionalFormatting>
  <conditionalFormatting sqref="AE19">
    <cfRule type="cellIs" dxfId="639" priority="29" stopIfTrue="1" operator="equal">
      <formula>"Aceptable"</formula>
    </cfRule>
    <cfRule type="cellIs" dxfId="638" priority="30" stopIfTrue="1" operator="equal">
      <formula>"No aceptable"</formula>
    </cfRule>
  </conditionalFormatting>
  <conditionalFormatting sqref="AE19">
    <cfRule type="cellIs" dxfId="637" priority="26" stopIfTrue="1" operator="equal">
      <formula>"I"</formula>
    </cfRule>
    <cfRule type="cellIs" dxfId="636" priority="27" stopIfTrue="1" operator="equal">
      <formula>"II"</formula>
    </cfRule>
    <cfRule type="cellIs" dxfId="635" priority="28" stopIfTrue="1" operator="between">
      <formula>"III"</formula>
      <formula>"IV"</formula>
    </cfRule>
  </conditionalFormatting>
  <conditionalFormatting sqref="AE20">
    <cfRule type="cellIs" dxfId="634" priority="24" stopIfTrue="1" operator="equal">
      <formula>"Aceptable"</formula>
    </cfRule>
    <cfRule type="cellIs" dxfId="633" priority="25" stopIfTrue="1" operator="equal">
      <formula>"No aceptable"</formula>
    </cfRule>
  </conditionalFormatting>
  <conditionalFormatting sqref="AE20">
    <cfRule type="cellIs" dxfId="632" priority="21" stopIfTrue="1" operator="equal">
      <formula>"I"</formula>
    </cfRule>
    <cfRule type="cellIs" dxfId="631" priority="22" stopIfTrue="1" operator="equal">
      <formula>"II"</formula>
    </cfRule>
    <cfRule type="cellIs" dxfId="630" priority="23" stopIfTrue="1" operator="between">
      <formula>"III"</formula>
      <formula>"IV"</formula>
    </cfRule>
  </conditionalFormatting>
  <conditionalFormatting sqref="AE22">
    <cfRule type="cellIs" dxfId="629" priority="19" stopIfTrue="1" operator="equal">
      <formula>"Aceptable"</formula>
    </cfRule>
    <cfRule type="cellIs" dxfId="628" priority="20" stopIfTrue="1" operator="equal">
      <formula>"No aceptable"</formula>
    </cfRule>
  </conditionalFormatting>
  <conditionalFormatting sqref="AE22">
    <cfRule type="cellIs" dxfId="627" priority="16" stopIfTrue="1" operator="equal">
      <formula>"I"</formula>
    </cfRule>
    <cfRule type="cellIs" dxfId="626" priority="17" stopIfTrue="1" operator="equal">
      <formula>"II"</formula>
    </cfRule>
    <cfRule type="cellIs" dxfId="625" priority="18" stopIfTrue="1" operator="between">
      <formula>"III"</formula>
      <formula>"IV"</formula>
    </cfRule>
  </conditionalFormatting>
  <conditionalFormatting sqref="AB21">
    <cfRule type="cellIs" dxfId="624" priority="14" stopIfTrue="1" operator="equal">
      <formula>"II"</formula>
    </cfRule>
    <cfRule type="cellIs" dxfId="623" priority="15" stopIfTrue="1" operator="between">
      <formula>"III"</formula>
      <formula>"IV"</formula>
    </cfRule>
  </conditionalFormatting>
  <conditionalFormatting sqref="AB21">
    <cfRule type="cellIs" dxfId="622" priority="13" stopIfTrue="1" operator="equal">
      <formula>"I"</formula>
    </cfRule>
  </conditionalFormatting>
  <conditionalFormatting sqref="AD21">
    <cfRule type="containsText" dxfId="621" priority="8" stopIfTrue="1" operator="containsText" text="No aceptable o aceptable con control específico">
      <formula>NOT(ISERROR(SEARCH("No aceptable o aceptable con control específico",AD21)))</formula>
    </cfRule>
  </conditionalFormatting>
  <conditionalFormatting sqref="AD21">
    <cfRule type="cellIs" dxfId="620" priority="11" stopIfTrue="1" operator="equal">
      <formula>"Aceptable"</formula>
    </cfRule>
    <cfRule type="cellIs" dxfId="619" priority="12" stopIfTrue="1" operator="equal">
      <formula>"No aceptable"</formula>
    </cfRule>
  </conditionalFormatting>
  <conditionalFormatting sqref="AD21">
    <cfRule type="containsText" dxfId="618" priority="9" stopIfTrue="1" operator="containsText" text="No aceptable">
      <formula>NOT(ISERROR(SEARCH("No aceptable",AD21)))</formula>
    </cfRule>
    <cfRule type="containsText" dxfId="617" priority="10" stopIfTrue="1" operator="containsText" text="No Aceptable o aceptable con control específico">
      <formula>NOT(ISERROR(SEARCH("No Aceptable o aceptable con control específico",AD21)))</formula>
    </cfRule>
  </conditionalFormatting>
  <conditionalFormatting sqref="AE21">
    <cfRule type="cellIs" dxfId="616" priority="6" stopIfTrue="1" operator="equal">
      <formula>"Aceptable"</formula>
    </cfRule>
    <cfRule type="cellIs" dxfId="615" priority="7" stopIfTrue="1" operator="equal">
      <formula>"No aceptable"</formula>
    </cfRule>
  </conditionalFormatting>
  <conditionalFormatting sqref="AE23">
    <cfRule type="cellIs" dxfId="614" priority="1" stopIfTrue="1" operator="equal">
      <formula>"Aceptable"</formula>
    </cfRule>
    <cfRule type="cellIs" dxfId="613" priority="2" stopIfTrue="1" operator="equal">
      <formula>"No aceptable"</formula>
    </cfRule>
  </conditionalFormatting>
  <conditionalFormatting sqref="AE23">
    <cfRule type="cellIs" dxfId="612" priority="3" stopIfTrue="1" operator="equal">
      <formula>"I"</formula>
    </cfRule>
    <cfRule type="cellIs" dxfId="611" priority="4" stopIfTrue="1" operator="equal">
      <formula>"II"</formula>
    </cfRule>
    <cfRule type="cellIs" dxfId="610" priority="5"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2" xr:uid="{00000000-0002-0000-1D00-000000000000}">
      <formula1>"100,60,25,10"</formula1>
    </dataValidation>
    <dataValidation type="list" allowBlank="1" showInputMessage="1" prompt="4 = Continua_x000a_3 = Frecuente_x000a_2 = Ocasional_x000a_1 = Esporádica" sqref="V11:V22" xr:uid="{00000000-0002-0000-1D00-000001000000}">
      <formula1>"4, 3, 2, 1"</formula1>
    </dataValidation>
    <dataValidation type="list" allowBlank="1" showInputMessage="1" showErrorMessage="1" prompt="10 = Muy Alto_x000a_6 = Alto_x000a_2 = Medio_x000a_0 = Bajo" sqref="U11:U22" xr:uid="{00000000-0002-0000-1D00-000002000000}">
      <formula1>"10, 6, 2, 0, "</formula1>
    </dataValidation>
    <dataValidation allowBlank="1" sqref="AA11:AA22" xr:uid="{00000000-0002-0000-1D00-000003000000}"/>
  </dataValidations>
  <pageMargins left="0.7" right="0.7" top="0.75" bottom="0.75" header="0.3" footer="0.3"/>
  <pageSetup paperSize="9" scale="17" fitToHeight="0" orientation="portrait" r:id="rId1"/>
  <colBreaks count="1" manualBreakCount="1">
    <brk id="37"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pageSetUpPr fitToPage="1"/>
  </sheetPr>
  <dimension ref="A1:AK20"/>
  <sheetViews>
    <sheetView view="pageBreakPreview" topLeftCell="I1" zoomScale="60" zoomScaleNormal="70" workbookViewId="0">
      <selection activeCell="AK3" sqref="AK3"/>
    </sheetView>
  </sheetViews>
  <sheetFormatPr baseColWidth="10" defaultColWidth="8" defaultRowHeight="64.5" customHeight="1"/>
  <cols>
    <col min="1" max="1" width="3.28515625" customWidth="1"/>
    <col min="8" max="11" width="11.5703125" customWidth="1"/>
    <col min="16" max="16" width="12.28515625" customWidth="1"/>
    <col min="18" max="20" width="13.7109375" customWidth="1"/>
    <col min="37" max="37" width="14.42578125" customWidth="1"/>
  </cols>
  <sheetData>
    <row r="1" spans="1:37" s="2" customFormat="1" ht="5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5" t="s">
        <v>67</v>
      </c>
      <c r="AK1" s="31" t="s">
        <v>102</v>
      </c>
    </row>
    <row r="2" spans="1:37" s="2" customFormat="1" ht="41.25" customHeight="1">
      <c r="B2" s="9"/>
      <c r="H2" s="3"/>
      <c r="AI2" s="10"/>
      <c r="AJ2" s="15" t="s">
        <v>68</v>
      </c>
      <c r="AK2" s="31">
        <v>3</v>
      </c>
    </row>
    <row r="3" spans="1:37" s="2" customFormat="1" ht="3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 t="s">
        <v>69</v>
      </c>
      <c r="AK3" s="32">
        <v>45826</v>
      </c>
    </row>
    <row r="4" spans="1:37" s="2" customFormat="1" ht="64.5" customHeight="1">
      <c r="B4" s="416" t="s">
        <v>622</v>
      </c>
      <c r="C4" s="417"/>
      <c r="D4" s="417"/>
      <c r="E4" s="417"/>
      <c r="F4" s="417"/>
      <c r="G4" s="417"/>
      <c r="H4" s="417"/>
      <c r="I4" s="417"/>
      <c r="J4" s="417"/>
      <c r="K4" s="417"/>
      <c r="L4" s="417"/>
      <c r="M4" s="417"/>
      <c r="N4" s="417"/>
      <c r="O4" s="417"/>
      <c r="P4" s="417"/>
      <c r="Q4" s="417"/>
      <c r="R4" s="417"/>
      <c r="S4" s="417"/>
      <c r="T4" s="418"/>
      <c r="U4" s="416" t="s">
        <v>620</v>
      </c>
      <c r="V4" s="417"/>
      <c r="W4" s="417"/>
      <c r="X4" s="417"/>
      <c r="Y4" s="417"/>
      <c r="Z4" s="417"/>
      <c r="AA4" s="417"/>
      <c r="AB4" s="417"/>
      <c r="AC4" s="417"/>
      <c r="AD4" s="417"/>
      <c r="AE4" s="417"/>
      <c r="AF4" s="417"/>
      <c r="AG4" s="417"/>
      <c r="AH4" s="417"/>
      <c r="AI4" s="417"/>
      <c r="AJ4" s="417"/>
      <c r="AK4" s="418"/>
    </row>
    <row r="5" spans="1:37" s="1" customFormat="1" ht="64.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64.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64.5" customHeight="1">
      <c r="B7" s="412" t="s">
        <v>22</v>
      </c>
      <c r="C7" s="412" t="s">
        <v>23</v>
      </c>
      <c r="D7" s="412" t="s">
        <v>38</v>
      </c>
      <c r="E7" s="412" t="s">
        <v>20</v>
      </c>
      <c r="F7" s="412" t="s">
        <v>21</v>
      </c>
      <c r="G7" s="412" t="s">
        <v>66</v>
      </c>
      <c r="H7" s="492" t="s">
        <v>2</v>
      </c>
      <c r="I7" s="492"/>
      <c r="J7" s="492"/>
      <c r="K7" s="492" t="s">
        <v>5</v>
      </c>
      <c r="L7" s="494" t="s">
        <v>70</v>
      </c>
      <c r="M7" s="495"/>
      <c r="N7" s="495"/>
      <c r="O7" s="496"/>
      <c r="P7" s="492" t="s">
        <v>208</v>
      </c>
      <c r="Q7" s="412" t="s">
        <v>71</v>
      </c>
      <c r="R7" s="492" t="s">
        <v>0</v>
      </c>
      <c r="S7" s="492"/>
      <c r="T7" s="492"/>
      <c r="U7" s="412" t="s">
        <v>30</v>
      </c>
      <c r="V7" s="412" t="s">
        <v>31</v>
      </c>
      <c r="W7" s="412" t="s">
        <v>8</v>
      </c>
      <c r="X7" s="493" t="s">
        <v>29</v>
      </c>
      <c r="Y7" s="492" t="s">
        <v>25</v>
      </c>
      <c r="Z7" s="412" t="s">
        <v>32</v>
      </c>
      <c r="AA7" s="412" t="s">
        <v>28</v>
      </c>
      <c r="AB7" s="412" t="s">
        <v>27</v>
      </c>
      <c r="AC7" s="492" t="s">
        <v>26</v>
      </c>
      <c r="AD7" s="412" t="s">
        <v>9</v>
      </c>
      <c r="AE7" s="492" t="s">
        <v>24</v>
      </c>
      <c r="AF7" s="492" t="s">
        <v>11</v>
      </c>
      <c r="AG7" s="492" t="s">
        <v>12</v>
      </c>
      <c r="AH7" s="492" t="s">
        <v>13</v>
      </c>
      <c r="AI7" s="492" t="s">
        <v>14</v>
      </c>
      <c r="AJ7" s="492" t="s">
        <v>15</v>
      </c>
      <c r="AK7" s="492" t="s">
        <v>18</v>
      </c>
    </row>
    <row r="8" spans="1:37" s="1" customFormat="1" ht="64.5" customHeight="1">
      <c r="B8" s="412"/>
      <c r="C8" s="412"/>
      <c r="D8" s="412"/>
      <c r="E8" s="412"/>
      <c r="F8" s="412"/>
      <c r="G8" s="412"/>
      <c r="H8" s="51" t="s">
        <v>3</v>
      </c>
      <c r="I8" s="51" t="s">
        <v>4</v>
      </c>
      <c r="J8" s="51" t="s">
        <v>6</v>
      </c>
      <c r="K8" s="492"/>
      <c r="L8" s="53" t="s">
        <v>39</v>
      </c>
      <c r="M8" s="53" t="s">
        <v>40</v>
      </c>
      <c r="N8" s="54" t="s">
        <v>41</v>
      </c>
      <c r="O8" s="54" t="s">
        <v>43</v>
      </c>
      <c r="P8" s="492"/>
      <c r="Q8" s="412"/>
      <c r="R8" s="51" t="s">
        <v>6</v>
      </c>
      <c r="S8" s="51" t="s">
        <v>1</v>
      </c>
      <c r="T8" s="51" t="s">
        <v>72</v>
      </c>
      <c r="U8" s="412"/>
      <c r="V8" s="412"/>
      <c r="W8" s="412"/>
      <c r="X8" s="493"/>
      <c r="Y8" s="492"/>
      <c r="Z8" s="412"/>
      <c r="AA8" s="412"/>
      <c r="AB8" s="412"/>
      <c r="AC8" s="492"/>
      <c r="AD8" s="412"/>
      <c r="AE8" s="492"/>
      <c r="AF8" s="492"/>
      <c r="AG8" s="492"/>
      <c r="AH8" s="492"/>
      <c r="AI8" s="492"/>
      <c r="AJ8" s="492"/>
      <c r="AK8" s="492"/>
    </row>
    <row r="9" spans="1:37" s="1" customFormat="1" ht="64.5" customHeight="1">
      <c r="A9" s="28"/>
      <c r="B9" s="412" t="s">
        <v>106</v>
      </c>
      <c r="C9" s="412" t="s">
        <v>175</v>
      </c>
      <c r="D9" s="412" t="s">
        <v>91</v>
      </c>
      <c r="E9" s="528" t="s">
        <v>176</v>
      </c>
      <c r="F9" s="528" t="s">
        <v>177</v>
      </c>
      <c r="G9" s="77" t="s">
        <v>42</v>
      </c>
      <c r="H9" s="77" t="s">
        <v>36</v>
      </c>
      <c r="I9" s="86" t="s">
        <v>245</v>
      </c>
      <c r="J9" s="77" t="s">
        <v>262</v>
      </c>
      <c r="K9" s="231" t="s">
        <v>247</v>
      </c>
      <c r="L9" s="76">
        <v>2</v>
      </c>
      <c r="M9" s="76">
        <v>0</v>
      </c>
      <c r="N9" s="76">
        <v>0</v>
      </c>
      <c r="O9" s="76">
        <f t="shared" ref="O9:O19" si="0">SUM(L9:N9)</f>
        <v>2</v>
      </c>
      <c r="P9" s="231" t="s">
        <v>248</v>
      </c>
      <c r="Q9" s="77">
        <v>8</v>
      </c>
      <c r="R9" s="231" t="s">
        <v>263</v>
      </c>
      <c r="S9" s="231" t="s">
        <v>249</v>
      </c>
      <c r="T9" s="231" t="s">
        <v>250</v>
      </c>
      <c r="U9" s="195">
        <v>2</v>
      </c>
      <c r="V9" s="195">
        <v>4</v>
      </c>
      <c r="W9" s="195">
        <f>V9*U9</f>
        <v>8</v>
      </c>
      <c r="X9" s="196" t="str">
        <f>+IF(AND(U9*V9&gt;=24,U9*V9&lt;=40),"MA",IF(AND(U9*V9&gt;=10,U9*V9&lt;=20),"A",IF(AND(U9*V9&gt;=6,U9*V9&lt;=8),"M",IF(AND(U9*V9&gt;=0,U9*V9&lt;=4),"B",""))))</f>
        <v>M</v>
      </c>
      <c r="Y9" s="8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W9*Z9</f>
        <v>80</v>
      </c>
      <c r="AB9" s="198" t="str">
        <f>+IF(AND(U9*V9*Z9&gt;=600,U9*V9*Z9&lt;=4000),"I",IF(AND(U9*V9*Z9&gt;=150,U9*V9*Z9&lt;=500),"II",IF(AND(U9*V9*Z9&gt;=40,U9*V9*Z9&lt;=120),"III",IF(AND(U9*V9*Z9&gt;=0,U9*V9*Z9&lt;=20),"IV",""))))</f>
        <v>III</v>
      </c>
      <c r="AC9" s="8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64" t="s">
        <v>251</v>
      </c>
      <c r="AF9" s="66" t="s">
        <v>34</v>
      </c>
      <c r="AG9" s="66" t="s">
        <v>37</v>
      </c>
      <c r="AH9" s="66" t="s">
        <v>34</v>
      </c>
      <c r="AI9" s="64" t="s">
        <v>264</v>
      </c>
      <c r="AJ9" s="66" t="s">
        <v>34</v>
      </c>
      <c r="AK9" s="84" t="s">
        <v>468</v>
      </c>
    </row>
    <row r="10" spans="1:37" s="1" customFormat="1" ht="92.25" customHeight="1">
      <c r="A10" s="28"/>
      <c r="B10" s="412"/>
      <c r="C10" s="412"/>
      <c r="D10" s="412"/>
      <c r="E10" s="528"/>
      <c r="F10" s="528"/>
      <c r="G10" s="77" t="s">
        <v>42</v>
      </c>
      <c r="H10" s="484" t="s">
        <v>44</v>
      </c>
      <c r="I10" s="86" t="s">
        <v>55</v>
      </c>
      <c r="J10" s="86" t="s">
        <v>228</v>
      </c>
      <c r="K10" s="86" t="s">
        <v>219</v>
      </c>
      <c r="L10" s="76">
        <v>2</v>
      </c>
      <c r="M10" s="76">
        <v>0</v>
      </c>
      <c r="N10" s="76">
        <v>0</v>
      </c>
      <c r="O10" s="76">
        <f t="shared" si="0"/>
        <v>2</v>
      </c>
      <c r="P10" s="86" t="s">
        <v>225</v>
      </c>
      <c r="Q10" s="77">
        <v>4</v>
      </c>
      <c r="R10" s="86" t="s">
        <v>221</v>
      </c>
      <c r="S10" s="86" t="s">
        <v>220</v>
      </c>
      <c r="T10" s="86" t="s">
        <v>229</v>
      </c>
      <c r="U10" s="195">
        <v>2</v>
      </c>
      <c r="V10" s="195">
        <v>2</v>
      </c>
      <c r="W10" s="195">
        <f>V10*U10</f>
        <v>4</v>
      </c>
      <c r="X10" s="196" t="str">
        <f>+IF(AND(U10*V10&gt;=24,U10*V10&lt;=40),"MA",IF(AND(U10*V10&gt;=10,U10*V10&lt;=20),"A",IF(AND(U10*V10&gt;=6,U10*V10&lt;=8),"M",IF(AND(U10*V10&gt;=0,U10*V10&lt;=4),"B",""))))</f>
        <v>B</v>
      </c>
      <c r="Y10" s="86"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0" s="195">
        <v>10</v>
      </c>
      <c r="AA10" s="195">
        <f>W10*Z10</f>
        <v>40</v>
      </c>
      <c r="AB10" s="198" t="str">
        <f t="shared" ref="AB10" si="1">+IF(AND(U10*V10*Z10&gt;=600,U10*V10*Z10&lt;=4000),"I",IF(AND(U10*V10*Z10&gt;=150,U10*V10*Z10&lt;=500),"II",IF(AND(U10*V10*Z10&gt;=40,U10*V10*Z10&lt;=120),"III",IF(AND(U10*V10*Z10&gt;=0,U10*V10*Z10&lt;=20),"IV",""))))</f>
        <v>III</v>
      </c>
      <c r="AC10" s="86"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64" t="s">
        <v>700</v>
      </c>
      <c r="AF10" s="64" t="s">
        <v>34</v>
      </c>
      <c r="AG10" s="64" t="s">
        <v>34</v>
      </c>
      <c r="AH10" s="64" t="s">
        <v>34</v>
      </c>
      <c r="AI10" s="64" t="s">
        <v>660</v>
      </c>
      <c r="AJ10" s="64" t="s">
        <v>34</v>
      </c>
      <c r="AK10" s="52" t="s">
        <v>468</v>
      </c>
    </row>
    <row r="11" spans="1:37" s="1" customFormat="1" ht="92.25" customHeight="1">
      <c r="A11" s="28"/>
      <c r="B11" s="412"/>
      <c r="C11" s="412"/>
      <c r="D11" s="412"/>
      <c r="E11" s="528"/>
      <c r="F11" s="528"/>
      <c r="G11" s="77" t="s">
        <v>42</v>
      </c>
      <c r="H11" s="484"/>
      <c r="I11" s="86" t="s">
        <v>460</v>
      </c>
      <c r="J11" s="86" t="s">
        <v>439</v>
      </c>
      <c r="K11" s="86" t="s">
        <v>709</v>
      </c>
      <c r="L11" s="76">
        <v>2</v>
      </c>
      <c r="M11" s="76">
        <v>0</v>
      </c>
      <c r="N11" s="76">
        <v>0</v>
      </c>
      <c r="O11" s="76">
        <f t="shared" si="0"/>
        <v>2</v>
      </c>
      <c r="P11" s="86" t="s">
        <v>708</v>
      </c>
      <c r="Q11" s="77">
        <v>8</v>
      </c>
      <c r="R11" s="86" t="s">
        <v>707</v>
      </c>
      <c r="S11" s="86" t="s">
        <v>461</v>
      </c>
      <c r="T11" s="86" t="s">
        <v>441</v>
      </c>
      <c r="U11" s="195">
        <v>2</v>
      </c>
      <c r="V11" s="195">
        <v>3</v>
      </c>
      <c r="W11" s="195">
        <f>V11*U11</f>
        <v>6</v>
      </c>
      <c r="X11" s="196" t="str">
        <f>+IF(AND(U11*V11&gt;=24,U11*V11&lt;=40),"MA",IF(AND(U11*V11&gt;=10,U11*V11&lt;=20),"A",IF(AND(U11*V11&gt;=6,U11*V11&lt;=8),"M",IF(AND(U11*V11&gt;=0,U11*V11&lt;=4),"B",""))))</f>
        <v>M</v>
      </c>
      <c r="Y11" s="197"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95">
        <v>10</v>
      </c>
      <c r="AA11" s="195">
        <f>W11*Z11</f>
        <v>60</v>
      </c>
      <c r="AB11" s="198" t="str">
        <f>+IF(AND(U11*V11*Z11&gt;=600,U11*V11*Z11&lt;=4000),"I",IF(AND(U11*V11*Z11&gt;=150,U11*V11*Z11&lt;=500),"II",IF(AND(U11*V11*Z11&gt;=40,U11*V11*Z11&lt;=120),"III",IF(AND(U11*V11*Z11&gt;=0,U11*V11*Z11&lt;=20),"IV",""))))</f>
        <v>III</v>
      </c>
      <c r="AC11" s="1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407" t="s">
        <v>725</v>
      </c>
      <c r="AF11" s="74" t="s">
        <v>34</v>
      </c>
      <c r="AG11" s="74" t="s">
        <v>34</v>
      </c>
      <c r="AH11" s="74" t="s">
        <v>34</v>
      </c>
      <c r="AI11" s="64" t="s">
        <v>661</v>
      </c>
      <c r="AJ11" s="74" t="s">
        <v>34</v>
      </c>
      <c r="AK11" s="52" t="s">
        <v>433</v>
      </c>
    </row>
    <row r="12" spans="1:37" s="1" customFormat="1" ht="92.25" customHeight="1">
      <c r="A12" s="28"/>
      <c r="B12" s="412"/>
      <c r="C12" s="412"/>
      <c r="D12" s="412"/>
      <c r="E12" s="528"/>
      <c r="F12" s="528"/>
      <c r="G12" s="77" t="s">
        <v>42</v>
      </c>
      <c r="H12" s="484"/>
      <c r="I12" s="86" t="s">
        <v>427</v>
      </c>
      <c r="J12" s="86" t="s">
        <v>428</v>
      </c>
      <c r="K12" s="86" t="s">
        <v>711</v>
      </c>
      <c r="L12" s="76">
        <v>2</v>
      </c>
      <c r="M12" s="76">
        <v>0</v>
      </c>
      <c r="N12" s="76">
        <v>0</v>
      </c>
      <c r="O12" s="76">
        <f t="shared" si="0"/>
        <v>2</v>
      </c>
      <c r="P12" s="86" t="s">
        <v>708</v>
      </c>
      <c r="Q12" s="77">
        <v>8</v>
      </c>
      <c r="R12" s="86" t="s">
        <v>221</v>
      </c>
      <c r="S12" s="86" t="s">
        <v>431</v>
      </c>
      <c r="T12" s="86" t="s">
        <v>432</v>
      </c>
      <c r="U12" s="195">
        <v>2</v>
      </c>
      <c r="V12" s="195">
        <v>1</v>
      </c>
      <c r="W12" s="195">
        <f>V12*U12</f>
        <v>2</v>
      </c>
      <c r="X12" s="196" t="str">
        <f>+IF(AND(U12*V12&gt;=24,U12*V12&lt;=40),"MA",IF(AND(U12*V12&gt;=10,U12*V12&lt;=20),"A",IF(AND(U12*V12&gt;=6,U12*V12&lt;=8),"M",IF(AND(U12*V12&gt;=0,U12*V12&lt;=4),"B",""))))</f>
        <v>B</v>
      </c>
      <c r="Y12" s="197"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195">
        <v>10</v>
      </c>
      <c r="AA12" s="195">
        <f>W12*Z12</f>
        <v>20</v>
      </c>
      <c r="AB12" s="198" t="str">
        <f>+IF(AND(U12*V12*Z12&gt;=600,U12*V12*Z12&lt;=4000),"I",IF(AND(U12*V12*Z12&gt;=150,U12*V12*Z12&lt;=500),"II",IF(AND(U12*V12*Z12&gt;=40,U12*V12*Z12&lt;=120),"III",IF(AND(U12*V12*Z12&gt;=0,U12*V12*Z12&lt;=20),"IV",""))))</f>
        <v>IV</v>
      </c>
      <c r="AC12" s="197"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2" s="86" t="str">
        <f>+IF(AB12="I","No aceptable",IF(AB12="II","No aceptable o aceptable con control específico",IF(AB12="III","Aceptable",IF(AB12="IV","Aceptable",""))))</f>
        <v>Aceptable</v>
      </c>
      <c r="AE12" s="408"/>
      <c r="AF12" s="74" t="s">
        <v>34</v>
      </c>
      <c r="AG12" s="74" t="s">
        <v>34</v>
      </c>
      <c r="AH12" s="74" t="s">
        <v>34</v>
      </c>
      <c r="AI12" s="64" t="s">
        <v>661</v>
      </c>
      <c r="AJ12" s="74" t="s">
        <v>34</v>
      </c>
      <c r="AK12" s="52" t="s">
        <v>433</v>
      </c>
    </row>
    <row r="13" spans="1:37" s="1" customFormat="1" ht="92.25" customHeight="1">
      <c r="A13" s="28"/>
      <c r="B13" s="412"/>
      <c r="C13" s="412"/>
      <c r="D13" s="412"/>
      <c r="E13" s="528"/>
      <c r="F13" s="528"/>
      <c r="G13" s="77" t="s">
        <v>42</v>
      </c>
      <c r="H13" s="484"/>
      <c r="I13" s="86" t="s">
        <v>463</v>
      </c>
      <c r="J13" s="86" t="s">
        <v>222</v>
      </c>
      <c r="K13" s="86" t="s">
        <v>711</v>
      </c>
      <c r="L13" s="76">
        <v>2</v>
      </c>
      <c r="M13" s="76">
        <v>0</v>
      </c>
      <c r="N13" s="76">
        <v>0</v>
      </c>
      <c r="O13" s="76">
        <f t="shared" si="0"/>
        <v>2</v>
      </c>
      <c r="P13" s="86" t="s">
        <v>708</v>
      </c>
      <c r="Q13" s="86">
        <v>8</v>
      </c>
      <c r="R13" s="86" t="s">
        <v>459</v>
      </c>
      <c r="S13" s="86" t="s">
        <v>220</v>
      </c>
      <c r="T13" s="86" t="s">
        <v>300</v>
      </c>
      <c r="U13" s="195">
        <v>2</v>
      </c>
      <c r="V13" s="195">
        <v>3</v>
      </c>
      <c r="W13" s="195">
        <f>V13*U13</f>
        <v>6</v>
      </c>
      <c r="X13" s="196" t="str">
        <f>+IF(AND(U13*V13&gt;=24,U13*V13&lt;=40),"MA",IF(AND(U13*V13&gt;=10,U13*V13&lt;=20),"A",IF(AND(U13*V13&gt;=6,U13*V13&lt;=8),"M",IF(AND(U13*V13&gt;=0,U13*V13&lt;=4),"B",""))))</f>
        <v>M</v>
      </c>
      <c r="Y13" s="197"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95">
        <v>10</v>
      </c>
      <c r="AA13" s="195">
        <f>W13*Z13</f>
        <v>60</v>
      </c>
      <c r="AB13" s="198" t="str">
        <f>+IF(AND(U13*V13*Z13&gt;=600,U13*V13*Z13&lt;=4000),"I",IF(AND(U13*V13*Z13&gt;=150,U13*V13*Z13&lt;=500),"II",IF(AND(U13*V13*Z13&gt;=40,U13*V13*Z13&lt;=120),"III",IF(AND(U13*V13*Z13&gt;=0,U13*V13*Z13&lt;=20),"IV",""))))</f>
        <v>III</v>
      </c>
      <c r="AC13" s="197"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86" t="str">
        <f>+IF(AB13="I","No aceptable",IF(AB13="II","No aceptable o aceptable con control específico",IF(AB13="III","Aceptable",IF(AB13="IV","Aceptable",""))))</f>
        <v>Aceptable</v>
      </c>
      <c r="AE13" s="408"/>
      <c r="AF13" s="74" t="s">
        <v>34</v>
      </c>
      <c r="AG13" s="74" t="s">
        <v>34</v>
      </c>
      <c r="AH13" s="74" t="s">
        <v>34</v>
      </c>
      <c r="AI13" s="64" t="s">
        <v>661</v>
      </c>
      <c r="AJ13" s="74" t="s">
        <v>34</v>
      </c>
      <c r="AK13" s="52" t="s">
        <v>433</v>
      </c>
    </row>
    <row r="14" spans="1:37" s="1" customFormat="1" ht="92.25" customHeight="1">
      <c r="A14" s="28"/>
      <c r="B14" s="412"/>
      <c r="C14" s="412"/>
      <c r="D14" s="412"/>
      <c r="E14" s="528"/>
      <c r="F14" s="528"/>
      <c r="G14" s="77" t="s">
        <v>42</v>
      </c>
      <c r="H14" s="484"/>
      <c r="I14" s="86" t="s">
        <v>54</v>
      </c>
      <c r="J14" s="86" t="s">
        <v>224</v>
      </c>
      <c r="K14" s="86" t="s">
        <v>219</v>
      </c>
      <c r="L14" s="76">
        <v>2</v>
      </c>
      <c r="M14" s="76">
        <v>0</v>
      </c>
      <c r="N14" s="76">
        <v>0</v>
      </c>
      <c r="O14" s="76">
        <f t="shared" si="0"/>
        <v>2</v>
      </c>
      <c r="P14" s="86" t="s">
        <v>708</v>
      </c>
      <c r="Q14" s="77">
        <v>8</v>
      </c>
      <c r="R14" s="86" t="s">
        <v>221</v>
      </c>
      <c r="S14" s="86" t="s">
        <v>220</v>
      </c>
      <c r="T14" s="86" t="s">
        <v>300</v>
      </c>
      <c r="U14" s="195">
        <v>2</v>
      </c>
      <c r="V14" s="195">
        <v>2</v>
      </c>
      <c r="W14" s="195">
        <f t="shared" ref="W14" si="2">V14*U14</f>
        <v>4</v>
      </c>
      <c r="X14" s="196" t="str">
        <f t="shared" ref="X14" si="3">+IF(AND(U14*V14&gt;=24,U14*V14&lt;=40),"MA",IF(AND(U14*V14&gt;=10,U14*V14&lt;=20),"A",IF(AND(U14*V14&gt;=6,U14*V14&lt;=8),"M",IF(AND(U14*V14&gt;=0,U14*V14&lt;=4),"B",""))))</f>
        <v>B</v>
      </c>
      <c r="Y14" s="197" t="str">
        <f t="shared" ref="Y14" si="4">+IF(X14="MA","Situación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95">
        <v>10</v>
      </c>
      <c r="AA14" s="195">
        <f t="shared" ref="AA14" si="5">W14*Z14</f>
        <v>40</v>
      </c>
      <c r="AB14" s="198" t="str">
        <f t="shared" ref="AB14" si="6">+IF(AND(U14*V14*Z14&gt;=600,U14*V14*Z14&lt;=4000),"I",IF(AND(U14*V14*Z14&gt;=150,U14*V14*Z14&lt;=500),"II",IF(AND(U14*V14*Z14&gt;=40,U14*V14*Z14&lt;=120),"III",IF(AND(U14*V14*Z14&gt;=0,U14*V14*Z14&lt;=20),"IV",""))))</f>
        <v>III</v>
      </c>
      <c r="AC14" s="197" t="str">
        <f t="shared" ref="AC14" si="7">+IF(AB14="I","Situación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86" t="str">
        <f t="shared" ref="AD14" si="8">+IF(AB14="I","No aceptable",IF(AB14="II","No aceptable o aceptable con control específico",IF(AB14="III","Aceptable",IF(AB14="IV","Aceptable",""))))</f>
        <v>Aceptable</v>
      </c>
      <c r="AE14" s="409"/>
      <c r="AF14" s="74" t="s">
        <v>34</v>
      </c>
      <c r="AG14" s="74" t="s">
        <v>34</v>
      </c>
      <c r="AH14" s="74" t="s">
        <v>34</v>
      </c>
      <c r="AI14" s="64" t="s">
        <v>661</v>
      </c>
      <c r="AJ14" s="74" t="s">
        <v>34</v>
      </c>
      <c r="AK14" s="52" t="s">
        <v>433</v>
      </c>
    </row>
    <row r="15" spans="1:37" s="1" customFormat="1" ht="93" customHeight="1">
      <c r="A15" s="28"/>
      <c r="B15" s="412"/>
      <c r="C15" s="412"/>
      <c r="D15" s="412"/>
      <c r="E15" s="528"/>
      <c r="F15" s="528"/>
      <c r="G15" s="77" t="s">
        <v>42</v>
      </c>
      <c r="H15" s="77" t="s">
        <v>200</v>
      </c>
      <c r="I15" s="231" t="s">
        <v>399</v>
      </c>
      <c r="J15" s="231" t="s">
        <v>395</v>
      </c>
      <c r="K15" s="231" t="s">
        <v>396</v>
      </c>
      <c r="L15" s="76">
        <v>2</v>
      </c>
      <c r="M15" s="76">
        <v>0</v>
      </c>
      <c r="N15" s="76">
        <v>0</v>
      </c>
      <c r="O15" s="76">
        <f t="shared" si="0"/>
        <v>2</v>
      </c>
      <c r="P15" s="231" t="str">
        <f t="shared" ref="P15" si="9">K15</f>
        <v>CERVICALGIAS, DORSALGIAS, LUMBALGIAS, ESPASMOS MUSCULARES,  EDEMA O ADORMECIMIENTO EN MIEMBROS INFERIORES</v>
      </c>
      <c r="Q15" s="77">
        <v>8</v>
      </c>
      <c r="R15" s="231" t="s">
        <v>397</v>
      </c>
      <c r="S15" s="231" t="s">
        <v>147</v>
      </c>
      <c r="T15" s="231" t="s">
        <v>398</v>
      </c>
      <c r="U15" s="195">
        <v>2</v>
      </c>
      <c r="V15" s="195">
        <v>4</v>
      </c>
      <c r="W15" s="195">
        <f t="shared" ref="W15:W19" si="10">V15*U15</f>
        <v>8</v>
      </c>
      <c r="X15" s="196" t="str">
        <f t="shared" ref="X15:X19" si="11">+IF(AND(U15*V15&gt;=24,U15*V15&lt;=40),"MA",IF(AND(U15*V15&gt;=10,U15*V15&lt;=20),"A",IF(AND(U15*V15&gt;=6,U15*V15&lt;=8),"M",IF(AND(U15*V15&gt;=0,U15*V15&lt;=4),"B",""))))</f>
        <v>M</v>
      </c>
      <c r="Y15" s="86" t="str">
        <f t="shared" ref="Y15:Y19" si="12">+IF(X15="MA","Situación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195">
        <v>25</v>
      </c>
      <c r="AA15" s="195">
        <f t="shared" ref="AA15:AA19" si="13">W15*Z15</f>
        <v>200</v>
      </c>
      <c r="AB15" s="198" t="str">
        <f t="shared" ref="AB15:AB19" si="14">+IF(AND(U15*V15*Z15&gt;=600,U15*V15*Z15&lt;=4000),"I",IF(AND(U15*V15*Z15&gt;=150,U15*V15*Z15&lt;=500),"II",IF(AND(U15*V15*Z15&gt;=40,U15*V15*Z15&lt;=120),"III",IF(AND(U15*V15*Z15&gt;=0,U15*V15*Z15&lt;=20),"IV",""))))</f>
        <v>II</v>
      </c>
      <c r="AC15" s="86" t="str">
        <f t="shared" ref="AC15:AC19" si="15">+IF(AB15="I","Situación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5" s="86" t="str">
        <f t="shared" ref="AD15:AD19" si="16">+IF(AB15="I","No aceptable",IF(AB15="II","No aceptable o aceptable con control específico",IF(AB15="III","Aceptable",IF(AB15="IV","Aceptable",""))))</f>
        <v>No aceptable o aceptable con control específico</v>
      </c>
      <c r="AE15" s="64" t="s">
        <v>470</v>
      </c>
      <c r="AF15" s="64" t="s">
        <v>34</v>
      </c>
      <c r="AG15" s="64" t="s">
        <v>34</v>
      </c>
      <c r="AH15" s="72" t="s">
        <v>217</v>
      </c>
      <c r="AI15" s="72" t="s">
        <v>218</v>
      </c>
      <c r="AJ15" s="66" t="s">
        <v>34</v>
      </c>
      <c r="AK15" s="84" t="s">
        <v>468</v>
      </c>
    </row>
    <row r="16" spans="1:37" s="1" customFormat="1" ht="64.5" customHeight="1">
      <c r="A16" s="28"/>
      <c r="B16" s="412"/>
      <c r="C16" s="412"/>
      <c r="D16" s="412"/>
      <c r="E16" s="528"/>
      <c r="F16" s="528"/>
      <c r="G16" s="77" t="s">
        <v>33</v>
      </c>
      <c r="H16" s="484" t="s">
        <v>84</v>
      </c>
      <c r="I16" s="231" t="s">
        <v>182</v>
      </c>
      <c r="J16" s="231" t="s">
        <v>299</v>
      </c>
      <c r="K16" s="231" t="s">
        <v>275</v>
      </c>
      <c r="L16" s="76">
        <v>2</v>
      </c>
      <c r="M16" s="76">
        <v>0</v>
      </c>
      <c r="N16" s="76">
        <v>0</v>
      </c>
      <c r="O16" s="76">
        <f t="shared" si="0"/>
        <v>2</v>
      </c>
      <c r="P16" s="231" t="s">
        <v>276</v>
      </c>
      <c r="Q16" s="77">
        <v>2</v>
      </c>
      <c r="R16" s="86" t="s">
        <v>306</v>
      </c>
      <c r="S16" s="231" t="s">
        <v>307</v>
      </c>
      <c r="T16" s="86" t="s">
        <v>308</v>
      </c>
      <c r="U16" s="195">
        <v>6</v>
      </c>
      <c r="V16" s="195">
        <v>2</v>
      </c>
      <c r="W16" s="195">
        <f t="shared" si="10"/>
        <v>12</v>
      </c>
      <c r="X16" s="196" t="str">
        <f t="shared" si="11"/>
        <v>A</v>
      </c>
      <c r="Y16" s="197" t="str">
        <f t="shared" si="12"/>
        <v>Situación deficiente con exposición frecuente u ocasional, o bien situación muy deficiente con exposición ocasional o esporádica. La materialización de Riesgo es posible que suceda varias veces en la vida laboral</v>
      </c>
      <c r="Z16" s="195">
        <v>25</v>
      </c>
      <c r="AA16" s="195">
        <f t="shared" si="13"/>
        <v>300</v>
      </c>
      <c r="AB16" s="198" t="str">
        <f t="shared" si="14"/>
        <v>II</v>
      </c>
      <c r="AC16" s="197" t="str">
        <f t="shared" si="15"/>
        <v>Corregir y adoptar medidas de control de inmediato. Sin embargo suspenda actividades si el nivel de riesgo está por encima o igual de 360.</v>
      </c>
      <c r="AD16" s="86" t="str">
        <f t="shared" si="16"/>
        <v>No aceptable o aceptable con control específico</v>
      </c>
      <c r="AE16" s="74" t="s">
        <v>701</v>
      </c>
      <c r="AF16" s="74" t="s">
        <v>34</v>
      </c>
      <c r="AG16" s="74" t="s">
        <v>34</v>
      </c>
      <c r="AH16" s="85" t="s">
        <v>278</v>
      </c>
      <c r="AI16" s="74" t="s">
        <v>148</v>
      </c>
      <c r="AJ16" s="74" t="s">
        <v>34</v>
      </c>
      <c r="AK16" s="84" t="s">
        <v>468</v>
      </c>
    </row>
    <row r="17" spans="1:37" s="1" customFormat="1" ht="64.5" customHeight="1">
      <c r="A17" s="28"/>
      <c r="B17" s="412"/>
      <c r="C17" s="412"/>
      <c r="D17" s="412"/>
      <c r="E17" s="528"/>
      <c r="F17" s="528"/>
      <c r="G17" s="77" t="s">
        <v>33</v>
      </c>
      <c r="H17" s="484"/>
      <c r="I17" s="231" t="s">
        <v>467</v>
      </c>
      <c r="J17" s="231" t="s">
        <v>279</v>
      </c>
      <c r="K17" s="231" t="s">
        <v>270</v>
      </c>
      <c r="L17" s="76">
        <v>2</v>
      </c>
      <c r="M17" s="76">
        <v>0</v>
      </c>
      <c r="N17" s="76">
        <v>0</v>
      </c>
      <c r="O17" s="76">
        <f t="shared" si="0"/>
        <v>2</v>
      </c>
      <c r="P17" s="231" t="s">
        <v>285</v>
      </c>
      <c r="Q17" s="77">
        <v>1</v>
      </c>
      <c r="R17" s="231" t="s">
        <v>147</v>
      </c>
      <c r="S17" s="86" t="s">
        <v>298</v>
      </c>
      <c r="T17" s="231" t="s">
        <v>305</v>
      </c>
      <c r="U17" s="195">
        <v>6</v>
      </c>
      <c r="V17" s="195">
        <v>4</v>
      </c>
      <c r="W17" s="195">
        <f t="shared" si="10"/>
        <v>24</v>
      </c>
      <c r="X17" s="196" t="str">
        <f t="shared" si="11"/>
        <v>MA</v>
      </c>
      <c r="Y17" s="197" t="str">
        <f t="shared" si="12"/>
        <v>Situación deficiente con exposición continua, o muy deficiente con exposición frecuente. Normalmente la materialización del riesgo ocurre con frecuencia.</v>
      </c>
      <c r="Z17" s="195">
        <v>25</v>
      </c>
      <c r="AA17" s="195">
        <f t="shared" si="13"/>
        <v>600</v>
      </c>
      <c r="AB17" s="198" t="str">
        <f t="shared" si="14"/>
        <v>I</v>
      </c>
      <c r="AC17" s="197" t="str">
        <f t="shared" si="15"/>
        <v>Situación crìtica. Suspender actividades hasta que el riesgo esté bajo control. Intervención urgente.</v>
      </c>
      <c r="AD17" s="86" t="str">
        <f t="shared" si="16"/>
        <v>No aceptable</v>
      </c>
      <c r="AE17" s="407" t="s">
        <v>726</v>
      </c>
      <c r="AF17" s="74" t="s">
        <v>34</v>
      </c>
      <c r="AG17" s="74" t="s">
        <v>34</v>
      </c>
      <c r="AH17" s="85" t="s">
        <v>59</v>
      </c>
      <c r="AI17" s="85" t="s">
        <v>466</v>
      </c>
      <c r="AJ17" s="74" t="s">
        <v>34</v>
      </c>
      <c r="AK17" s="84" t="s">
        <v>468</v>
      </c>
    </row>
    <row r="18" spans="1:37" s="1" customFormat="1" ht="64.5" customHeight="1">
      <c r="A18" s="28"/>
      <c r="B18" s="412"/>
      <c r="C18" s="412"/>
      <c r="D18" s="412"/>
      <c r="E18" s="528"/>
      <c r="F18" s="528"/>
      <c r="G18" s="77" t="s">
        <v>33</v>
      </c>
      <c r="H18" s="484"/>
      <c r="I18" s="231" t="s">
        <v>309</v>
      </c>
      <c r="J18" s="231" t="s">
        <v>317</v>
      </c>
      <c r="K18" s="231" t="s">
        <v>318</v>
      </c>
      <c r="L18" s="76">
        <v>2</v>
      </c>
      <c r="M18" s="76">
        <v>0</v>
      </c>
      <c r="N18" s="76">
        <v>0</v>
      </c>
      <c r="O18" s="76">
        <f t="shared" si="0"/>
        <v>2</v>
      </c>
      <c r="P18" s="231" t="s">
        <v>319</v>
      </c>
      <c r="Q18" s="77">
        <v>8</v>
      </c>
      <c r="R18" s="231" t="s">
        <v>263</v>
      </c>
      <c r="S18" s="86" t="s">
        <v>369</v>
      </c>
      <c r="T18" s="231" t="s">
        <v>320</v>
      </c>
      <c r="U18" s="195">
        <v>6</v>
      </c>
      <c r="V18" s="195">
        <v>3</v>
      </c>
      <c r="W18" s="195">
        <f>V18*U18</f>
        <v>18</v>
      </c>
      <c r="X18" s="196" t="str">
        <f>+IF(AND(U18*V18&gt;=24,U18*V18&lt;=40),"MA",IF(AND(U18*V18&gt;=10,U18*V18&lt;=20),"A",IF(AND(U18*V18&gt;=6,U18*V18&lt;=8),"M",IF(AND(U18*V18&gt;=0,U18*V18&lt;=4),"B",""))))</f>
        <v>A</v>
      </c>
      <c r="Y18" s="86"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18" s="195">
        <v>25</v>
      </c>
      <c r="AA18" s="195">
        <f>W18*Z18</f>
        <v>450</v>
      </c>
      <c r="AB18" s="198" t="str">
        <f t="shared" ref="AB18" si="17">+IF(AND(U18*V18*Z18&gt;=600,U18*V18*Z18&lt;=4000),"I",IF(AND(U18*V18*Z18&gt;=150,U18*V18*Z18&lt;=500),"II",IF(AND(U18*V18*Z18&gt;=40,U18*V18*Z18&lt;=120),"III",IF(AND(U18*V18*Z18&gt;=0,U18*V18*Z18&lt;=20),"IV",""))))</f>
        <v>II</v>
      </c>
      <c r="AC18" s="86"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8" s="86" t="str">
        <f>+IF(AB18="I","No aceptable",IF(AB18="II","No aceptable o aceptable con control específico",IF(AB18="III","Aceptable",IF(AB18="IV","Aceptable",""))))</f>
        <v>No aceptable o aceptable con control específico</v>
      </c>
      <c r="AE18" s="409"/>
      <c r="AF18" s="64" t="s">
        <v>34</v>
      </c>
      <c r="AG18" s="64" t="s">
        <v>34</v>
      </c>
      <c r="AH18" s="72" t="s">
        <v>59</v>
      </c>
      <c r="AI18" s="72" t="s">
        <v>321</v>
      </c>
      <c r="AJ18" s="64" t="s">
        <v>34</v>
      </c>
      <c r="AK18" s="84" t="s">
        <v>468</v>
      </c>
    </row>
    <row r="19" spans="1:37" s="1" customFormat="1" ht="81.95" customHeight="1">
      <c r="A19" s="28"/>
      <c r="B19" s="412"/>
      <c r="C19" s="412"/>
      <c r="D19" s="412"/>
      <c r="E19" s="528"/>
      <c r="F19" s="528"/>
      <c r="G19" s="77" t="s">
        <v>33</v>
      </c>
      <c r="H19" s="231" t="s">
        <v>60</v>
      </c>
      <c r="I19" s="231" t="s">
        <v>268</v>
      </c>
      <c r="J19" s="231" t="s">
        <v>269</v>
      </c>
      <c r="K19" s="231" t="s">
        <v>270</v>
      </c>
      <c r="L19" s="76">
        <v>2</v>
      </c>
      <c r="M19" s="76">
        <v>0</v>
      </c>
      <c r="N19" s="76">
        <v>0</v>
      </c>
      <c r="O19" s="76">
        <f t="shared" si="0"/>
        <v>2</v>
      </c>
      <c r="P19" s="231" t="s">
        <v>271</v>
      </c>
      <c r="Q19" s="77">
        <v>8</v>
      </c>
      <c r="R19" s="231" t="s">
        <v>272</v>
      </c>
      <c r="S19" s="231" t="s">
        <v>273</v>
      </c>
      <c r="T19" s="86" t="s">
        <v>316</v>
      </c>
      <c r="U19" s="195">
        <v>2</v>
      </c>
      <c r="V19" s="195">
        <v>1</v>
      </c>
      <c r="W19" s="195">
        <f t="shared" si="10"/>
        <v>2</v>
      </c>
      <c r="X19" s="196" t="str">
        <f t="shared" si="11"/>
        <v>B</v>
      </c>
      <c r="Y19" s="86" t="str">
        <f t="shared" si="12"/>
        <v>Situación mejorable con exposición ocasional o esporádica, o situación sin anomalía destacable con cualquier nivel de exposición. No es esperable que se materialice el riesgo, aunque puede ser concebible.</v>
      </c>
      <c r="Z19" s="195">
        <v>10</v>
      </c>
      <c r="AA19" s="195">
        <f t="shared" si="13"/>
        <v>20</v>
      </c>
      <c r="AB19" s="198" t="str">
        <f t="shared" si="14"/>
        <v>IV</v>
      </c>
      <c r="AC19" s="86" t="str">
        <f t="shared" si="15"/>
        <v>Mantener las medidas de control existentes, pero se deberían considerar soluciones o mejoras y se deben hacer comprobaciones periódicas para asegurar que el riesgo aún es tolerable.</v>
      </c>
      <c r="AD19" s="86" t="str">
        <f t="shared" si="16"/>
        <v>Aceptable</v>
      </c>
      <c r="AE19" s="64" t="s">
        <v>702</v>
      </c>
      <c r="AF19" s="78" t="s">
        <v>34</v>
      </c>
      <c r="AG19" s="78" t="s">
        <v>34</v>
      </c>
      <c r="AH19" s="85" t="s">
        <v>61</v>
      </c>
      <c r="AI19" s="85" t="s">
        <v>728</v>
      </c>
      <c r="AJ19" s="78" t="s">
        <v>34</v>
      </c>
      <c r="AK19" s="84" t="s">
        <v>705</v>
      </c>
    </row>
    <row r="20" spans="1:37" ht="64.5" customHeight="1">
      <c r="AI20" s="48"/>
    </row>
  </sheetData>
  <mergeCells count="45">
    <mergeCell ref="AE11:AE14"/>
    <mergeCell ref="AE17:AE18"/>
    <mergeCell ref="K7:K8"/>
    <mergeCell ref="AJ7:AJ8"/>
    <mergeCell ref="W7:W8"/>
    <mergeCell ref="X7:X8"/>
    <mergeCell ref="Y7:Y8"/>
    <mergeCell ref="Z7:Z8"/>
    <mergeCell ref="AH7:AH8"/>
    <mergeCell ref="AI7:AI8"/>
    <mergeCell ref="AD7:AD8"/>
    <mergeCell ref="AE7:AE8"/>
    <mergeCell ref="AF7:AF8"/>
    <mergeCell ref="V7:V8"/>
    <mergeCell ref="L7:O7"/>
    <mergeCell ref="P7:P8"/>
    <mergeCell ref="Q7:Q8"/>
    <mergeCell ref="AK7:AK8"/>
    <mergeCell ref="B9:B19"/>
    <mergeCell ref="C9:C19"/>
    <mergeCell ref="D9:D19"/>
    <mergeCell ref="E9:E19"/>
    <mergeCell ref="F9:F19"/>
    <mergeCell ref="AA7:AA8"/>
    <mergeCell ref="AB7:AB8"/>
    <mergeCell ref="AC7:AC8"/>
    <mergeCell ref="U7:U8"/>
    <mergeCell ref="H10:H14"/>
    <mergeCell ref="H16:H18"/>
    <mergeCell ref="AG7:AG8"/>
    <mergeCell ref="R7:T7"/>
    <mergeCell ref="B7:B8"/>
    <mergeCell ref="B4:T4"/>
    <mergeCell ref="U4:AK4"/>
    <mergeCell ref="B5:T6"/>
    <mergeCell ref="U5:AC6"/>
    <mergeCell ref="AD5:AD6"/>
    <mergeCell ref="AE5:AK5"/>
    <mergeCell ref="AE6:AK6"/>
    <mergeCell ref="C7:C8"/>
    <mergeCell ref="D7:D8"/>
    <mergeCell ref="E7:E8"/>
    <mergeCell ref="F7:F8"/>
    <mergeCell ref="H7:J7"/>
    <mergeCell ref="G7:G8"/>
  </mergeCells>
  <conditionalFormatting sqref="AB741:AF741 AE573:AF573 AE561:AF561 AE293:AF293 AE61:AF61 AE59:AF59 AE50:AF50 AE48:AE49 AE51:AE58 AE60 AE33:AF33 AE21:AF21 AE36:AF36 AE47:AF47 AE22:AE32 AE34:AE35 AE37:AE46 AB109:AF109 AB94:AF94 AB88:AF91 AB79:AF79 AB73:AF76 AB64:AF64 AB62:AE63 AB65:AE72 AB77:AE78 AB80:AE87 AB92:AE93 AB103:AF106 AB95:AE102 AB107:AE108 AB121:AF122 AB110:AE120 AB124:AF124 AB123:AE123 AB134:AF135 AB125:AE133 AB137:AF137 AB136:AE136 AB149:AF150 AB138:AE148 AB152:AF152 AB151:AE151 AB153:AE162 AF148 AF162:AF163 AE165:AF165 AE163:AE164 AE166:AE175 AF175 AE176:AF177 AE179:AF179 AE178 AE180:AE189 AF189 AE190:AF191 AE193:AF193 AE192 AE194:AE203 AF203 AE204:AF205 AE207:AF207 AE206 AE208:AE217 AF217 AB163:AD217 AB218:AF290 AE305:AF306 AE308:AF308 AE307 AE309:AE318 AF318 AB319:AF319 AE320:AF558 AE559:AE560 AE562:AE572 AB320:AD573 AB574:AF659 AB736:AF736 AB671:AF672 AB662:AF662 AB660:AE661 AB663:AE670 AB674:AF733 AB673:AE673 AB734:AE735 AB737:AE740 AB745:AF746 AB742:AE744 AB748:AF808 AB747:AE747 AB291:AE292 AE294:AE304 AB293:AD318 AE20 AB19:AD61 AB15:AD15">
    <cfRule type="cellIs" dxfId="609" priority="271" stopIfTrue="1" operator="equal">
      <formula>"I"</formula>
    </cfRule>
    <cfRule type="cellIs" dxfId="608" priority="272" stopIfTrue="1" operator="equal">
      <formula>"II"</formula>
    </cfRule>
    <cfRule type="cellIs" dxfId="607" priority="273" stopIfTrue="1" operator="between">
      <formula>"III"</formula>
      <formula>"IV"</formula>
    </cfRule>
  </conditionalFormatting>
  <conditionalFormatting sqref="AD741:AF741 AE573:AF573 AE561:AF561 AD293:AF293 AD291:AE292 AD294:AE305 AD109:AF109 AD94:AF94 AD88:AF91 AD79:AF79 AD61:AF61 AD59:AF59 AD50:AF50 AD33:AF33 AD21:AF21 AD22:AE32 AD36:AF36 AD34:AE35 AD47:AF47 AD37:AE46 AD48:AE49 AD51:AE58 AD60:AE60 AD73:AF76 AD64:AF64 AD62:AE63 AD65:AE72 AD77:AE78 AD80:AE87 AD92:AE93 AD103:AF106 AD95:AE102 AD107:AE108 AD121:AF122 AD110:AE120 AD124:AF124 AD123:AE123 AD134:AF135 AD125:AE133 AD137:AF137 AD136:AE136 AD149:AF150 AD138:AE148 AD152:AF152 AD151:AE151 AD153:AE162 AF148 AF162:AF163 AE165:AF165 AE163:AE164 AE166:AE175 AF175 AE176:AF177 AE179:AF179 AE178 AE180:AE189 AF189 AE190:AF191 AE193:AF193 AE192 AE194:AE203 AF203 AE204:AF205 AE207:AF207 AE206 AE208:AE217 AF217 AD163:AD217 AD218:AF290 AF305:AF306 AE308:AF308 AE306:AE307 AE309:AE318 AF318 AD306:AD318 AD319:AF319 AE320:AF558 AE559:AE560 AE562:AE572 AD320:AD573 AD574:AF659 AD736:AF736 AD671:AF672 AD662:AF662 AD660:AE661 AD663:AE670 AD674:AF733 AD673:AE673 AD734:AE735 AD737:AE740 AD745:AF746 AD742:AE744 AD748:AF808 AD747:AE747 AD20:AE20 AD19 AD15">
    <cfRule type="cellIs" dxfId="606" priority="269" stopIfTrue="1" operator="equal">
      <formula>"Aceptable"</formula>
    </cfRule>
    <cfRule type="cellIs" dxfId="605" priority="270" stopIfTrue="1" operator="equal">
      <formula>"No aceptable"</formula>
    </cfRule>
  </conditionalFormatting>
  <conditionalFormatting sqref="AD19:AD808 AD15">
    <cfRule type="containsText" dxfId="604" priority="266" stopIfTrue="1" operator="containsText" text="No aceptable o aceptable con control específico">
      <formula>NOT(ISERROR(SEARCH("No aceptable o aceptable con control específico",AD15)))</formula>
    </cfRule>
    <cfRule type="containsText" dxfId="603" priority="267" stopIfTrue="1" operator="containsText" text="No aceptable">
      <formula>NOT(ISERROR(SEARCH("No aceptable",AD15)))</formula>
    </cfRule>
    <cfRule type="containsText" dxfId="602" priority="268" stopIfTrue="1" operator="containsText" text="No Aceptable o aceptable con control específico">
      <formula>NOT(ISERROR(SEARCH("No Aceptable o aceptable con control específico",AD15)))</formula>
    </cfRule>
  </conditionalFormatting>
  <conditionalFormatting sqref="AD18">
    <cfRule type="cellIs" dxfId="601" priority="245" stopIfTrue="1" operator="equal">
      <formula>"Aceptable"</formula>
    </cfRule>
    <cfRule type="cellIs" dxfId="600" priority="246" stopIfTrue="1" operator="equal">
      <formula>"No aceptable"</formula>
    </cfRule>
  </conditionalFormatting>
  <conditionalFormatting sqref="AD18">
    <cfRule type="containsText" dxfId="599" priority="242" stopIfTrue="1" operator="containsText" text="No aceptable o aceptable con control específico">
      <formula>NOT(ISERROR(SEARCH("No aceptable o aceptable con control específico",AD18)))</formula>
    </cfRule>
    <cfRule type="containsText" dxfId="598" priority="243" stopIfTrue="1" operator="containsText" text="No aceptable">
      <formula>NOT(ISERROR(SEARCH("No aceptable",AD18)))</formula>
    </cfRule>
    <cfRule type="containsText" dxfId="597" priority="244" stopIfTrue="1" operator="containsText" text="No Aceptable o aceptable con control específico">
      <formula>NOT(ISERROR(SEARCH("No Aceptable o aceptable con control específico",AD18)))</formula>
    </cfRule>
  </conditionalFormatting>
  <conditionalFormatting sqref="AD9">
    <cfRule type="cellIs" dxfId="596" priority="229" stopIfTrue="1" operator="equal">
      <formula>"Aceptable"</formula>
    </cfRule>
    <cfRule type="cellIs" dxfId="595" priority="230" stopIfTrue="1" operator="equal">
      <formula>"No aceptable"</formula>
    </cfRule>
  </conditionalFormatting>
  <conditionalFormatting sqref="AD9">
    <cfRule type="containsText" dxfId="594" priority="226" stopIfTrue="1" operator="containsText" text="No aceptable o aceptable con control específico">
      <formula>NOT(ISERROR(SEARCH("No aceptable o aceptable con control específico",AD9)))</formula>
    </cfRule>
    <cfRule type="containsText" dxfId="593" priority="227" stopIfTrue="1" operator="containsText" text="No aceptable">
      <formula>NOT(ISERROR(SEARCH("No aceptable",AD9)))</formula>
    </cfRule>
    <cfRule type="containsText" dxfId="592" priority="228" stopIfTrue="1" operator="containsText" text="No Aceptable o aceptable con control específico">
      <formula>NOT(ISERROR(SEARCH("No Aceptable o aceptable con control específico",AD9)))</formula>
    </cfRule>
  </conditionalFormatting>
  <conditionalFormatting sqref="AE9">
    <cfRule type="cellIs" dxfId="591" priority="188" stopIfTrue="1" operator="equal">
      <formula>"Aceptable"</formula>
    </cfRule>
    <cfRule type="cellIs" dxfId="590" priority="189" stopIfTrue="1" operator="equal">
      <formula>"No aceptable"</formula>
    </cfRule>
  </conditionalFormatting>
  <conditionalFormatting sqref="AE15">
    <cfRule type="cellIs" dxfId="589" priority="163" stopIfTrue="1" operator="equal">
      <formula>"I"</formula>
    </cfRule>
    <cfRule type="cellIs" dxfId="588" priority="164" stopIfTrue="1" operator="equal">
      <formula>"II"</formula>
    </cfRule>
    <cfRule type="cellIs" dxfId="587" priority="165" stopIfTrue="1" operator="between">
      <formula>"III"</formula>
      <formula>"IV"</formula>
    </cfRule>
  </conditionalFormatting>
  <conditionalFormatting sqref="AE15">
    <cfRule type="cellIs" dxfId="586" priority="161" stopIfTrue="1" operator="equal">
      <formula>"Aceptable"</formula>
    </cfRule>
    <cfRule type="cellIs" dxfId="585" priority="162" stopIfTrue="1" operator="equal">
      <formula>"No aceptable"</formula>
    </cfRule>
  </conditionalFormatting>
  <conditionalFormatting sqref="AB9">
    <cfRule type="cellIs" dxfId="584" priority="150" stopIfTrue="1" operator="equal">
      <formula>"I"</formula>
    </cfRule>
    <cfRule type="cellIs" dxfId="583" priority="151" stopIfTrue="1" operator="equal">
      <formula>"II"</formula>
    </cfRule>
    <cfRule type="cellIs" dxfId="582" priority="152" stopIfTrue="1" operator="between">
      <formula>"III"</formula>
      <formula>"IV"</formula>
    </cfRule>
  </conditionalFormatting>
  <conditionalFormatting sqref="AB18">
    <cfRule type="cellIs" dxfId="581" priority="147" stopIfTrue="1" operator="equal">
      <formula>"I"</formula>
    </cfRule>
    <cfRule type="cellIs" dxfId="580" priority="148" stopIfTrue="1" operator="equal">
      <formula>"II"</formula>
    </cfRule>
    <cfRule type="cellIs" dxfId="579" priority="149" stopIfTrue="1" operator="between">
      <formula>"III"</formula>
      <formula>"IV"</formula>
    </cfRule>
  </conditionalFormatting>
  <conditionalFormatting sqref="AB10">
    <cfRule type="cellIs" dxfId="578" priority="75" stopIfTrue="1" operator="equal">
      <formula>"I"</formula>
    </cfRule>
    <cfRule type="cellIs" dxfId="577" priority="76" stopIfTrue="1" operator="equal">
      <formula>"II"</formula>
    </cfRule>
    <cfRule type="cellIs" dxfId="576" priority="77" stopIfTrue="1" operator="between">
      <formula>"III"</formula>
      <formula>"IV"</formula>
    </cfRule>
  </conditionalFormatting>
  <conditionalFormatting sqref="AD11">
    <cfRule type="cellIs" dxfId="575" priority="65" stopIfTrue="1" operator="equal">
      <formula>"Aceptable"</formula>
    </cfRule>
    <cfRule type="cellIs" dxfId="574" priority="66" stopIfTrue="1" operator="equal">
      <formula>"No aceptable"</formula>
    </cfRule>
  </conditionalFormatting>
  <conditionalFormatting sqref="AD10">
    <cfRule type="containsText" dxfId="573" priority="70" stopIfTrue="1" operator="containsText" text="No aceptable o aceptable con control específico">
      <formula>NOT(ISERROR(SEARCH("No aceptable o aceptable con control específico",AD10)))</formula>
    </cfRule>
    <cfRule type="containsText" dxfId="572" priority="71" stopIfTrue="1" operator="containsText" text="No aceptable">
      <formula>NOT(ISERROR(SEARCH("No aceptable",AD10)))</formula>
    </cfRule>
    <cfRule type="containsText" dxfId="571" priority="72" stopIfTrue="1" operator="containsText" text="No Aceptable o aceptable con control específico">
      <formula>NOT(ISERROR(SEARCH("No Aceptable o aceptable con control específico",AD10)))</formula>
    </cfRule>
    <cfRule type="cellIs" dxfId="570" priority="73" stopIfTrue="1" operator="equal">
      <formula>"Aceptable"</formula>
    </cfRule>
  </conditionalFormatting>
  <conditionalFormatting sqref="AD10">
    <cfRule type="cellIs" dxfId="569" priority="74" stopIfTrue="1" operator="equal">
      <formula>"No aceptable"</formula>
    </cfRule>
  </conditionalFormatting>
  <conditionalFormatting sqref="AB11:AD11">
    <cfRule type="cellIs" dxfId="568" priority="67" stopIfTrue="1" operator="equal">
      <formula>"I"</formula>
    </cfRule>
  </conditionalFormatting>
  <conditionalFormatting sqref="AB11:AD11">
    <cfRule type="cellIs" dxfId="567" priority="68" stopIfTrue="1" operator="equal">
      <formula>"II"</formula>
    </cfRule>
    <cfRule type="cellIs" dxfId="566" priority="69" stopIfTrue="1" operator="between">
      <formula>"III"</formula>
      <formula>"IV"</formula>
    </cfRule>
  </conditionalFormatting>
  <conditionalFormatting sqref="AD11">
    <cfRule type="containsText" dxfId="565" priority="62" stopIfTrue="1" operator="containsText" text="No aceptable o aceptable con control específico">
      <formula>NOT(ISERROR(SEARCH("No aceptable o aceptable con control específico",AD11)))</formula>
    </cfRule>
    <cfRule type="containsText" dxfId="564" priority="63" stopIfTrue="1" operator="containsText" text="No aceptable">
      <formula>NOT(ISERROR(SEARCH("No aceptable",AD11)))</formula>
    </cfRule>
    <cfRule type="containsText" dxfId="563" priority="64" stopIfTrue="1" operator="containsText" text="No Aceptable o aceptable con control específico">
      <formula>NOT(ISERROR(SEARCH("No Aceptable o aceptable con control específico",AD11)))</formula>
    </cfRule>
  </conditionalFormatting>
  <conditionalFormatting sqref="AD11">
    <cfRule type="containsText" dxfId="562" priority="60" stopIfTrue="1" operator="containsText" text="No aceptable">
      <formula>NOT(ISERROR(SEARCH("No aceptable",AD11)))</formula>
    </cfRule>
    <cfRule type="containsText" dxfId="561" priority="61" stopIfTrue="1" operator="containsText" text="No Aceptable o aceptable con control específico">
      <formula>NOT(ISERROR(SEARCH("No Aceptable o aceptable con control específico",AD11)))</formula>
    </cfRule>
  </conditionalFormatting>
  <conditionalFormatting sqref="AB12:AD12">
    <cfRule type="cellIs" dxfId="560" priority="55" stopIfTrue="1" operator="equal">
      <formula>"I"</formula>
    </cfRule>
    <cfRule type="cellIs" dxfId="559" priority="56" stopIfTrue="1" operator="equal">
      <formula>"II"</formula>
    </cfRule>
    <cfRule type="cellIs" dxfId="558" priority="57" stopIfTrue="1" operator="between">
      <formula>"III"</formula>
      <formula>"IV"</formula>
    </cfRule>
  </conditionalFormatting>
  <conditionalFormatting sqref="AD12">
    <cfRule type="cellIs" dxfId="557" priority="58" stopIfTrue="1" operator="equal">
      <formula>"Aceptable"</formula>
    </cfRule>
    <cfRule type="cellIs" dxfId="556" priority="59" stopIfTrue="1" operator="equal">
      <formula>"No aceptable"</formula>
    </cfRule>
  </conditionalFormatting>
  <conditionalFormatting sqref="AD12">
    <cfRule type="containsText" dxfId="555" priority="53" stopIfTrue="1" operator="containsText" text="No aceptable">
      <formula>NOT(ISERROR(SEARCH("No aceptable",AD12)))</formula>
    </cfRule>
    <cfRule type="containsText" dxfId="554" priority="54" stopIfTrue="1" operator="containsText" text="No Aceptable o aceptable con control específico">
      <formula>NOT(ISERROR(SEARCH("No Aceptable o aceptable con control específico",AD12)))</formula>
    </cfRule>
  </conditionalFormatting>
  <conditionalFormatting sqref="AD12">
    <cfRule type="containsText" dxfId="553" priority="50" stopIfTrue="1" operator="containsText" text="No aceptable">
      <formula>NOT(ISERROR(SEARCH("No aceptable",AD12)))</formula>
    </cfRule>
    <cfRule type="containsText" dxfId="552" priority="51" stopIfTrue="1" operator="containsText" text="No Aceptable o aceptable con control específico">
      <formula>NOT(ISERROR(SEARCH("No Aceptable o aceptable con control específico",AD12)))</formula>
    </cfRule>
  </conditionalFormatting>
  <conditionalFormatting sqref="AD12">
    <cfRule type="containsText" dxfId="551" priority="52" stopIfTrue="1" operator="containsText" text="No aceptable o aceptable con control específico">
      <formula>NOT(ISERROR(SEARCH("No aceptable o aceptable con control específico",AD12)))</formula>
    </cfRule>
  </conditionalFormatting>
  <conditionalFormatting sqref="AB13:AD13">
    <cfRule type="cellIs" dxfId="550" priority="45" stopIfTrue="1" operator="equal">
      <formula>"I"</formula>
    </cfRule>
    <cfRule type="cellIs" dxfId="549" priority="46" stopIfTrue="1" operator="equal">
      <formula>"II"</formula>
    </cfRule>
    <cfRule type="cellIs" dxfId="548" priority="47" stopIfTrue="1" operator="between">
      <formula>"III"</formula>
      <formula>"IV"</formula>
    </cfRule>
  </conditionalFormatting>
  <conditionalFormatting sqref="AD13">
    <cfRule type="cellIs" dxfId="547" priority="48" stopIfTrue="1" operator="equal">
      <formula>"Aceptable"</formula>
    </cfRule>
    <cfRule type="cellIs" dxfId="546" priority="49" stopIfTrue="1" operator="equal">
      <formula>"No aceptable"</formula>
    </cfRule>
  </conditionalFormatting>
  <conditionalFormatting sqref="AD13">
    <cfRule type="containsText" dxfId="545" priority="43" stopIfTrue="1" operator="containsText" text="No aceptable">
      <formula>NOT(ISERROR(SEARCH("No aceptable",AD13)))</formula>
    </cfRule>
    <cfRule type="containsText" dxfId="544" priority="44" stopIfTrue="1" operator="containsText" text="No Aceptable o aceptable con control específico">
      <formula>NOT(ISERROR(SEARCH("No Aceptable o aceptable con control específico",AD13)))</formula>
    </cfRule>
  </conditionalFormatting>
  <conditionalFormatting sqref="AD13">
    <cfRule type="containsText" dxfId="543" priority="42" stopIfTrue="1" operator="containsText" text="No aceptable o aceptable con control específico">
      <formula>NOT(ISERROR(SEARCH("No aceptable o aceptable con control específico",AD13)))</formula>
    </cfRule>
  </conditionalFormatting>
  <conditionalFormatting sqref="AB14:AD14">
    <cfRule type="cellIs" dxfId="542" priority="39" stopIfTrue="1" operator="equal">
      <formula>"I"</formula>
    </cfRule>
  </conditionalFormatting>
  <conditionalFormatting sqref="AB14:AD14">
    <cfRule type="cellIs" dxfId="541" priority="40" stopIfTrue="1" operator="equal">
      <formula>"II"</formula>
    </cfRule>
    <cfRule type="cellIs" dxfId="540" priority="41" stopIfTrue="1" operator="between">
      <formula>"III"</formula>
      <formula>"IV"</formula>
    </cfRule>
  </conditionalFormatting>
  <conditionalFormatting sqref="AD14">
    <cfRule type="containsText" dxfId="539" priority="34" stopIfTrue="1" operator="containsText" text="No aceptable o aceptable con control específico">
      <formula>NOT(ISERROR(SEARCH("No aceptable o aceptable con control específico",AD14)))</formula>
    </cfRule>
    <cfRule type="containsText" dxfId="538" priority="35" stopIfTrue="1" operator="containsText" text="No aceptable">
      <formula>NOT(ISERROR(SEARCH("No aceptable",AD14)))</formula>
    </cfRule>
    <cfRule type="containsText" dxfId="537" priority="36" stopIfTrue="1" operator="containsText" text="No Aceptable o aceptable con control específico">
      <formula>NOT(ISERROR(SEARCH("No Aceptable o aceptable con control específico",AD14)))</formula>
    </cfRule>
  </conditionalFormatting>
  <conditionalFormatting sqref="AD14">
    <cfRule type="cellIs" dxfId="536" priority="37" stopIfTrue="1" operator="equal">
      <formula>"Aceptable"</formula>
    </cfRule>
    <cfRule type="cellIs" dxfId="535" priority="38" stopIfTrue="1" operator="equal">
      <formula>"No aceptable"</formula>
    </cfRule>
  </conditionalFormatting>
  <conditionalFormatting sqref="AD14">
    <cfRule type="containsText" dxfId="534" priority="32" stopIfTrue="1" operator="containsText" text="No aceptable">
      <formula>NOT(ISERROR(SEARCH("No aceptable",AD14)))</formula>
    </cfRule>
    <cfRule type="containsText" dxfId="533" priority="33" stopIfTrue="1" operator="containsText" text="No Aceptable o aceptable con control específico">
      <formula>NOT(ISERROR(SEARCH("No Aceptable o aceptable con control específico",AD14)))</formula>
    </cfRule>
  </conditionalFormatting>
  <conditionalFormatting sqref="AB16:AD16">
    <cfRule type="cellIs" dxfId="532" priority="29" stopIfTrue="1" operator="equal">
      <formula>"I"</formula>
    </cfRule>
  </conditionalFormatting>
  <conditionalFormatting sqref="AB16:AD16">
    <cfRule type="cellIs" dxfId="531" priority="30" stopIfTrue="1" operator="equal">
      <formula>"II"</formula>
    </cfRule>
    <cfRule type="cellIs" dxfId="530" priority="31" stopIfTrue="1" operator="between">
      <formula>"III"</formula>
      <formula>"IV"</formula>
    </cfRule>
  </conditionalFormatting>
  <conditionalFormatting sqref="AD16">
    <cfRule type="cellIs" dxfId="529" priority="27" stopIfTrue="1" operator="equal">
      <formula>"Aceptable"</formula>
    </cfRule>
    <cfRule type="cellIs" dxfId="528" priority="28" stopIfTrue="1" operator="equal">
      <formula>"No aceptable"</formula>
    </cfRule>
  </conditionalFormatting>
  <conditionalFormatting sqref="AD16">
    <cfRule type="containsText" dxfId="527" priority="25" stopIfTrue="1" operator="containsText" text="No aceptable">
      <formula>NOT(ISERROR(SEARCH("No aceptable",AD16)))</formula>
    </cfRule>
    <cfRule type="containsText" dxfId="526" priority="26" stopIfTrue="1" operator="containsText" text="No Aceptable o aceptable con control específico">
      <formula>NOT(ISERROR(SEARCH("No Aceptable o aceptable con control específico",AD16)))</formula>
    </cfRule>
  </conditionalFormatting>
  <conditionalFormatting sqref="AD16">
    <cfRule type="containsText" dxfId="525" priority="24" stopIfTrue="1" operator="containsText" text="No aceptable o aceptable con control específico">
      <formula>NOT(ISERROR(SEARCH("No aceptable o aceptable con control específico",AD16)))</formula>
    </cfRule>
  </conditionalFormatting>
  <conditionalFormatting sqref="AE16">
    <cfRule type="cellIs" dxfId="524" priority="22" stopIfTrue="1" operator="equal">
      <formula>"Aceptable"</formula>
    </cfRule>
    <cfRule type="cellIs" dxfId="523" priority="23" stopIfTrue="1" operator="equal">
      <formula>"No aceptable"</formula>
    </cfRule>
  </conditionalFormatting>
  <conditionalFormatting sqref="AE16">
    <cfRule type="cellIs" dxfId="522" priority="19" stopIfTrue="1" operator="equal">
      <formula>"I"</formula>
    </cfRule>
    <cfRule type="cellIs" dxfId="521" priority="20" stopIfTrue="1" operator="equal">
      <formula>"II"</formula>
    </cfRule>
    <cfRule type="cellIs" dxfId="520" priority="21" stopIfTrue="1" operator="between">
      <formula>"III"</formula>
      <formula>"IV"</formula>
    </cfRule>
  </conditionalFormatting>
  <conditionalFormatting sqref="AB17:AD17">
    <cfRule type="cellIs" dxfId="519" priority="16" stopIfTrue="1" operator="equal">
      <formula>"I"</formula>
    </cfRule>
  </conditionalFormatting>
  <conditionalFormatting sqref="AB17:AD17">
    <cfRule type="cellIs" dxfId="518" priority="17" stopIfTrue="1" operator="equal">
      <formula>"II"</formula>
    </cfRule>
    <cfRule type="cellIs" dxfId="517" priority="18" stopIfTrue="1" operator="between">
      <formula>"III"</formula>
      <formula>"IV"</formula>
    </cfRule>
  </conditionalFormatting>
  <conditionalFormatting sqref="AD17">
    <cfRule type="cellIs" dxfId="516" priority="14" stopIfTrue="1" operator="equal">
      <formula>"Aceptable"</formula>
    </cfRule>
    <cfRule type="cellIs" dxfId="515" priority="15" stopIfTrue="1" operator="equal">
      <formula>"No aceptable"</formula>
    </cfRule>
  </conditionalFormatting>
  <conditionalFormatting sqref="AD17">
    <cfRule type="containsText" dxfId="514" priority="12" stopIfTrue="1" operator="containsText" text="No aceptable">
      <formula>NOT(ISERROR(SEARCH("No aceptable",AD17)))</formula>
    </cfRule>
    <cfRule type="containsText" dxfId="513" priority="13" stopIfTrue="1" operator="containsText" text="No Aceptable o aceptable con control específico">
      <formula>NOT(ISERROR(SEARCH("No Aceptable o aceptable con control específico",AD17)))</formula>
    </cfRule>
  </conditionalFormatting>
  <conditionalFormatting sqref="AD17">
    <cfRule type="containsText" dxfId="512" priority="11" stopIfTrue="1" operator="containsText" text="No aceptable o aceptable con control específico">
      <formula>NOT(ISERROR(SEARCH("No aceptable o aceptable con control específico",AD17)))</formula>
    </cfRule>
  </conditionalFormatting>
  <conditionalFormatting sqref="AE17">
    <cfRule type="cellIs" dxfId="511" priority="9" stopIfTrue="1" operator="equal">
      <formula>"Aceptable"</formula>
    </cfRule>
    <cfRule type="cellIs" dxfId="510" priority="10" stopIfTrue="1" operator="equal">
      <formula>"No aceptable"</formula>
    </cfRule>
  </conditionalFormatting>
  <conditionalFormatting sqref="AE17">
    <cfRule type="cellIs" dxfId="509" priority="6" stopIfTrue="1" operator="equal">
      <formula>"I"</formula>
    </cfRule>
    <cfRule type="cellIs" dxfId="508" priority="7" stopIfTrue="1" operator="equal">
      <formula>"II"</formula>
    </cfRule>
    <cfRule type="cellIs" dxfId="507" priority="8" stopIfTrue="1" operator="between">
      <formula>"III"</formula>
      <formula>"IV"</formula>
    </cfRule>
  </conditionalFormatting>
  <conditionalFormatting sqref="AE19">
    <cfRule type="cellIs" dxfId="506" priority="1" stopIfTrue="1" operator="equal">
      <formula>"Aceptable"</formula>
    </cfRule>
    <cfRule type="cellIs" dxfId="505" priority="2" stopIfTrue="1" operator="equal">
      <formula>"No aceptable"</formula>
    </cfRule>
  </conditionalFormatting>
  <conditionalFormatting sqref="AE19">
    <cfRule type="cellIs" dxfId="504" priority="3" stopIfTrue="1" operator="equal">
      <formula>"I"</formula>
    </cfRule>
    <cfRule type="cellIs" dxfId="503" priority="4" stopIfTrue="1" operator="equal">
      <formula>"II"</formula>
    </cfRule>
    <cfRule type="cellIs" dxfId="502" priority="5" stopIfTrue="1" operator="between">
      <formula>"III"</formula>
      <formula>"IV"</formula>
    </cfRule>
  </conditionalFormatting>
  <dataValidations count="4">
    <dataValidation allowBlank="1" sqref="AA10:AA19" xr:uid="{00000000-0002-0000-1E00-000000000000}"/>
    <dataValidation type="list" allowBlank="1" showInputMessage="1" showErrorMessage="1" prompt="10 = Muy Alto_x000a_6 = Alto_x000a_2 = Medio_x000a_0 = Bajo" sqref="U9:U19" xr:uid="{00000000-0002-0000-1E00-000001000000}">
      <formula1>"10, 6, 2, 0, "</formula1>
    </dataValidation>
    <dataValidation type="list" allowBlank="1" showInputMessage="1" prompt="4 = Continua_x000a_3 = Frecuente_x000a_2 = Ocasional_x000a_1 = Esporádica" sqref="V9:V19" xr:uid="{00000000-0002-0000-1E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19" xr:uid="{00000000-0002-0000-1E00-000003000000}">
      <formula1>"100,60,25,10"</formula1>
    </dataValidation>
  </dataValidations>
  <pageMargins left="0.7" right="0.7" top="0.75" bottom="0.75" header="0.3" footer="0.3"/>
  <pageSetup scale="27"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pageSetUpPr fitToPage="1"/>
  </sheetPr>
  <dimension ref="B1:BL22"/>
  <sheetViews>
    <sheetView tabSelected="1" view="pageBreakPreview" topLeftCell="K1" zoomScale="60" zoomScaleNormal="70" workbookViewId="0">
      <selection activeCell="AK3" sqref="AK3"/>
    </sheetView>
  </sheetViews>
  <sheetFormatPr baseColWidth="10" defaultColWidth="6.85546875" defaultRowHeight="69.75" customHeight="1"/>
  <cols>
    <col min="1" max="1" width="3.5703125" customWidth="1"/>
    <col min="8" max="8" width="10.85546875" customWidth="1"/>
    <col min="9" max="11" width="12.85546875" customWidth="1"/>
    <col min="16" max="16" width="11.42578125" customWidth="1"/>
    <col min="18" max="20" width="9.42578125" customWidth="1"/>
    <col min="31" max="31" width="6.85546875" customWidth="1"/>
    <col min="36" max="36" width="8.140625" customWidth="1"/>
    <col min="37" max="37" width="14.5703125" customWidth="1"/>
  </cols>
  <sheetData>
    <row r="1" spans="2:64" ht="33.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7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3</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3.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6.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2:64" s="1" customFormat="1" ht="33.7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64" s="1" customFormat="1" ht="33.7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64"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64"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64" s="1" customFormat="1" ht="69.75" customHeight="1">
      <c r="B9" s="434" t="s">
        <v>106</v>
      </c>
      <c r="C9" s="434" t="s">
        <v>114</v>
      </c>
      <c r="D9" s="434" t="s">
        <v>86</v>
      </c>
      <c r="E9" s="588" t="s">
        <v>115</v>
      </c>
      <c r="F9" s="588" t="s">
        <v>116</v>
      </c>
      <c r="G9" s="77" t="s">
        <v>42</v>
      </c>
      <c r="H9" s="484" t="s">
        <v>36</v>
      </c>
      <c r="I9" s="77" t="s">
        <v>245</v>
      </c>
      <c r="J9" s="77" t="s">
        <v>246</v>
      </c>
      <c r="K9" s="231" t="s">
        <v>247</v>
      </c>
      <c r="L9" s="76">
        <v>0</v>
      </c>
      <c r="M9" s="76">
        <v>6</v>
      </c>
      <c r="N9" s="76">
        <v>0</v>
      </c>
      <c r="O9" s="76">
        <f t="shared" ref="O9:O20" si="0">SUM(L9:N9)</f>
        <v>6</v>
      </c>
      <c r="P9" s="231" t="s">
        <v>248</v>
      </c>
      <c r="Q9" s="77">
        <v>8</v>
      </c>
      <c r="R9" s="231" t="s">
        <v>79</v>
      </c>
      <c r="S9" s="231" t="s">
        <v>249</v>
      </c>
      <c r="T9" s="231" t="s">
        <v>250</v>
      </c>
      <c r="U9" s="195">
        <v>2</v>
      </c>
      <c r="V9" s="195">
        <v>4</v>
      </c>
      <c r="W9" s="195">
        <f t="shared" ref="W9:W20" si="1">V9*U9</f>
        <v>8</v>
      </c>
      <c r="X9" s="196" t="str">
        <f t="shared" ref="X9:X20" si="2">+IF(AND(U9*V9&gt;=24,U9*V9&lt;=40),"MA",IF(AND(U9*V9&gt;=10,U9*V9&lt;=20),"A",IF(AND(U9*V9&gt;=6,U9*V9&lt;=8),"M",IF(AND(U9*V9&gt;=0,U9*V9&lt;=4),"B",""))))</f>
        <v>M</v>
      </c>
      <c r="Y9" s="86" t="str">
        <f t="shared" ref="Y9:Y20"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W9*Z9</f>
        <v>80</v>
      </c>
      <c r="AB9" s="198" t="str">
        <f t="shared" ref="AB9:AB20" si="4">+IF(AND(U9*V9*Z9&gt;=600,U9*V9*Z9&lt;=4000),"I",IF(AND(U9*V9*Z9&gt;=150,U9*V9*Z9&lt;=500),"II",IF(AND(U9*V9*Z9&gt;=40,U9*V9*Z9&lt;=120),"III",IF(AND(U9*V9*Z9&gt;=0,U9*V9*Z9&lt;=20),"IV",""))))</f>
        <v>III</v>
      </c>
      <c r="AC9" s="86" t="str">
        <f t="shared" ref="AC9:AC20"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 t="shared" ref="AD9:AD20" si="6">+IF(AB9="I","No aceptable",IF(AB9="II","No aceptable o aceptable con control específico",IF(AB9="III","Aceptable",IF(AB9="IV","Aceptable",""))))</f>
        <v>Aceptable</v>
      </c>
      <c r="AE9" s="64" t="s">
        <v>251</v>
      </c>
      <c r="AF9" s="66" t="s">
        <v>34</v>
      </c>
      <c r="AG9" s="66" t="s">
        <v>37</v>
      </c>
      <c r="AH9" s="66" t="s">
        <v>34</v>
      </c>
      <c r="AI9" s="64" t="s">
        <v>252</v>
      </c>
      <c r="AJ9" s="66" t="s">
        <v>34</v>
      </c>
      <c r="AK9" s="193" t="s">
        <v>750</v>
      </c>
    </row>
    <row r="10" spans="2:64" s="1" customFormat="1" ht="69.75" customHeight="1">
      <c r="B10" s="435"/>
      <c r="C10" s="435"/>
      <c r="D10" s="435"/>
      <c r="E10" s="438"/>
      <c r="F10" s="438"/>
      <c r="G10" s="77" t="s">
        <v>42</v>
      </c>
      <c r="H10" s="484"/>
      <c r="I10" s="86" t="s">
        <v>46</v>
      </c>
      <c r="J10" s="230" t="s">
        <v>230</v>
      </c>
      <c r="K10" s="230" t="s">
        <v>231</v>
      </c>
      <c r="L10" s="76">
        <v>0</v>
      </c>
      <c r="M10" s="76">
        <v>6</v>
      </c>
      <c r="N10" s="76">
        <v>0</v>
      </c>
      <c r="O10" s="76">
        <f t="shared" si="0"/>
        <v>6</v>
      </c>
      <c r="P10" s="230" t="s">
        <v>232</v>
      </c>
      <c r="Q10" s="77">
        <v>8</v>
      </c>
      <c r="R10" s="230" t="s">
        <v>424</v>
      </c>
      <c r="S10" s="230" t="s">
        <v>234</v>
      </c>
      <c r="T10" s="230" t="s">
        <v>233</v>
      </c>
      <c r="U10" s="195">
        <v>2</v>
      </c>
      <c r="V10" s="195">
        <v>4</v>
      </c>
      <c r="W10" s="195">
        <f t="shared" si="1"/>
        <v>8</v>
      </c>
      <c r="X10" s="196" t="str">
        <f t="shared" si="2"/>
        <v>M</v>
      </c>
      <c r="Y10" s="86" t="str">
        <f t="shared" si="3"/>
        <v>Situación deficiente con exposición esporádica, o bien situación mejorable con exposición continuada o frecuente. Es posible que suceda el daño alguna vez.</v>
      </c>
      <c r="Z10" s="195">
        <v>10</v>
      </c>
      <c r="AA10" s="195">
        <f t="shared" ref="AA10" si="7">W10*Z10</f>
        <v>80</v>
      </c>
      <c r="AB10" s="198" t="str">
        <f t="shared" si="4"/>
        <v>III</v>
      </c>
      <c r="AC10" s="86" t="str">
        <f t="shared" si="5"/>
        <v>Mejorar si es posible. Sería conveniente justificar la intervención y su rentabilidad.</v>
      </c>
      <c r="AD10" s="86" t="str">
        <f t="shared" si="6"/>
        <v>Aceptable</v>
      </c>
      <c r="AE10" s="74" t="s">
        <v>720</v>
      </c>
      <c r="AF10" s="78" t="s">
        <v>34</v>
      </c>
      <c r="AG10" s="78" t="s">
        <v>34</v>
      </c>
      <c r="AH10" s="78" t="s">
        <v>239</v>
      </c>
      <c r="AI10" s="74" t="s">
        <v>235</v>
      </c>
      <c r="AJ10" s="78" t="s">
        <v>34</v>
      </c>
      <c r="AK10" s="257" t="s">
        <v>478</v>
      </c>
    </row>
    <row r="11" spans="2:64" s="1" customFormat="1" ht="67.5" customHeight="1">
      <c r="B11" s="435"/>
      <c r="C11" s="435"/>
      <c r="D11" s="435"/>
      <c r="E11" s="438"/>
      <c r="F11" s="438"/>
      <c r="G11" s="77" t="s">
        <v>42</v>
      </c>
      <c r="H11" s="620" t="s">
        <v>44</v>
      </c>
      <c r="I11" s="86" t="s">
        <v>427</v>
      </c>
      <c r="J11" s="86" t="s">
        <v>428</v>
      </c>
      <c r="K11" s="86" t="s">
        <v>711</v>
      </c>
      <c r="L11" s="76">
        <v>0</v>
      </c>
      <c r="M11" s="76">
        <v>6</v>
      </c>
      <c r="N11" s="76">
        <v>0</v>
      </c>
      <c r="O11" s="76">
        <f t="shared" si="0"/>
        <v>6</v>
      </c>
      <c r="P11" s="86" t="s">
        <v>708</v>
      </c>
      <c r="Q11" s="77">
        <v>8</v>
      </c>
      <c r="R11" s="86" t="s">
        <v>221</v>
      </c>
      <c r="S11" s="86" t="s">
        <v>431</v>
      </c>
      <c r="T11" s="86" t="s">
        <v>432</v>
      </c>
      <c r="U11" s="195">
        <v>2</v>
      </c>
      <c r="V11" s="195">
        <v>1</v>
      </c>
      <c r="W11" s="195">
        <f>V11*U11</f>
        <v>2</v>
      </c>
      <c r="X11" s="196" t="str">
        <f>+IF(AND(U11*V11&gt;=24,U11*V11&lt;=40),"MA",IF(AND(U11*V11&gt;=10,U11*V11&lt;=20),"A",IF(AND(U11*V11&gt;=6,U11*V11&lt;=8),"M",IF(AND(U11*V11&gt;=0,U11*V11&lt;=4),"B",""))))</f>
        <v>B</v>
      </c>
      <c r="Y11" s="197"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195">
        <v>10</v>
      </c>
      <c r="AA11" s="195">
        <f>W11*Z11</f>
        <v>20</v>
      </c>
      <c r="AB11" s="198" t="str">
        <f>+IF(AND(U11*V11*Z11&gt;=600,U11*V11*Z11&lt;=4000),"I",IF(AND(U11*V11*Z11&gt;=150,U11*V11*Z11&lt;=500),"II",IF(AND(U11*V11*Z11&gt;=40,U11*V11*Z11&lt;=120),"III",IF(AND(U11*V11*Z11&gt;=0,U11*V11*Z11&lt;=20),"IV",""))))</f>
        <v>IV</v>
      </c>
      <c r="AC11" s="1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1" s="86" t="str">
        <f>+IF(AB11="I","No aceptable",IF(AB11="II","No aceptable o aceptable con control específico",IF(AB11="III","Aceptable",IF(AB11="IV","Aceptable",""))))</f>
        <v>Aceptable</v>
      </c>
      <c r="AE11" s="601" t="s">
        <v>725</v>
      </c>
      <c r="AF11" s="74" t="s">
        <v>34</v>
      </c>
      <c r="AG11" s="74" t="s">
        <v>34</v>
      </c>
      <c r="AH11" s="74" t="s">
        <v>34</v>
      </c>
      <c r="AI11" s="64" t="s">
        <v>661</v>
      </c>
      <c r="AJ11" s="74" t="s">
        <v>34</v>
      </c>
      <c r="AK11" s="256" t="s">
        <v>433</v>
      </c>
    </row>
    <row r="12" spans="2:64" s="1" customFormat="1" ht="67.5" customHeight="1">
      <c r="B12" s="435"/>
      <c r="C12" s="435"/>
      <c r="D12" s="435"/>
      <c r="E12" s="438"/>
      <c r="F12" s="438"/>
      <c r="G12" s="77" t="s">
        <v>42</v>
      </c>
      <c r="H12" s="620"/>
      <c r="I12" s="86" t="s">
        <v>54</v>
      </c>
      <c r="J12" s="86" t="s">
        <v>224</v>
      </c>
      <c r="K12" s="86" t="s">
        <v>219</v>
      </c>
      <c r="L12" s="76">
        <v>0</v>
      </c>
      <c r="M12" s="76">
        <v>6</v>
      </c>
      <c r="N12" s="76">
        <v>0</v>
      </c>
      <c r="O12" s="76">
        <f t="shared" si="0"/>
        <v>6</v>
      </c>
      <c r="P12" s="86" t="s">
        <v>708</v>
      </c>
      <c r="Q12" s="77">
        <v>8</v>
      </c>
      <c r="R12" s="86" t="s">
        <v>221</v>
      </c>
      <c r="S12" s="86" t="s">
        <v>220</v>
      </c>
      <c r="T12" s="86" t="s">
        <v>300</v>
      </c>
      <c r="U12" s="195">
        <v>2</v>
      </c>
      <c r="V12" s="195">
        <v>2</v>
      </c>
      <c r="W12" s="195">
        <f t="shared" ref="W12" si="8">V12*U12</f>
        <v>4</v>
      </c>
      <c r="X12" s="196" t="str">
        <f t="shared" ref="X12" si="9">+IF(AND(U12*V12&gt;=24,U12*V12&lt;=40),"MA",IF(AND(U12*V12&gt;=10,U12*V12&lt;=20),"A",IF(AND(U12*V12&gt;=6,U12*V12&lt;=8),"M",IF(AND(U12*V12&gt;=0,U12*V12&lt;=4),"B",""))))</f>
        <v>B</v>
      </c>
      <c r="Y12" s="197" t="str">
        <f t="shared" ref="Y12" si="10">+IF(X12="MA","Situación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195">
        <v>25</v>
      </c>
      <c r="AA12" s="195">
        <f t="shared" ref="AA12" si="11">W12*Z12</f>
        <v>100</v>
      </c>
      <c r="AB12" s="198" t="str">
        <f t="shared" ref="AB12" si="12">+IF(AND(U12*V12*Z12&gt;=600,U12*V12*Z12&lt;=4000),"I",IF(AND(U12*V12*Z12&gt;=150,U12*V12*Z12&lt;=500),"II",IF(AND(U12*V12*Z12&gt;=40,U12*V12*Z12&lt;=120),"III",IF(AND(U12*V12*Z12&gt;=0,U12*V12*Z12&lt;=20),"IV",""))))</f>
        <v>III</v>
      </c>
      <c r="AC12" s="197" t="str">
        <f t="shared" ref="AC12" si="13">+IF(AB12="I","Situación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 t="shared" ref="AD12" si="14">+IF(AB12="I","No aceptable",IF(AB12="II","No aceptable o aceptable con control específico",IF(AB12="III","Aceptable",IF(AB12="IV","Aceptable",""))))</f>
        <v>Aceptable</v>
      </c>
      <c r="AE12" s="603"/>
      <c r="AF12" s="74" t="s">
        <v>34</v>
      </c>
      <c r="AG12" s="74" t="s">
        <v>34</v>
      </c>
      <c r="AH12" s="74" t="s">
        <v>34</v>
      </c>
      <c r="AI12" s="64" t="s">
        <v>661</v>
      </c>
      <c r="AJ12" s="74" t="s">
        <v>34</v>
      </c>
      <c r="AK12" s="256" t="s">
        <v>433</v>
      </c>
    </row>
    <row r="13" spans="2:64" s="1" customFormat="1" ht="69.75" customHeight="1">
      <c r="B13" s="435"/>
      <c r="C13" s="435"/>
      <c r="D13" s="435"/>
      <c r="E13" s="438"/>
      <c r="F13" s="438"/>
      <c r="G13" s="77" t="s">
        <v>42</v>
      </c>
      <c r="H13" s="620" t="s">
        <v>48</v>
      </c>
      <c r="I13" s="77" t="s">
        <v>81</v>
      </c>
      <c r="J13" s="86" t="s">
        <v>82</v>
      </c>
      <c r="K13" s="77" t="s">
        <v>419</v>
      </c>
      <c r="L13" s="76">
        <v>0</v>
      </c>
      <c r="M13" s="76">
        <v>6</v>
      </c>
      <c r="N13" s="76">
        <v>0</v>
      </c>
      <c r="O13" s="76">
        <f t="shared" si="0"/>
        <v>6</v>
      </c>
      <c r="P13" s="77" t="s">
        <v>418</v>
      </c>
      <c r="Q13" s="77">
        <v>8</v>
      </c>
      <c r="R13" s="77" t="s">
        <v>33</v>
      </c>
      <c r="S13" s="77" t="s">
        <v>33</v>
      </c>
      <c r="T13" s="77" t="s">
        <v>420</v>
      </c>
      <c r="U13" s="195">
        <v>2</v>
      </c>
      <c r="V13" s="195">
        <v>3</v>
      </c>
      <c r="W13" s="195">
        <f t="shared" si="1"/>
        <v>6</v>
      </c>
      <c r="X13" s="196" t="str">
        <f t="shared" si="2"/>
        <v>M</v>
      </c>
      <c r="Y13" s="86" t="str">
        <f t="shared" si="3"/>
        <v>Situación deficiente con exposición esporádica, o bien situación mejorable con exposición continuada o frecuente. Es posible que suceda el daño alguna vez.</v>
      </c>
      <c r="Z13" s="195">
        <v>10</v>
      </c>
      <c r="AA13" s="195">
        <f t="shared" ref="AA13:AA20" si="15">W13*Z13</f>
        <v>60</v>
      </c>
      <c r="AB13" s="198" t="str">
        <f t="shared" si="4"/>
        <v>III</v>
      </c>
      <c r="AC13" s="86" t="str">
        <f t="shared" si="5"/>
        <v>Mejorar si es posible. Sería conveniente justificar la intervención y su rentabilidad.</v>
      </c>
      <c r="AD13" s="86" t="str">
        <f t="shared" si="6"/>
        <v>Aceptable</v>
      </c>
      <c r="AE13" s="601" t="s">
        <v>470</v>
      </c>
      <c r="AF13" s="64" t="s">
        <v>34</v>
      </c>
      <c r="AG13" s="64" t="s">
        <v>34</v>
      </c>
      <c r="AH13" s="64" t="s">
        <v>34</v>
      </c>
      <c r="AI13" s="64" t="s">
        <v>421</v>
      </c>
      <c r="AJ13" s="64" t="s">
        <v>34</v>
      </c>
      <c r="AK13" s="193" t="s">
        <v>35</v>
      </c>
    </row>
    <row r="14" spans="2:64" s="1" customFormat="1" ht="69.75" customHeight="1">
      <c r="B14" s="435"/>
      <c r="C14" s="435"/>
      <c r="D14" s="435"/>
      <c r="E14" s="438"/>
      <c r="F14" s="438"/>
      <c r="G14" s="77" t="s">
        <v>42</v>
      </c>
      <c r="H14" s="620"/>
      <c r="I14" s="231" t="s">
        <v>359</v>
      </c>
      <c r="J14" s="231" t="s">
        <v>360</v>
      </c>
      <c r="K14" s="231" t="s">
        <v>361</v>
      </c>
      <c r="L14" s="76">
        <v>0</v>
      </c>
      <c r="M14" s="76">
        <v>6</v>
      </c>
      <c r="N14" s="76">
        <v>0</v>
      </c>
      <c r="O14" s="76">
        <f t="shared" si="0"/>
        <v>6</v>
      </c>
      <c r="P14" s="232" t="s">
        <v>362</v>
      </c>
      <c r="Q14" s="77">
        <v>8</v>
      </c>
      <c r="R14" s="232" t="s">
        <v>363</v>
      </c>
      <c r="S14" s="232" t="s">
        <v>364</v>
      </c>
      <c r="T14" s="232" t="s">
        <v>365</v>
      </c>
      <c r="U14" s="195">
        <v>2</v>
      </c>
      <c r="V14" s="195">
        <v>3</v>
      </c>
      <c r="W14" s="195">
        <f t="shared" si="1"/>
        <v>6</v>
      </c>
      <c r="X14" s="196" t="str">
        <f t="shared" si="2"/>
        <v>M</v>
      </c>
      <c r="Y14" s="86" t="str">
        <f t="shared" si="3"/>
        <v>Situación deficiente con exposición esporádica, o bien situación mejorable con exposición continuada o frecuente. Es posible que suceda el daño alguna vez.</v>
      </c>
      <c r="Z14" s="195">
        <v>10</v>
      </c>
      <c r="AA14" s="195">
        <f t="shared" si="15"/>
        <v>60</v>
      </c>
      <c r="AB14" s="198" t="str">
        <f t="shared" si="4"/>
        <v>III</v>
      </c>
      <c r="AC14" s="86" t="str">
        <f t="shared" si="5"/>
        <v>Mejorar si es posible. Sería conveniente justificar la intervención y su rentabilidad.</v>
      </c>
      <c r="AD14" s="86" t="str">
        <f t="shared" si="6"/>
        <v>Aceptable</v>
      </c>
      <c r="AE14" s="603"/>
      <c r="AF14" s="64" t="s">
        <v>34</v>
      </c>
      <c r="AG14" s="64" t="s">
        <v>34</v>
      </c>
      <c r="AH14" s="64" t="s">
        <v>144</v>
      </c>
      <c r="AI14" s="67" t="s">
        <v>189</v>
      </c>
      <c r="AJ14" s="66" t="s">
        <v>34</v>
      </c>
      <c r="AK14" s="193" t="s">
        <v>190</v>
      </c>
    </row>
    <row r="15" spans="2:64" s="1" customFormat="1" ht="69.75" customHeight="1">
      <c r="B15" s="435"/>
      <c r="C15" s="435"/>
      <c r="D15" s="435"/>
      <c r="E15" s="438"/>
      <c r="F15" s="438"/>
      <c r="G15" s="77" t="s">
        <v>33</v>
      </c>
      <c r="H15" s="620" t="s">
        <v>45</v>
      </c>
      <c r="I15" s="231" t="s">
        <v>56</v>
      </c>
      <c r="J15" s="231" t="s">
        <v>497</v>
      </c>
      <c r="K15" s="231" t="s">
        <v>57</v>
      </c>
      <c r="L15" s="76">
        <v>0</v>
      </c>
      <c r="M15" s="76">
        <v>6</v>
      </c>
      <c r="N15" s="76">
        <v>0</v>
      </c>
      <c r="O15" s="76">
        <f t="shared" si="0"/>
        <v>6</v>
      </c>
      <c r="P15" s="231" t="s">
        <v>280</v>
      </c>
      <c r="Q15" s="77">
        <v>8</v>
      </c>
      <c r="R15" s="86" t="s">
        <v>147</v>
      </c>
      <c r="S15" s="86" t="s">
        <v>297</v>
      </c>
      <c r="T15" s="86" t="s">
        <v>302</v>
      </c>
      <c r="U15" s="195">
        <v>2</v>
      </c>
      <c r="V15" s="195">
        <v>3</v>
      </c>
      <c r="W15" s="195">
        <f t="shared" si="1"/>
        <v>6</v>
      </c>
      <c r="X15" s="196" t="str">
        <f t="shared" si="2"/>
        <v>M</v>
      </c>
      <c r="Y15" s="86" t="str">
        <f t="shared" si="3"/>
        <v>Situación deficiente con exposición esporádica, o bien situación mejorable con exposición continuada o frecuente. Es posible que suceda el daño alguna vez.</v>
      </c>
      <c r="Z15" s="195">
        <v>10</v>
      </c>
      <c r="AA15" s="195">
        <f t="shared" si="15"/>
        <v>60</v>
      </c>
      <c r="AB15" s="198" t="str">
        <f t="shared" si="4"/>
        <v>III</v>
      </c>
      <c r="AC15" s="86" t="str">
        <f t="shared" si="5"/>
        <v>Mejorar si es posible. Sería conveniente justificar la intervención y su rentabilidad.</v>
      </c>
      <c r="AD15" s="86" t="str">
        <f t="shared" si="6"/>
        <v>Aceptable</v>
      </c>
      <c r="AE15" s="64" t="s">
        <v>697</v>
      </c>
      <c r="AF15" s="66" t="s">
        <v>34</v>
      </c>
      <c r="AG15" s="66" t="s">
        <v>34</v>
      </c>
      <c r="AH15" s="72" t="s">
        <v>282</v>
      </c>
      <c r="AI15" s="72" t="s">
        <v>283</v>
      </c>
      <c r="AJ15" s="66" t="s">
        <v>34</v>
      </c>
      <c r="AK15" s="193" t="s">
        <v>35</v>
      </c>
    </row>
    <row r="16" spans="2:64" s="1" customFormat="1" ht="69.75" customHeight="1">
      <c r="B16" s="435"/>
      <c r="C16" s="435"/>
      <c r="D16" s="435"/>
      <c r="E16" s="438"/>
      <c r="F16" s="438"/>
      <c r="G16" s="77" t="s">
        <v>33</v>
      </c>
      <c r="H16" s="620"/>
      <c r="I16" s="233" t="s">
        <v>715</v>
      </c>
      <c r="J16" s="231" t="s">
        <v>290</v>
      </c>
      <c r="K16" s="231" t="s">
        <v>270</v>
      </c>
      <c r="L16" s="76">
        <v>0</v>
      </c>
      <c r="M16" s="76">
        <v>6</v>
      </c>
      <c r="N16" s="76">
        <v>0</v>
      </c>
      <c r="O16" s="76">
        <f t="shared" si="0"/>
        <v>6</v>
      </c>
      <c r="P16" s="231" t="s">
        <v>291</v>
      </c>
      <c r="Q16" s="77">
        <v>8</v>
      </c>
      <c r="R16" s="231" t="s">
        <v>147</v>
      </c>
      <c r="S16" s="86" t="s">
        <v>297</v>
      </c>
      <c r="T16" s="86" t="s">
        <v>717</v>
      </c>
      <c r="U16" s="195">
        <v>2</v>
      </c>
      <c r="V16" s="195">
        <v>3</v>
      </c>
      <c r="W16" s="195">
        <f t="shared" si="1"/>
        <v>6</v>
      </c>
      <c r="X16" s="196" t="str">
        <f t="shared" si="2"/>
        <v>M</v>
      </c>
      <c r="Y16" s="197" t="str">
        <f t="shared" si="3"/>
        <v>Situación deficiente con exposición esporádica, o bien situación mejorable con exposición continuada o frecuente. Es posible que suceda el daño alguna vez.</v>
      </c>
      <c r="Z16" s="195">
        <v>10</v>
      </c>
      <c r="AA16" s="195">
        <f t="shared" si="15"/>
        <v>60</v>
      </c>
      <c r="AB16" s="198" t="str">
        <f t="shared" si="4"/>
        <v>III</v>
      </c>
      <c r="AC16" s="197" t="str">
        <f t="shared" si="5"/>
        <v>Mejorar si es posible. Sería conveniente justificar la intervención y su rentabilidad.</v>
      </c>
      <c r="AD16" s="86" t="str">
        <f t="shared" si="6"/>
        <v>Aceptable</v>
      </c>
      <c r="AE16" s="74" t="s">
        <v>718</v>
      </c>
      <c r="AF16" s="78" t="s">
        <v>34</v>
      </c>
      <c r="AG16" s="78" t="s">
        <v>34</v>
      </c>
      <c r="AH16" s="85" t="s">
        <v>719</v>
      </c>
      <c r="AI16" s="85" t="s">
        <v>303</v>
      </c>
      <c r="AJ16" s="78" t="s">
        <v>34</v>
      </c>
      <c r="AK16" s="257" t="s">
        <v>35</v>
      </c>
    </row>
    <row r="17" spans="2:37" s="1" customFormat="1" ht="69.75" customHeight="1">
      <c r="B17" s="435"/>
      <c r="C17" s="435"/>
      <c r="D17" s="435"/>
      <c r="E17" s="438"/>
      <c r="F17" s="438"/>
      <c r="G17" s="77" t="s">
        <v>33</v>
      </c>
      <c r="H17" s="620"/>
      <c r="I17" s="231" t="s">
        <v>56</v>
      </c>
      <c r="J17" s="231" t="s">
        <v>284</v>
      </c>
      <c r="K17" s="231" t="s">
        <v>270</v>
      </c>
      <c r="L17" s="76">
        <v>0</v>
      </c>
      <c r="M17" s="76">
        <v>6</v>
      </c>
      <c r="N17" s="76">
        <v>0</v>
      </c>
      <c r="O17" s="76">
        <f t="shared" si="0"/>
        <v>6</v>
      </c>
      <c r="P17" s="231" t="s">
        <v>285</v>
      </c>
      <c r="Q17" s="77">
        <v>1</v>
      </c>
      <c r="R17" s="231" t="s">
        <v>287</v>
      </c>
      <c r="S17" s="231" t="s">
        <v>739</v>
      </c>
      <c r="T17" s="86" t="s">
        <v>301</v>
      </c>
      <c r="U17" s="195">
        <v>2</v>
      </c>
      <c r="V17" s="195">
        <v>1</v>
      </c>
      <c r="W17" s="195">
        <f t="shared" si="1"/>
        <v>2</v>
      </c>
      <c r="X17" s="196" t="str">
        <f t="shared" si="2"/>
        <v>B</v>
      </c>
      <c r="Y17" s="197" t="str">
        <f t="shared" si="3"/>
        <v>Situación mejorable con exposición ocasional o esporádica, o situación sin anomalía destacable con cualquier nivel de exposición. No es esperable que se materialice el riesgo, aunque puede ser concebible.</v>
      </c>
      <c r="Z17" s="195">
        <v>10</v>
      </c>
      <c r="AA17" s="195">
        <f t="shared" si="15"/>
        <v>20</v>
      </c>
      <c r="AB17" s="198" t="str">
        <f t="shared" si="4"/>
        <v>IV</v>
      </c>
      <c r="AC17" s="197" t="str">
        <f t="shared" si="5"/>
        <v>Mantener las medidas de control existentes, pero se deberían considerar soluciones o mejoras y se deben hacer comprobaciones periódicas para asegurar que el riesgo aún es tolerable.</v>
      </c>
      <c r="AD17" s="86" t="str">
        <f t="shared" si="6"/>
        <v>Aceptable</v>
      </c>
      <c r="AE17" s="74" t="s">
        <v>716</v>
      </c>
      <c r="AF17" s="78" t="s">
        <v>34</v>
      </c>
      <c r="AG17" s="74" t="s">
        <v>147</v>
      </c>
      <c r="AH17" s="85" t="s">
        <v>288</v>
      </c>
      <c r="AI17" s="85" t="s">
        <v>289</v>
      </c>
      <c r="AJ17" s="78" t="s">
        <v>34</v>
      </c>
      <c r="AK17" s="257" t="s">
        <v>35</v>
      </c>
    </row>
    <row r="18" spans="2:37" s="1" customFormat="1" ht="60.75" customHeight="1">
      <c r="B18" s="435"/>
      <c r="C18" s="435"/>
      <c r="D18" s="435"/>
      <c r="E18" s="438"/>
      <c r="F18" s="438"/>
      <c r="G18" s="77" t="s">
        <v>42</v>
      </c>
      <c r="H18" s="620"/>
      <c r="I18" s="231" t="s">
        <v>182</v>
      </c>
      <c r="J18" s="231" t="s">
        <v>434</v>
      </c>
      <c r="K18" s="231" t="s">
        <v>275</v>
      </c>
      <c r="L18" s="76">
        <v>0</v>
      </c>
      <c r="M18" s="76">
        <v>6</v>
      </c>
      <c r="N18" s="76">
        <v>0</v>
      </c>
      <c r="O18" s="76">
        <f t="shared" si="0"/>
        <v>6</v>
      </c>
      <c r="P18" s="231" t="s">
        <v>276</v>
      </c>
      <c r="Q18" s="77">
        <v>8</v>
      </c>
      <c r="R18" s="86" t="s">
        <v>147</v>
      </c>
      <c r="S18" s="231" t="s">
        <v>307</v>
      </c>
      <c r="T18" s="86" t="s">
        <v>308</v>
      </c>
      <c r="U18" s="195">
        <v>6</v>
      </c>
      <c r="V18" s="195">
        <v>4</v>
      </c>
      <c r="W18" s="195">
        <f t="shared" ref="W18:W19" si="16">V18*U18</f>
        <v>24</v>
      </c>
      <c r="X18" s="196" t="str">
        <f t="shared" ref="X18:X19" si="17">+IF(AND(U18*V18&gt;=24,U18*V18&lt;=40),"MA",IF(AND(U18*V18&gt;=10,U18*V18&lt;=20),"A",IF(AND(U18*V18&gt;=6,U18*V18&lt;=8),"M",IF(AND(U18*V18&gt;=0,U18*V18&lt;=4),"B",""))))</f>
        <v>MA</v>
      </c>
      <c r="Y18" s="86" t="str">
        <f t="shared" ref="Y18:Y19" si="18">+IF(X18="MA","Situación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8" s="195">
        <v>60</v>
      </c>
      <c r="AA18" s="195">
        <f t="shared" ref="AA18:AA19" si="19">W18*Z18</f>
        <v>1440</v>
      </c>
      <c r="AB18" s="198" t="str">
        <f t="shared" ref="AB18:AB19" si="20">+IF(AND(U18*V18*Z18&gt;=600,U18*V18*Z18&lt;=4000),"I",IF(AND(U18*V18*Z18&gt;=150,U18*V18*Z18&lt;=500),"II",IF(AND(U18*V18*Z18&gt;=40,U18*V18*Z18&lt;=120),"III",IF(AND(U18*V18*Z18&gt;=0,U18*V18*Z18&lt;=20),"IV",""))))</f>
        <v>I</v>
      </c>
      <c r="AC18" s="86" t="str">
        <f t="shared" ref="AC18:AC19" si="21">+IF(AB18="I","Situación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Situación crìtica. Suspender actividades hasta que el riesgo esté bajo control. Intervención urgente.</v>
      </c>
      <c r="AD18" s="86" t="str">
        <f t="shared" ref="AD18:AD19" si="22">+IF(AB18="I","No aceptable",IF(AB18="II","No aceptable o aceptable con control específico",IF(AB18="III","Aceptable",IF(AB18="IV","Aceptable",""))))</f>
        <v>No aceptable</v>
      </c>
      <c r="AE18" s="64" t="s">
        <v>469</v>
      </c>
      <c r="AF18" s="64" t="s">
        <v>34</v>
      </c>
      <c r="AG18" s="64" t="s">
        <v>34</v>
      </c>
      <c r="AH18" s="72" t="s">
        <v>278</v>
      </c>
      <c r="AI18" s="64" t="s">
        <v>148</v>
      </c>
      <c r="AJ18" s="64" t="s">
        <v>34</v>
      </c>
      <c r="AK18" s="193" t="s">
        <v>35</v>
      </c>
    </row>
    <row r="19" spans="2:37" s="1" customFormat="1" ht="69.75" customHeight="1">
      <c r="B19" s="435"/>
      <c r="C19" s="435"/>
      <c r="D19" s="435"/>
      <c r="E19" s="438"/>
      <c r="F19" s="438"/>
      <c r="G19" s="77" t="s">
        <v>33</v>
      </c>
      <c r="H19" s="620"/>
      <c r="I19" s="231" t="s">
        <v>182</v>
      </c>
      <c r="J19" s="231" t="s">
        <v>299</v>
      </c>
      <c r="K19" s="231" t="s">
        <v>275</v>
      </c>
      <c r="L19" s="76">
        <v>0</v>
      </c>
      <c r="M19" s="76">
        <v>6</v>
      </c>
      <c r="N19" s="76">
        <v>0</v>
      </c>
      <c r="O19" s="76">
        <f t="shared" si="0"/>
        <v>6</v>
      </c>
      <c r="P19" s="231" t="s">
        <v>276</v>
      </c>
      <c r="Q19" s="77">
        <v>2</v>
      </c>
      <c r="R19" s="86" t="s">
        <v>306</v>
      </c>
      <c r="S19" s="231" t="s">
        <v>307</v>
      </c>
      <c r="T19" s="86" t="s">
        <v>308</v>
      </c>
      <c r="U19" s="195">
        <v>6</v>
      </c>
      <c r="V19" s="195">
        <v>2</v>
      </c>
      <c r="W19" s="195">
        <f t="shared" si="16"/>
        <v>12</v>
      </c>
      <c r="X19" s="196" t="str">
        <f t="shared" si="17"/>
        <v>A</v>
      </c>
      <c r="Y19" s="197" t="str">
        <f t="shared" si="18"/>
        <v>Situación deficiente con exposición frecuente u ocasional, o bien situación muy deficiente con exposición ocasional o esporádica. La materialización de Riesgo es posible que suceda varias veces en la vida laboral</v>
      </c>
      <c r="Z19" s="195">
        <v>25</v>
      </c>
      <c r="AA19" s="195">
        <f t="shared" si="19"/>
        <v>300</v>
      </c>
      <c r="AB19" s="198" t="str">
        <f t="shared" si="20"/>
        <v>II</v>
      </c>
      <c r="AC19" s="197" t="str">
        <f t="shared" si="21"/>
        <v>Corregir y adoptar medidas de control de inmediato. Sin embargo suspenda actividades si el nivel de riesgo está por encima o igual de 360.</v>
      </c>
      <c r="AD19" s="86" t="str">
        <f t="shared" si="22"/>
        <v>No aceptable o aceptable con control específico</v>
      </c>
      <c r="AE19" s="74" t="s">
        <v>701</v>
      </c>
      <c r="AF19" s="74" t="s">
        <v>34</v>
      </c>
      <c r="AG19" s="74" t="s">
        <v>34</v>
      </c>
      <c r="AH19" s="85" t="s">
        <v>278</v>
      </c>
      <c r="AI19" s="74" t="s">
        <v>148</v>
      </c>
      <c r="AJ19" s="74" t="s">
        <v>34</v>
      </c>
      <c r="AK19" s="257" t="s">
        <v>35</v>
      </c>
    </row>
    <row r="20" spans="2:37" s="29" customFormat="1" ht="69.75" customHeight="1">
      <c r="B20" s="436"/>
      <c r="C20" s="436"/>
      <c r="D20" s="436"/>
      <c r="E20" s="505"/>
      <c r="F20" s="505"/>
      <c r="G20" s="77" t="s">
        <v>33</v>
      </c>
      <c r="H20" s="231" t="s">
        <v>60</v>
      </c>
      <c r="I20" s="231" t="s">
        <v>268</v>
      </c>
      <c r="J20" s="231" t="s">
        <v>269</v>
      </c>
      <c r="K20" s="231" t="s">
        <v>270</v>
      </c>
      <c r="L20" s="76">
        <v>0</v>
      </c>
      <c r="M20" s="76">
        <v>6</v>
      </c>
      <c r="N20" s="76">
        <v>0</v>
      </c>
      <c r="O20" s="76">
        <f t="shared" si="0"/>
        <v>6</v>
      </c>
      <c r="P20" s="231" t="s">
        <v>271</v>
      </c>
      <c r="Q20" s="77">
        <v>8</v>
      </c>
      <c r="R20" s="231" t="s">
        <v>272</v>
      </c>
      <c r="S20" s="231" t="s">
        <v>273</v>
      </c>
      <c r="T20" s="86" t="s">
        <v>316</v>
      </c>
      <c r="U20" s="195">
        <v>1</v>
      </c>
      <c r="V20" s="195">
        <v>2</v>
      </c>
      <c r="W20" s="195">
        <f t="shared" si="1"/>
        <v>2</v>
      </c>
      <c r="X20" s="196" t="str">
        <f t="shared" si="2"/>
        <v>B</v>
      </c>
      <c r="Y20" s="86" t="str">
        <f t="shared" si="3"/>
        <v>Situación mejorable con exposición ocasional o esporádica, o situación sin anomalía destacable con cualquier nivel de exposición. No es esperable que se materialice el riesgo, aunque puede ser concebible.</v>
      </c>
      <c r="Z20" s="195">
        <v>10</v>
      </c>
      <c r="AA20" s="195">
        <f t="shared" si="15"/>
        <v>20</v>
      </c>
      <c r="AB20" s="198" t="str">
        <f t="shared" si="4"/>
        <v>IV</v>
      </c>
      <c r="AC20" s="86" t="str">
        <f t="shared" si="5"/>
        <v>Mantener las medidas de control existentes, pero se deberían considerar soluciones o mejoras y se deben hacer comprobaciones periódicas para asegurar que el riesgo aún es tolerable.</v>
      </c>
      <c r="AD20" s="86" t="str">
        <f t="shared" si="6"/>
        <v>Aceptable</v>
      </c>
      <c r="AE20" s="64" t="s">
        <v>702</v>
      </c>
      <c r="AF20" s="78" t="s">
        <v>34</v>
      </c>
      <c r="AG20" s="78" t="s">
        <v>34</v>
      </c>
      <c r="AH20" s="85" t="s">
        <v>61</v>
      </c>
      <c r="AI20" s="85" t="s">
        <v>728</v>
      </c>
      <c r="AJ20" s="78" t="s">
        <v>34</v>
      </c>
      <c r="AK20" s="257" t="s">
        <v>705</v>
      </c>
    </row>
    <row r="21" spans="2:37" ht="69.75" customHeight="1">
      <c r="AI21" s="48"/>
    </row>
    <row r="22" spans="2:37" ht="69.75" customHeight="1">
      <c r="AI22" s="48"/>
    </row>
  </sheetData>
  <mergeCells count="47">
    <mergeCell ref="AJ7:AJ8"/>
    <mergeCell ref="AK7:AK8"/>
    <mergeCell ref="H7:J7"/>
    <mergeCell ref="B4:T4"/>
    <mergeCell ref="U4:AK4"/>
    <mergeCell ref="B5:T6"/>
    <mergeCell ref="U5:AC6"/>
    <mergeCell ref="AD5:AD6"/>
    <mergeCell ref="AE5:AK5"/>
    <mergeCell ref="AE6:AK6"/>
    <mergeCell ref="K7:K8"/>
    <mergeCell ref="L7:O7"/>
    <mergeCell ref="G7:G8"/>
    <mergeCell ref="B7:B8"/>
    <mergeCell ref="C7:C8"/>
    <mergeCell ref="D7:D8"/>
    <mergeCell ref="H9:H10"/>
    <mergeCell ref="H11:H12"/>
    <mergeCell ref="B9:B20"/>
    <mergeCell ref="C9:C20"/>
    <mergeCell ref="D9:D20"/>
    <mergeCell ref="E9:E20"/>
    <mergeCell ref="F9:F20"/>
    <mergeCell ref="H15:H19"/>
    <mergeCell ref="H13:H14"/>
    <mergeCell ref="E7:E8"/>
    <mergeCell ref="F7:F8"/>
    <mergeCell ref="AB7:AB8"/>
    <mergeCell ref="AC7:AC8"/>
    <mergeCell ref="X7:X8"/>
    <mergeCell ref="Y7:Y8"/>
    <mergeCell ref="Z7:Z8"/>
    <mergeCell ref="AA7:AA8"/>
    <mergeCell ref="U7:U8"/>
    <mergeCell ref="V7:V8"/>
    <mergeCell ref="W7:W8"/>
    <mergeCell ref="P7:P8"/>
    <mergeCell ref="Q7:Q8"/>
    <mergeCell ref="R7:T7"/>
    <mergeCell ref="AE13:AE14"/>
    <mergeCell ref="AE11:AE12"/>
    <mergeCell ref="AH7:AH8"/>
    <mergeCell ref="AI7:AI8"/>
    <mergeCell ref="AD7:AD8"/>
    <mergeCell ref="AE7:AE8"/>
    <mergeCell ref="AF7:AF8"/>
    <mergeCell ref="AG7:AG8"/>
  </mergeCells>
  <conditionalFormatting sqref="AB743:AF743 AE575:AF575 AE563:AF563 AE295:AF295 AE63:AF63 AE61:AF61 AE52:AF52 AE50:AE51 AE53:AE60 AE62 AE35:AF35 AE23:AF23 AE38:AF38 AE49:AF49 AE24:AE34 AE36:AE37 AE39:AE48 AB111:AF111 AB96:AF96 AB90:AF93 AB81:AF81 AB75:AF78 AB66:AF66 AB64:AE65 AB67:AE74 AB79:AE80 AB82:AE89 AB94:AE95 AB105:AF108 AB97:AE104 AB109:AE110 AB123:AF124 AB112:AE122 AB126:AF126 AB125:AE125 AB136:AF137 AB127:AE135 AB139:AF139 AB138:AE138 AB151:AF152 AB140:AE150 AB154:AF154 AB153:AE153 AB155:AE164 AF150 AF164:AF165 AE167:AF167 AE165:AE166 AE168:AE177 AF177 AE178:AF179 AE181:AF181 AE180 AE182:AE191 AF191 AE192:AF193 AE195:AF195 AE194 AE196:AE205 AF205 AE206:AF207 AE209:AF209 AE208 AE210:AE219 AF219 AB165:AD219 AB220:AF292 AE307:AF308 AE310:AF310 AE309 AE311:AE320 AF320 AB321:AF321 AE322:AF560 AE561:AE562 AE564:AE574 AB322:AD575 AB576:AF661 AB738:AF738 AB673:AF674 AB664:AF664 AB662:AE663 AB665:AE672 AB676:AF735 AB675:AE675 AB736:AE737 AB739:AE742 AB747:AF748 AB744:AE746 AB750:AF810 AB749:AE749 AB293:AE294 AE296:AE306 AB295:AD320 AB20:AD63 AB9:AD9 AE21:AE22 AB13:AD15">
    <cfRule type="cellIs" dxfId="501" priority="217" stopIfTrue="1" operator="equal">
      <formula>"I"</formula>
    </cfRule>
    <cfRule type="cellIs" dxfId="500" priority="218" stopIfTrue="1" operator="equal">
      <formula>"II"</formula>
    </cfRule>
    <cfRule type="cellIs" dxfId="499" priority="219" stopIfTrue="1" operator="between">
      <formula>"III"</formula>
      <formula>"IV"</formula>
    </cfRule>
  </conditionalFormatting>
  <conditionalFormatting sqref="AD743:AF743 AE575:AF575 AE563:AF563 AD295:AF295 AD293:AE294 AD296:AE307 AD111:AF111 AD96:AF96 AD90:AF93 AD81:AF81 AD63:AF63 AD61:AF61 AD52:AF52 AD35:AF35 AD23:AF23 AD24:AE34 AD38:AF38 AD36:AE37 AD49:AF49 AD39:AE48 AD50:AE51 AD53:AE60 AD62:AE62 AD75:AF78 AD66:AF66 AD64:AE65 AD67:AE74 AD79:AE80 AD82:AE89 AD94:AE95 AD105:AF108 AD97:AE104 AD109:AE110 AD123:AF124 AD112:AE122 AD126:AF126 AD125:AE125 AD136:AF137 AD127:AE135 AD139:AF139 AD138:AE138 AD151:AF152 AD140:AE150 AD154:AF154 AD153:AE153 AD155:AE164 AF150 AF164:AF165 AE167:AF167 AE165:AE166 AE168:AE177 AF177 AE178:AF179 AE181:AF181 AE180 AE182:AE191 AF191 AE192:AF193 AE195:AF195 AE194 AE196:AE205 AF205 AE206:AF207 AE209:AF209 AE208 AE210:AE219 AF219 AD165:AD219 AD220:AF292 AF307:AF308 AE310:AF310 AE308:AE309 AE311:AE320 AF320 AD308:AD320 AD321:AF321 AE322:AF560 AE561:AE562 AE564:AE574 AD322:AD575 AD576:AF661 AD738:AF738 AD673:AF674 AD664:AF664 AD662:AE663 AD665:AE672 AD676:AF735 AD675:AE675 AD736:AE737 AD739:AE742 AD747:AF748 AD744:AE746 AD750:AF810 AD749:AE749 AD9 AD21:AE22 AD20 AD13:AD15">
    <cfRule type="cellIs" dxfId="498" priority="215" stopIfTrue="1" operator="equal">
      <formula>"Aceptable"</formula>
    </cfRule>
    <cfRule type="cellIs" dxfId="497" priority="216" stopIfTrue="1" operator="equal">
      <formula>"No aceptable"</formula>
    </cfRule>
  </conditionalFormatting>
  <conditionalFormatting sqref="AD9 AD20:AD810 AD13:AD15">
    <cfRule type="containsText" dxfId="496" priority="210" stopIfTrue="1" operator="containsText" text="No aceptable o aceptable con control específico">
      <formula>NOT(ISERROR(SEARCH("No aceptable o aceptable con control específico",AD9)))</formula>
    </cfRule>
    <cfRule type="containsText" dxfId="495" priority="213" stopIfTrue="1" operator="containsText" text="No aceptable">
      <formula>NOT(ISERROR(SEARCH("No aceptable",AD9)))</formula>
    </cfRule>
    <cfRule type="containsText" dxfId="494" priority="214" stopIfTrue="1" operator="containsText" text="No Aceptable o aceptable con control específico">
      <formula>NOT(ISERROR(SEARCH("No Aceptable o aceptable con control específico",AD9)))</formula>
    </cfRule>
  </conditionalFormatting>
  <conditionalFormatting sqref="AE9">
    <cfRule type="cellIs" dxfId="493" priority="162" stopIfTrue="1" operator="equal">
      <formula>"Aceptable"</formula>
    </cfRule>
    <cfRule type="cellIs" dxfId="492" priority="163" stopIfTrue="1" operator="equal">
      <formula>"No aceptable"</formula>
    </cfRule>
  </conditionalFormatting>
  <conditionalFormatting sqref="AE15">
    <cfRule type="cellIs" dxfId="491" priority="142" stopIfTrue="1" operator="equal">
      <formula>"I"</formula>
    </cfRule>
    <cfRule type="cellIs" dxfId="490" priority="143" stopIfTrue="1" operator="equal">
      <formula>"II"</formula>
    </cfRule>
    <cfRule type="cellIs" dxfId="489" priority="144" stopIfTrue="1" operator="between">
      <formula>"III"</formula>
      <formula>"IV"</formula>
    </cfRule>
  </conditionalFormatting>
  <conditionalFormatting sqref="AE15">
    <cfRule type="cellIs" dxfId="488" priority="140" stopIfTrue="1" operator="equal">
      <formula>"Aceptable"</formula>
    </cfRule>
    <cfRule type="cellIs" dxfId="487" priority="141" stopIfTrue="1" operator="equal">
      <formula>"No aceptable"</formula>
    </cfRule>
  </conditionalFormatting>
  <conditionalFormatting sqref="AE13">
    <cfRule type="cellIs" dxfId="486" priority="124" stopIfTrue="1" operator="equal">
      <formula>"I"</formula>
    </cfRule>
    <cfRule type="cellIs" dxfId="485" priority="125" stopIfTrue="1" operator="equal">
      <formula>"II"</formula>
    </cfRule>
    <cfRule type="cellIs" dxfId="484" priority="126" stopIfTrue="1" operator="between">
      <formula>"III"</formula>
      <formula>"IV"</formula>
    </cfRule>
  </conditionalFormatting>
  <conditionalFormatting sqref="AE13">
    <cfRule type="cellIs" dxfId="483" priority="122" stopIfTrue="1" operator="equal">
      <formula>"Aceptable"</formula>
    </cfRule>
    <cfRule type="cellIs" dxfId="482" priority="123" stopIfTrue="1" operator="equal">
      <formula>"No aceptable"</formula>
    </cfRule>
  </conditionalFormatting>
  <conditionalFormatting sqref="AB18:AD18">
    <cfRule type="cellIs" dxfId="481" priority="91" stopIfTrue="1" operator="equal">
      <formula>"I"</formula>
    </cfRule>
    <cfRule type="cellIs" dxfId="480" priority="92" stopIfTrue="1" operator="equal">
      <formula>"II"</formula>
    </cfRule>
    <cfRule type="cellIs" dxfId="479" priority="93" stopIfTrue="1" operator="between">
      <formula>"III"</formula>
      <formula>"IV"</formula>
    </cfRule>
  </conditionalFormatting>
  <conditionalFormatting sqref="AD18">
    <cfRule type="cellIs" dxfId="478" priority="89" stopIfTrue="1" operator="equal">
      <formula>"Aceptable"</formula>
    </cfRule>
    <cfRule type="cellIs" dxfId="477" priority="90" stopIfTrue="1" operator="equal">
      <formula>"No aceptable"</formula>
    </cfRule>
  </conditionalFormatting>
  <conditionalFormatting sqref="AD18">
    <cfRule type="containsText" dxfId="476" priority="86" stopIfTrue="1" operator="containsText" text="No aceptable o aceptable con control específico">
      <formula>NOT(ISERROR(SEARCH("No aceptable o aceptable con control específico",AD18)))</formula>
    </cfRule>
    <cfRule type="containsText" dxfId="475" priority="87" stopIfTrue="1" operator="containsText" text="No aceptable">
      <formula>NOT(ISERROR(SEARCH("No aceptable",AD18)))</formula>
    </cfRule>
    <cfRule type="containsText" dxfId="474" priority="88" stopIfTrue="1" operator="containsText" text="No Aceptable o aceptable con control específico">
      <formula>NOT(ISERROR(SEARCH("No Aceptable o aceptable con control específico",AD18)))</formula>
    </cfRule>
  </conditionalFormatting>
  <conditionalFormatting sqref="AE18">
    <cfRule type="cellIs" dxfId="473" priority="83" stopIfTrue="1" operator="equal">
      <formula>"I"</formula>
    </cfRule>
    <cfRule type="cellIs" dxfId="472" priority="84" stopIfTrue="1" operator="equal">
      <formula>"II"</formula>
    </cfRule>
    <cfRule type="cellIs" dxfId="471" priority="85" stopIfTrue="1" operator="between">
      <formula>"III"</formula>
      <formula>"IV"</formula>
    </cfRule>
  </conditionalFormatting>
  <conditionalFormatting sqref="AE18">
    <cfRule type="cellIs" dxfId="470" priority="81" stopIfTrue="1" operator="equal">
      <formula>"Aceptable"</formula>
    </cfRule>
    <cfRule type="cellIs" dxfId="469" priority="82" stopIfTrue="1" operator="equal">
      <formula>"No aceptable"</formula>
    </cfRule>
  </conditionalFormatting>
  <conditionalFormatting sqref="AB10:AD10">
    <cfRule type="cellIs" dxfId="468" priority="68" stopIfTrue="1" operator="equal">
      <formula>"I"</formula>
    </cfRule>
    <cfRule type="cellIs" dxfId="467" priority="69" stopIfTrue="1" operator="equal">
      <formula>"II"</formula>
    </cfRule>
    <cfRule type="cellIs" dxfId="466" priority="70" stopIfTrue="1" operator="between">
      <formula>"III"</formula>
      <formula>"IV"</formula>
    </cfRule>
  </conditionalFormatting>
  <conditionalFormatting sqref="AD10">
    <cfRule type="cellIs" dxfId="465" priority="66" stopIfTrue="1" operator="equal">
      <formula>"Aceptable"</formula>
    </cfRule>
    <cfRule type="cellIs" dxfId="464" priority="67" stopIfTrue="1" operator="equal">
      <formula>"No aceptable"</formula>
    </cfRule>
  </conditionalFormatting>
  <conditionalFormatting sqref="AD10">
    <cfRule type="containsText" dxfId="463" priority="63" stopIfTrue="1" operator="containsText" text="No aceptable o aceptable con control específico">
      <formula>NOT(ISERROR(SEARCH("No aceptable o aceptable con control específico",AD10)))</formula>
    </cfRule>
    <cfRule type="containsText" dxfId="462" priority="64" stopIfTrue="1" operator="containsText" text="No aceptable">
      <formula>NOT(ISERROR(SEARCH("No aceptable",AD10)))</formula>
    </cfRule>
    <cfRule type="containsText" dxfId="461" priority="65" stopIfTrue="1" operator="containsText" text="No Aceptable o aceptable con control específico">
      <formula>NOT(ISERROR(SEARCH("No Aceptable o aceptable con control específico",AD10)))</formula>
    </cfRule>
  </conditionalFormatting>
  <conditionalFormatting sqref="AE10">
    <cfRule type="cellIs" dxfId="460" priority="60" stopIfTrue="1" operator="equal">
      <formula>"I"</formula>
    </cfRule>
    <cfRule type="cellIs" dxfId="459" priority="61" stopIfTrue="1" operator="equal">
      <formula>"II"</formula>
    </cfRule>
    <cfRule type="cellIs" dxfId="458" priority="62" stopIfTrue="1" operator="between">
      <formula>"III"</formula>
      <formula>"IV"</formula>
    </cfRule>
  </conditionalFormatting>
  <conditionalFormatting sqref="AE10">
    <cfRule type="cellIs" dxfId="457" priority="58" stopIfTrue="1" operator="equal">
      <formula>"Aceptable"</formula>
    </cfRule>
    <cfRule type="cellIs" dxfId="456" priority="59" stopIfTrue="1" operator="equal">
      <formula>"No aceptable"</formula>
    </cfRule>
  </conditionalFormatting>
  <conditionalFormatting sqref="AB11:AD11">
    <cfRule type="cellIs" dxfId="455" priority="53" stopIfTrue="1" operator="equal">
      <formula>"I"</formula>
    </cfRule>
    <cfRule type="cellIs" dxfId="454" priority="54" stopIfTrue="1" operator="equal">
      <formula>"II"</formula>
    </cfRule>
    <cfRule type="cellIs" dxfId="453" priority="55" stopIfTrue="1" operator="between">
      <formula>"III"</formula>
      <formula>"IV"</formula>
    </cfRule>
  </conditionalFormatting>
  <conditionalFormatting sqref="AD11">
    <cfRule type="cellIs" dxfId="452" priority="56" stopIfTrue="1" operator="equal">
      <formula>"Aceptable"</formula>
    </cfRule>
    <cfRule type="cellIs" dxfId="451" priority="57" stopIfTrue="1" operator="equal">
      <formula>"No aceptable"</formula>
    </cfRule>
  </conditionalFormatting>
  <conditionalFormatting sqref="AD11">
    <cfRule type="containsText" dxfId="450" priority="51" stopIfTrue="1" operator="containsText" text="No aceptable">
      <formula>NOT(ISERROR(SEARCH("No aceptable",AD11)))</formula>
    </cfRule>
    <cfRule type="containsText" dxfId="449" priority="52" stopIfTrue="1" operator="containsText" text="No Aceptable o aceptable con control específico">
      <formula>NOT(ISERROR(SEARCH("No Aceptable o aceptable con control específico",AD11)))</formula>
    </cfRule>
  </conditionalFormatting>
  <conditionalFormatting sqref="AD11">
    <cfRule type="containsText" dxfId="448" priority="48" stopIfTrue="1" operator="containsText" text="No aceptable">
      <formula>NOT(ISERROR(SEARCH("No aceptable",AD11)))</formula>
    </cfRule>
    <cfRule type="containsText" dxfId="447" priority="49" stopIfTrue="1" operator="containsText" text="No Aceptable o aceptable con control específico">
      <formula>NOT(ISERROR(SEARCH("No Aceptable o aceptable con control específico",AD11)))</formula>
    </cfRule>
  </conditionalFormatting>
  <conditionalFormatting sqref="AD11">
    <cfRule type="containsText" dxfId="446" priority="50" stopIfTrue="1" operator="containsText" text="No aceptable o aceptable con control específico">
      <formula>NOT(ISERROR(SEARCH("No aceptable o aceptable con control específico",AD11)))</formula>
    </cfRule>
  </conditionalFormatting>
  <conditionalFormatting sqref="AB12:AD12">
    <cfRule type="cellIs" dxfId="445" priority="45" stopIfTrue="1" operator="equal">
      <formula>"I"</formula>
    </cfRule>
  </conditionalFormatting>
  <conditionalFormatting sqref="AB12:AD12">
    <cfRule type="cellIs" dxfId="444" priority="46" stopIfTrue="1" operator="equal">
      <formula>"II"</formula>
    </cfRule>
    <cfRule type="cellIs" dxfId="443" priority="47" stopIfTrue="1" operator="between">
      <formula>"III"</formula>
      <formula>"IV"</formula>
    </cfRule>
  </conditionalFormatting>
  <conditionalFormatting sqref="AD12">
    <cfRule type="containsText" dxfId="442" priority="40" stopIfTrue="1" operator="containsText" text="No aceptable o aceptable con control específico">
      <formula>NOT(ISERROR(SEARCH("No aceptable o aceptable con control específico",AD12)))</formula>
    </cfRule>
    <cfRule type="containsText" dxfId="441" priority="41" stopIfTrue="1" operator="containsText" text="No aceptable">
      <formula>NOT(ISERROR(SEARCH("No aceptable",AD12)))</formula>
    </cfRule>
    <cfRule type="containsText" dxfId="440" priority="42" stopIfTrue="1" operator="containsText" text="No Aceptable o aceptable con control específico">
      <formula>NOT(ISERROR(SEARCH("No Aceptable o aceptable con control específico",AD12)))</formula>
    </cfRule>
  </conditionalFormatting>
  <conditionalFormatting sqref="AD12">
    <cfRule type="cellIs" dxfId="439" priority="43" stopIfTrue="1" operator="equal">
      <formula>"Aceptable"</formula>
    </cfRule>
    <cfRule type="cellIs" dxfId="438" priority="44" stopIfTrue="1" operator="equal">
      <formula>"No aceptable"</formula>
    </cfRule>
  </conditionalFormatting>
  <conditionalFormatting sqref="AD12">
    <cfRule type="containsText" dxfId="437" priority="38" stopIfTrue="1" operator="containsText" text="No aceptable">
      <formula>NOT(ISERROR(SEARCH("No aceptable",AD12)))</formula>
    </cfRule>
    <cfRule type="containsText" dxfId="436" priority="39" stopIfTrue="1" operator="containsText" text="No Aceptable o aceptable con control específico">
      <formula>NOT(ISERROR(SEARCH("No Aceptable o aceptable con control específico",AD12)))</formula>
    </cfRule>
  </conditionalFormatting>
  <conditionalFormatting sqref="AB16">
    <cfRule type="cellIs" dxfId="435" priority="35" stopIfTrue="1" operator="equal">
      <formula>"I"</formula>
    </cfRule>
  </conditionalFormatting>
  <conditionalFormatting sqref="AB16">
    <cfRule type="cellIs" dxfId="434" priority="36" stopIfTrue="1" operator="equal">
      <formula>"II"</formula>
    </cfRule>
    <cfRule type="cellIs" dxfId="433" priority="37" stopIfTrue="1" operator="between">
      <formula>"III"</formula>
      <formula>"IV"</formula>
    </cfRule>
  </conditionalFormatting>
  <conditionalFormatting sqref="AD16:AE16">
    <cfRule type="cellIs" dxfId="432" priority="33" stopIfTrue="1" operator="equal">
      <formula>"Aceptable"</formula>
    </cfRule>
    <cfRule type="cellIs" dxfId="431" priority="34" stopIfTrue="1" operator="equal">
      <formula>"No aceptable"</formula>
    </cfRule>
  </conditionalFormatting>
  <conditionalFormatting sqref="AD16">
    <cfRule type="containsText" dxfId="430" priority="28" stopIfTrue="1" operator="containsText" text="No aceptable">
      <formula>NOT(ISERROR(SEARCH("No aceptable",AD16)))</formula>
    </cfRule>
    <cfRule type="containsText" dxfId="429" priority="29" stopIfTrue="1" operator="containsText" text="No Aceptable o aceptable con control específico">
      <formula>NOT(ISERROR(SEARCH("No Aceptable o aceptable con control específico",AD16)))</formula>
    </cfRule>
  </conditionalFormatting>
  <conditionalFormatting sqref="AD16">
    <cfRule type="containsText" dxfId="428" priority="27" stopIfTrue="1" operator="containsText" text="No aceptable o aceptable con control específico">
      <formula>NOT(ISERROR(SEARCH("No aceptable o aceptable con control específico",AD16)))</formula>
    </cfRule>
  </conditionalFormatting>
  <conditionalFormatting sqref="AE16">
    <cfRule type="cellIs" dxfId="427" priority="30" stopIfTrue="1" operator="equal">
      <formula>"I"</formula>
    </cfRule>
    <cfRule type="cellIs" dxfId="426" priority="31" stopIfTrue="1" operator="equal">
      <formula>"II"</formula>
    </cfRule>
    <cfRule type="cellIs" dxfId="425" priority="32" stopIfTrue="1" operator="between">
      <formula>"III"</formula>
      <formula>"IV"</formula>
    </cfRule>
  </conditionalFormatting>
  <conditionalFormatting sqref="AB17">
    <cfRule type="cellIs" dxfId="424" priority="24" stopIfTrue="1" operator="equal">
      <formula>"I"</formula>
    </cfRule>
  </conditionalFormatting>
  <conditionalFormatting sqref="AB17">
    <cfRule type="cellIs" dxfId="423" priority="25" stopIfTrue="1" operator="equal">
      <formula>"II"</formula>
    </cfRule>
    <cfRule type="cellIs" dxfId="422" priority="26" stopIfTrue="1" operator="between">
      <formula>"III"</formula>
      <formula>"IV"</formula>
    </cfRule>
  </conditionalFormatting>
  <conditionalFormatting sqref="AD17:AE17">
    <cfRule type="cellIs" dxfId="421" priority="22" stopIfTrue="1" operator="equal">
      <formula>"Aceptable"</formula>
    </cfRule>
    <cfRule type="cellIs" dxfId="420" priority="23" stopIfTrue="1" operator="equal">
      <formula>"No aceptable"</formula>
    </cfRule>
  </conditionalFormatting>
  <conditionalFormatting sqref="AD17">
    <cfRule type="containsText" dxfId="419" priority="20" stopIfTrue="1" operator="containsText" text="No aceptable">
      <formula>NOT(ISERROR(SEARCH("No aceptable",AD17)))</formula>
    </cfRule>
    <cfRule type="containsText" dxfId="418" priority="21" stopIfTrue="1" operator="containsText" text="No Aceptable o aceptable con control específico">
      <formula>NOT(ISERROR(SEARCH("No Aceptable o aceptable con control específico",AD17)))</formula>
    </cfRule>
  </conditionalFormatting>
  <conditionalFormatting sqref="AD17">
    <cfRule type="containsText" dxfId="417" priority="19" stopIfTrue="1" operator="containsText" text="No aceptable o aceptable con control específico">
      <formula>NOT(ISERROR(SEARCH("No aceptable o aceptable con control específico",AD17)))</formula>
    </cfRule>
  </conditionalFormatting>
  <conditionalFormatting sqref="AB19:AD19">
    <cfRule type="cellIs" dxfId="416" priority="16" stopIfTrue="1" operator="equal">
      <formula>"I"</formula>
    </cfRule>
  </conditionalFormatting>
  <conditionalFormatting sqref="AB19:AD19">
    <cfRule type="cellIs" dxfId="415" priority="17" stopIfTrue="1" operator="equal">
      <formula>"II"</formula>
    </cfRule>
    <cfRule type="cellIs" dxfId="414" priority="18" stopIfTrue="1" operator="between">
      <formula>"III"</formula>
      <formula>"IV"</formula>
    </cfRule>
  </conditionalFormatting>
  <conditionalFormatting sqref="AD19">
    <cfRule type="cellIs" dxfId="413" priority="14" stopIfTrue="1" operator="equal">
      <formula>"Aceptable"</formula>
    </cfRule>
    <cfRule type="cellIs" dxfId="412" priority="15" stopIfTrue="1" operator="equal">
      <formula>"No aceptable"</formula>
    </cfRule>
  </conditionalFormatting>
  <conditionalFormatting sqref="AD19">
    <cfRule type="containsText" dxfId="411" priority="12" stopIfTrue="1" operator="containsText" text="No aceptable">
      <formula>NOT(ISERROR(SEARCH("No aceptable",AD19)))</formula>
    </cfRule>
    <cfRule type="containsText" dxfId="410" priority="13" stopIfTrue="1" operator="containsText" text="No Aceptable o aceptable con control específico">
      <formula>NOT(ISERROR(SEARCH("No Aceptable o aceptable con control específico",AD19)))</formula>
    </cfRule>
  </conditionalFormatting>
  <conditionalFormatting sqref="AD19">
    <cfRule type="containsText" dxfId="409" priority="11" stopIfTrue="1" operator="containsText" text="No aceptable o aceptable con control específico">
      <formula>NOT(ISERROR(SEARCH("No aceptable o aceptable con control específico",AD19)))</formula>
    </cfRule>
  </conditionalFormatting>
  <conditionalFormatting sqref="AE19">
    <cfRule type="cellIs" dxfId="408" priority="9" stopIfTrue="1" operator="equal">
      <formula>"Aceptable"</formula>
    </cfRule>
    <cfRule type="cellIs" dxfId="407" priority="10" stopIfTrue="1" operator="equal">
      <formula>"No aceptable"</formula>
    </cfRule>
  </conditionalFormatting>
  <conditionalFormatting sqref="AE19">
    <cfRule type="cellIs" dxfId="406" priority="6" stopIfTrue="1" operator="equal">
      <formula>"I"</formula>
    </cfRule>
    <cfRule type="cellIs" dxfId="405" priority="7" stopIfTrue="1" operator="equal">
      <formula>"II"</formula>
    </cfRule>
    <cfRule type="cellIs" dxfId="404" priority="8" stopIfTrue="1" operator="between">
      <formula>"III"</formula>
      <formula>"IV"</formula>
    </cfRule>
  </conditionalFormatting>
  <conditionalFormatting sqref="AE20">
    <cfRule type="cellIs" dxfId="403" priority="1" stopIfTrue="1" operator="equal">
      <formula>"Aceptable"</formula>
    </cfRule>
    <cfRule type="cellIs" dxfId="402" priority="2" stopIfTrue="1" operator="equal">
      <formula>"No aceptable"</formula>
    </cfRule>
  </conditionalFormatting>
  <conditionalFormatting sqref="AE20">
    <cfRule type="cellIs" dxfId="401" priority="3" stopIfTrue="1" operator="equal">
      <formula>"I"</formula>
    </cfRule>
    <cfRule type="cellIs" dxfId="400" priority="4" stopIfTrue="1" operator="equal">
      <formula>"II"</formula>
    </cfRule>
    <cfRule type="cellIs" dxfId="399" priority="5" stopIfTrue="1" operator="between">
      <formula>"III"</formula>
      <formula>"IV"</formula>
    </cfRule>
  </conditionalFormatting>
  <dataValidations count="4">
    <dataValidation allowBlank="1" sqref="AA11:AA12 AA16:AA17 AA19" xr:uid="{00000000-0002-0000-1F00-000000000000}"/>
    <dataValidation type="list" allowBlank="1" showInputMessage="1" showErrorMessage="1" prompt="10 = Muy Alto_x000a_6 = Alto_x000a_2 = Medio_x000a_0 = Bajo" sqref="U19 U11:U17" xr:uid="{00000000-0002-0000-1F00-000001000000}">
      <formula1>"10, 6, 2, 0, "</formula1>
    </dataValidation>
    <dataValidation type="list" allowBlank="1" showInputMessage="1" prompt="4 = Continua_x000a_3 = Frecuente_x000a_2 = Ocasional_x000a_1 = Esporádica" sqref="V19 V11:V17" xr:uid="{00000000-0002-0000-1F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12 Z16:Z17 Z19" xr:uid="{00000000-0002-0000-1F00-000003000000}">
      <formula1>"100,60,25,10"</formula1>
    </dataValidation>
  </dataValidations>
  <pageMargins left="0.7" right="0.7" top="0.75" bottom="0.75" header="0.3" footer="0.3"/>
  <pageSetup paperSize="9" scale="18" fitToHeight="0" orientation="portrait" r:id="rId1"/>
  <colBreaks count="1" manualBreakCount="1">
    <brk id="37" max="19"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pageSetUpPr fitToPage="1"/>
  </sheetPr>
  <dimension ref="B1:AK25"/>
  <sheetViews>
    <sheetView view="pageBreakPreview" topLeftCell="A15" zoomScale="60" zoomScaleNormal="100" workbookViewId="0">
      <selection activeCell="M9" sqref="M9:M24"/>
    </sheetView>
  </sheetViews>
  <sheetFormatPr baseColWidth="10" defaultColWidth="7" defaultRowHeight="42.75" customHeight="1"/>
  <cols>
    <col min="1" max="1" width="3.140625" style="2" customWidth="1"/>
    <col min="2" max="7" width="7" style="2"/>
    <col min="8" max="8" width="9.5703125" style="3" customWidth="1"/>
    <col min="9" max="9" width="14.140625" style="2" customWidth="1"/>
    <col min="10" max="10" width="24.140625" style="2" customWidth="1"/>
    <col min="11" max="11" width="11.7109375" style="2" customWidth="1"/>
    <col min="12" max="15" width="7" style="2"/>
    <col min="16" max="16" width="10.5703125" style="2" customWidth="1"/>
    <col min="17" max="17" width="7" style="2"/>
    <col min="18" max="20" width="10.5703125" style="2" customWidth="1"/>
    <col min="21" max="35" width="7" style="2"/>
    <col min="36" max="36" width="7" style="3"/>
    <col min="37" max="37" width="16.140625" style="2" customWidth="1"/>
    <col min="38" max="16384" width="7" style="2"/>
  </cols>
  <sheetData>
    <row r="1" spans="2:37" ht="30"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2:37" ht="22.5" customHeight="1">
      <c r="B2" s="9"/>
      <c r="AI2" s="10"/>
      <c r="AJ2" s="160" t="s">
        <v>68</v>
      </c>
      <c r="AK2" s="169">
        <v>2</v>
      </c>
    </row>
    <row r="3" spans="2:37"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2:37" ht="47.25" customHeight="1">
      <c r="B4" s="416" t="s">
        <v>201</v>
      </c>
      <c r="C4" s="417"/>
      <c r="D4" s="417"/>
      <c r="E4" s="417"/>
      <c r="F4" s="417"/>
      <c r="G4" s="417"/>
      <c r="H4" s="417"/>
      <c r="I4" s="417"/>
      <c r="J4" s="417"/>
      <c r="K4" s="417"/>
      <c r="L4" s="417"/>
      <c r="M4" s="417"/>
      <c r="N4" s="417"/>
      <c r="O4" s="417"/>
      <c r="P4" s="417"/>
      <c r="Q4" s="417"/>
      <c r="R4" s="417"/>
      <c r="S4" s="417"/>
      <c r="T4" s="418"/>
      <c r="U4" s="416" t="s">
        <v>620</v>
      </c>
      <c r="V4" s="417"/>
      <c r="W4" s="417"/>
      <c r="X4" s="417"/>
      <c r="Y4" s="417"/>
      <c r="Z4" s="417"/>
      <c r="AA4" s="417"/>
      <c r="AB4" s="417"/>
      <c r="AC4" s="417"/>
      <c r="AD4" s="417"/>
      <c r="AE4" s="417"/>
      <c r="AF4" s="417"/>
      <c r="AG4" s="417"/>
      <c r="AH4" s="417"/>
      <c r="AI4" s="417"/>
      <c r="AJ4" s="417"/>
      <c r="AK4" s="418"/>
    </row>
    <row r="5" spans="2:37" s="1" customFormat="1" ht="41.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37"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37" s="1" customFormat="1" ht="62.25"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37" s="1" customFormat="1" ht="62.25" customHeight="1">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2:37" s="1" customFormat="1" ht="104.25" customHeight="1">
      <c r="B9" s="434" t="s">
        <v>106</v>
      </c>
      <c r="C9" s="434" t="s">
        <v>193</v>
      </c>
      <c r="D9" s="434" t="s">
        <v>117</v>
      </c>
      <c r="E9" s="588" t="s">
        <v>119</v>
      </c>
      <c r="F9" s="588" t="s">
        <v>118</v>
      </c>
      <c r="G9" s="229" t="s">
        <v>42</v>
      </c>
      <c r="H9" s="77" t="s">
        <v>85</v>
      </c>
      <c r="I9" s="86" t="s">
        <v>351</v>
      </c>
      <c r="J9" s="231" t="s">
        <v>353</v>
      </c>
      <c r="K9" s="231" t="s">
        <v>352</v>
      </c>
      <c r="L9" s="76">
        <v>0</v>
      </c>
      <c r="M9" s="76">
        <v>6</v>
      </c>
      <c r="N9" s="76">
        <v>0</v>
      </c>
      <c r="O9" s="76">
        <f t="shared" ref="O9:O24" si="0">SUM(L9:N9)</f>
        <v>6</v>
      </c>
      <c r="P9" s="231" t="s">
        <v>354</v>
      </c>
      <c r="Q9" s="77">
        <v>8</v>
      </c>
      <c r="R9" s="231" t="s">
        <v>355</v>
      </c>
      <c r="S9" s="231" t="s">
        <v>357</v>
      </c>
      <c r="T9" s="231" t="s">
        <v>356</v>
      </c>
      <c r="U9" s="195">
        <v>2</v>
      </c>
      <c r="V9" s="195">
        <v>4</v>
      </c>
      <c r="W9" s="195">
        <f>V9*U9</f>
        <v>8</v>
      </c>
      <c r="X9" s="196" t="str">
        <f>+IF(AND(U9*V9&gt;=24,U9*V9&lt;=40),"MA",IF(AND(U9*V9&gt;=10,U9*V9&lt;=20),"A",IF(AND(U9*V9&gt;=6,U9*V9&lt;=8),"M",IF(AND(U9*V9&gt;=0,U9*V9&lt;=4),"B",""))))</f>
        <v>M</v>
      </c>
      <c r="Y9" s="86" t="str">
        <f t="shared" ref="Y9:Y24" si="1">+IF(X9="MA","Situación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W9*Z9</f>
        <v>80</v>
      </c>
      <c r="AB9" s="198" t="str">
        <f>+IF(AND(U9*V9*Z9&gt;=600,U9*V9*Z9&lt;=4000),"I",IF(AND(U9*V9*Z9&gt;=150,U9*V9*Z9&lt;=500),"II",IF(AND(U9*V9*Z9&gt;=40,U9*V9*Z9&lt;=120),"III",IF(AND(U9*V9*Z9&gt;=0,U9*V9*Z9&lt;=20),"IV",""))))</f>
        <v>III</v>
      </c>
      <c r="AC9" s="8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693</v>
      </c>
      <c r="AF9" s="64" t="s">
        <v>34</v>
      </c>
      <c r="AG9" s="64" t="s">
        <v>34</v>
      </c>
      <c r="AH9" s="64" t="s">
        <v>34</v>
      </c>
      <c r="AI9" s="67" t="s">
        <v>349</v>
      </c>
      <c r="AJ9" s="66" t="s">
        <v>753</v>
      </c>
      <c r="AK9" s="52" t="s">
        <v>468</v>
      </c>
    </row>
    <row r="10" spans="2:37" s="1" customFormat="1" ht="66.75" customHeight="1">
      <c r="B10" s="435"/>
      <c r="C10" s="435"/>
      <c r="D10" s="435"/>
      <c r="E10" s="438"/>
      <c r="F10" s="438"/>
      <c r="G10" s="229" t="s">
        <v>42</v>
      </c>
      <c r="H10" s="484" t="s">
        <v>198</v>
      </c>
      <c r="I10" s="86" t="s">
        <v>337</v>
      </c>
      <c r="J10" s="86" t="s">
        <v>338</v>
      </c>
      <c r="K10" s="86" t="s">
        <v>342</v>
      </c>
      <c r="L10" s="76">
        <v>0</v>
      </c>
      <c r="M10" s="76">
        <v>6</v>
      </c>
      <c r="N10" s="76">
        <v>0</v>
      </c>
      <c r="O10" s="76">
        <f t="shared" si="0"/>
        <v>6</v>
      </c>
      <c r="P10" s="77" t="s">
        <v>343</v>
      </c>
      <c r="Q10" s="77">
        <v>8</v>
      </c>
      <c r="R10" s="77" t="s">
        <v>340</v>
      </c>
      <c r="S10" s="77" t="s">
        <v>341</v>
      </c>
      <c r="T10" s="77" t="s">
        <v>339</v>
      </c>
      <c r="U10" s="195">
        <v>2</v>
      </c>
      <c r="V10" s="195">
        <v>4</v>
      </c>
      <c r="W10" s="195">
        <f t="shared" ref="W10:W12" si="2">V10*U10</f>
        <v>8</v>
      </c>
      <c r="X10" s="196" t="str">
        <f>+IF(AND(U10*V10&gt;=24,U10*V10&lt;=40),"MA",IF(AND(U10*V10&gt;=10,U10*V10&lt;=20),"A",IF(AND(U10*V10&gt;=6,U10*V10&lt;=8),"M",IF(AND(U10*V10&gt;=0,U10*V10&lt;=4),"B",""))))</f>
        <v>M</v>
      </c>
      <c r="Y10" s="86" t="str">
        <f t="shared" ref="Y10"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W10*Z10</f>
        <v>80</v>
      </c>
      <c r="AB10" s="198" t="str">
        <f>+IF(AND(U10*V10*Z10&gt;=600,U10*V10*Z10&lt;=4000),"I",IF(AND(U10*V10*Z10&gt;=150,U10*V10*Z10&lt;=500),"II",IF(AND(U10*V10*Z10&gt;=40,U10*V10*Z10&lt;=120),"III",IF(AND(U10*V10*Z10&gt;=0,U10*V10*Z10&lt;=20),"IV",""))))</f>
        <v>III</v>
      </c>
      <c r="AC10" s="86"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64" t="s">
        <v>95</v>
      </c>
      <c r="AF10" s="64" t="s">
        <v>34</v>
      </c>
      <c r="AG10" s="64" t="s">
        <v>34</v>
      </c>
      <c r="AH10" s="64" t="s">
        <v>34</v>
      </c>
      <c r="AI10" s="4" t="s">
        <v>146</v>
      </c>
      <c r="AJ10" s="66" t="s">
        <v>34</v>
      </c>
      <c r="AK10" s="52" t="s">
        <v>468</v>
      </c>
    </row>
    <row r="11" spans="2:37" s="1" customFormat="1" ht="66.75" customHeight="1">
      <c r="B11" s="435"/>
      <c r="C11" s="435"/>
      <c r="D11" s="435"/>
      <c r="E11" s="438"/>
      <c r="F11" s="438"/>
      <c r="G11" s="229" t="s">
        <v>42</v>
      </c>
      <c r="H11" s="484"/>
      <c r="I11" s="86" t="s">
        <v>328</v>
      </c>
      <c r="J11" s="86" t="s">
        <v>332</v>
      </c>
      <c r="K11" s="86" t="s">
        <v>329</v>
      </c>
      <c r="L11" s="76">
        <v>0</v>
      </c>
      <c r="M11" s="76">
        <v>6</v>
      </c>
      <c r="N11" s="76">
        <v>0</v>
      </c>
      <c r="O11" s="76">
        <f t="shared" si="0"/>
        <v>6</v>
      </c>
      <c r="P11" s="77" t="s">
        <v>330</v>
      </c>
      <c r="Q11" s="77">
        <v>8</v>
      </c>
      <c r="R11" s="77" t="s">
        <v>333</v>
      </c>
      <c r="S11" s="77" t="s">
        <v>334</v>
      </c>
      <c r="T11" s="77" t="s">
        <v>336</v>
      </c>
      <c r="U11" s="195">
        <v>6</v>
      </c>
      <c r="V11" s="195">
        <v>4</v>
      </c>
      <c r="W11" s="195">
        <f t="shared" si="2"/>
        <v>24</v>
      </c>
      <c r="X11" s="196" t="str">
        <f>+IF(AND(U11*V11&gt;=24,U11*V11&lt;=40),"MA",IF(AND(U11*V11&gt;=10,U11*V11&lt;=20),"A",IF(AND(U11*V11&gt;=6,U11*V11&lt;=8),"M",IF(AND(U11*V11&gt;=0,U11*V11&lt;=4),"B",""))))</f>
        <v>MA</v>
      </c>
      <c r="Y11" s="86" t="str">
        <f t="shared" ref="Y11"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1" s="195">
        <v>10</v>
      </c>
      <c r="AA11" s="195">
        <f>W11*Z11</f>
        <v>240</v>
      </c>
      <c r="AB11" s="198" t="str">
        <f>+IF(AND(U11*V11*Z11&gt;=600,U11*V11*Z11&lt;=4000),"I",IF(AND(U11*V11*Z11&gt;=150,U11*V11*Z11&lt;=500),"II",IF(AND(U11*V11*Z11&gt;=40,U11*V11*Z11&lt;=120),"III",IF(AND(U11*V11*Z11&gt;=0,U11*V11*Z11&lt;=20),"IV",""))))</f>
        <v>II</v>
      </c>
      <c r="AC11" s="8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1" s="86" t="str">
        <f>+IF(AB11="I","No aceptable",IF(AB11="II","No aceptable o aceptable con control específico",IF(AB11="III","Aceptable",IF(AB11="IV","Aceptable",""))))</f>
        <v>No aceptable o aceptable con control específico</v>
      </c>
      <c r="AE11" s="64" t="s">
        <v>58</v>
      </c>
      <c r="AF11" s="66" t="s">
        <v>34</v>
      </c>
      <c r="AG11" s="66" t="s">
        <v>34</v>
      </c>
      <c r="AH11" s="66" t="s">
        <v>138</v>
      </c>
      <c r="AI11" s="64" t="s">
        <v>335</v>
      </c>
      <c r="AJ11" s="66" t="s">
        <v>34</v>
      </c>
      <c r="AK11" s="52" t="s">
        <v>468</v>
      </c>
    </row>
    <row r="12" spans="2:37" s="1" customFormat="1" ht="66.75" customHeight="1">
      <c r="B12" s="435"/>
      <c r="C12" s="435"/>
      <c r="D12" s="435"/>
      <c r="E12" s="438"/>
      <c r="F12" s="438"/>
      <c r="G12" s="229" t="s">
        <v>42</v>
      </c>
      <c r="H12" s="77" t="s">
        <v>90</v>
      </c>
      <c r="I12" s="86" t="s">
        <v>408</v>
      </c>
      <c r="J12" s="86" t="s">
        <v>409</v>
      </c>
      <c r="K12" s="86" t="s">
        <v>410</v>
      </c>
      <c r="L12" s="76">
        <v>0</v>
      </c>
      <c r="M12" s="76">
        <v>6</v>
      </c>
      <c r="N12" s="76">
        <v>0</v>
      </c>
      <c r="O12" s="76">
        <f t="shared" si="0"/>
        <v>6</v>
      </c>
      <c r="P12" s="77" t="s">
        <v>405</v>
      </c>
      <c r="Q12" s="77">
        <v>8</v>
      </c>
      <c r="R12" s="77" t="s">
        <v>406</v>
      </c>
      <c r="S12" s="77" t="s">
        <v>33</v>
      </c>
      <c r="T12" s="77" t="s">
        <v>407</v>
      </c>
      <c r="U12" s="195">
        <v>2</v>
      </c>
      <c r="V12" s="195">
        <v>4</v>
      </c>
      <c r="W12" s="195">
        <f t="shared" si="2"/>
        <v>8</v>
      </c>
      <c r="X12" s="196" t="str">
        <f>+IF(AND(U12*V12&gt;=24,U12*V12&lt;=40),"MA",IF(AND(U12*V12&gt;=10,U12*V12&lt;=20),"A",IF(AND(U12*V12&gt;=6,U12*V12&lt;=8),"M",IF(AND(U12*V12&gt;=0,U12*V12&lt;=4),"B",""))))</f>
        <v>M</v>
      </c>
      <c r="Y12" s="86" t="str">
        <f t="shared" si="1"/>
        <v>Situación deficiente con exposición esporádica, o bien situación mejorable con exposición continuada o frecuente. Es posible que suceda el daño alguna vez.</v>
      </c>
      <c r="Z12" s="195">
        <v>10</v>
      </c>
      <c r="AA12" s="195">
        <f>W12*Z12</f>
        <v>80</v>
      </c>
      <c r="AB12" s="198" t="str">
        <f>+IF(AND(U12*V12*Z12&gt;=600,U12*V12*Z12&lt;=4000),"I",IF(AND(U12*V12*Z12&gt;=150,U12*V12*Z12&lt;=500),"II",IF(AND(U12*V12*Z12&gt;=40,U12*V12*Z12&lt;=120),"III",IF(AND(U12*V12*Z12&gt;=0,U12*V12*Z12&lt;=20),"IV",""))))</f>
        <v>III</v>
      </c>
      <c r="AC12" s="86" t="str">
        <f t="shared" ref="AC12:AC24" si="5">+IF(AB12="I","Situación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 t="shared" ref="AD12:AD24" si="6">+IF(AB12="I","No aceptable",IF(AB12="II","No aceptable o aceptable con control específico",IF(AB12="III","Aceptable",IF(AB12="IV","Aceptable",""))))</f>
        <v>Aceptable</v>
      </c>
      <c r="AE12" s="64" t="s">
        <v>755</v>
      </c>
      <c r="AF12" s="66" t="s">
        <v>34</v>
      </c>
      <c r="AG12" s="66" t="s">
        <v>34</v>
      </c>
      <c r="AH12" s="66" t="s">
        <v>404</v>
      </c>
      <c r="AI12" s="66" t="s">
        <v>403</v>
      </c>
      <c r="AJ12" s="66" t="s">
        <v>192</v>
      </c>
      <c r="AK12" s="193" t="s">
        <v>194</v>
      </c>
    </row>
    <row r="13" spans="2:37" s="1" customFormat="1" ht="66.75" customHeight="1">
      <c r="B13" s="435"/>
      <c r="C13" s="435"/>
      <c r="D13" s="435"/>
      <c r="E13" s="438"/>
      <c r="F13" s="438"/>
      <c r="G13" s="229" t="s">
        <v>42</v>
      </c>
      <c r="H13" s="484" t="s">
        <v>44</v>
      </c>
      <c r="I13" s="86" t="s">
        <v>427</v>
      </c>
      <c r="J13" s="86" t="s">
        <v>428</v>
      </c>
      <c r="K13" s="86" t="s">
        <v>711</v>
      </c>
      <c r="L13" s="76">
        <v>0</v>
      </c>
      <c r="M13" s="76">
        <v>6</v>
      </c>
      <c r="N13" s="76">
        <v>0</v>
      </c>
      <c r="O13" s="76">
        <f t="shared" si="0"/>
        <v>6</v>
      </c>
      <c r="P13" s="86" t="s">
        <v>708</v>
      </c>
      <c r="Q13" s="77">
        <v>8</v>
      </c>
      <c r="R13" s="86" t="s">
        <v>221</v>
      </c>
      <c r="S13" s="86" t="s">
        <v>431</v>
      </c>
      <c r="T13" s="86" t="s">
        <v>432</v>
      </c>
      <c r="U13" s="195">
        <v>2</v>
      </c>
      <c r="V13" s="195">
        <v>1</v>
      </c>
      <c r="W13" s="195">
        <f>V13*U13</f>
        <v>2</v>
      </c>
      <c r="X13" s="196" t="str">
        <f>+IF(AND(U13*V13&gt;=24,U13*V13&lt;=40),"MA",IF(AND(U13*V13&gt;=10,U13*V13&lt;=20),"A",IF(AND(U13*V13&gt;=6,U13*V13&lt;=8),"M",IF(AND(U13*V13&gt;=0,U13*V13&lt;=4),"B",""))))</f>
        <v>B</v>
      </c>
      <c r="Y13" s="197"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95">
        <v>10</v>
      </c>
      <c r="AA13" s="195">
        <f>W13*Z13</f>
        <v>20</v>
      </c>
      <c r="AB13" s="198" t="str">
        <f>+IF(AND(U13*V13*Z13&gt;=600,U13*V13*Z13&lt;=4000),"I",IF(AND(U13*V13*Z13&gt;=150,U13*V13*Z13&lt;=500),"II",IF(AND(U13*V13*Z13&gt;=40,U13*V13*Z13&lt;=120),"III",IF(AND(U13*V13*Z13&gt;=0,U13*V13*Z13&lt;=20),"IV",""))))</f>
        <v>IV</v>
      </c>
      <c r="AC13" s="197"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3" s="86" t="str">
        <f>+IF(AB13="I","No aceptable",IF(AB13="II","No aceptable o aceptable con control específico",IF(AB13="III","Aceptable",IF(AB13="IV","Aceptable",""))))</f>
        <v>Aceptable</v>
      </c>
      <c r="AE13" s="601" t="s">
        <v>725</v>
      </c>
      <c r="AF13" s="74" t="s">
        <v>34</v>
      </c>
      <c r="AG13" s="74" t="s">
        <v>34</v>
      </c>
      <c r="AH13" s="74" t="s">
        <v>34</v>
      </c>
      <c r="AI13" s="64" t="s">
        <v>661</v>
      </c>
      <c r="AJ13" s="74" t="s">
        <v>34</v>
      </c>
      <c r="AK13" s="256" t="s">
        <v>433</v>
      </c>
    </row>
    <row r="14" spans="2:37" s="1" customFormat="1" ht="66.75" customHeight="1">
      <c r="B14" s="435"/>
      <c r="C14" s="435"/>
      <c r="D14" s="435"/>
      <c r="E14" s="438"/>
      <c r="F14" s="438"/>
      <c r="G14" s="229" t="s">
        <v>42</v>
      </c>
      <c r="H14" s="484"/>
      <c r="I14" s="86" t="s">
        <v>54</v>
      </c>
      <c r="J14" s="86" t="s">
        <v>224</v>
      </c>
      <c r="K14" s="86" t="s">
        <v>219</v>
      </c>
      <c r="L14" s="76">
        <v>0</v>
      </c>
      <c r="M14" s="76">
        <v>6</v>
      </c>
      <c r="N14" s="76">
        <v>0</v>
      </c>
      <c r="O14" s="76">
        <f t="shared" si="0"/>
        <v>6</v>
      </c>
      <c r="P14" s="86" t="s">
        <v>708</v>
      </c>
      <c r="Q14" s="77">
        <v>8</v>
      </c>
      <c r="R14" s="86" t="s">
        <v>221</v>
      </c>
      <c r="S14" s="86" t="s">
        <v>220</v>
      </c>
      <c r="T14" s="86" t="s">
        <v>300</v>
      </c>
      <c r="U14" s="195">
        <v>2</v>
      </c>
      <c r="V14" s="195">
        <v>2</v>
      </c>
      <c r="W14" s="195">
        <f t="shared" ref="W14" si="7">V14*U14</f>
        <v>4</v>
      </c>
      <c r="X14" s="196" t="str">
        <f t="shared" ref="X14" si="8">+IF(AND(U14*V14&gt;=24,U14*V14&lt;=40),"MA",IF(AND(U14*V14&gt;=10,U14*V14&lt;=20),"A",IF(AND(U14*V14&gt;=6,U14*V14&lt;=8),"M",IF(AND(U14*V14&gt;=0,U14*V14&lt;=4),"B",""))))</f>
        <v>B</v>
      </c>
      <c r="Y14" s="197" t="str">
        <f t="shared" ref="Y14" si="9">+IF(X14="MA","Situación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95">
        <v>10</v>
      </c>
      <c r="AA14" s="195">
        <f t="shared" ref="AA14" si="10">W14*Z14</f>
        <v>40</v>
      </c>
      <c r="AB14" s="198" t="str">
        <f t="shared" ref="AB14" si="11">+IF(AND(U14*V14*Z14&gt;=600,U14*V14*Z14&lt;=4000),"I",IF(AND(U14*V14*Z14&gt;=150,U14*V14*Z14&lt;=500),"II",IF(AND(U14*V14*Z14&gt;=40,U14*V14*Z14&lt;=120),"III",IF(AND(U14*V14*Z14&gt;=0,U14*V14*Z14&lt;=20),"IV",""))))</f>
        <v>III</v>
      </c>
      <c r="AC14" s="197" t="str">
        <f t="shared" ref="AC14" si="12">+IF(AB14="I","Situación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86" t="str">
        <f t="shared" ref="AD14" si="13">+IF(AB14="I","No aceptable",IF(AB14="II","No aceptable o aceptable con control específico",IF(AB14="III","Aceptable",IF(AB14="IV","Aceptable",""))))</f>
        <v>Aceptable</v>
      </c>
      <c r="AE14" s="603"/>
      <c r="AF14" s="74" t="s">
        <v>34</v>
      </c>
      <c r="AG14" s="74" t="s">
        <v>34</v>
      </c>
      <c r="AH14" s="74" t="s">
        <v>34</v>
      </c>
      <c r="AI14" s="64" t="s">
        <v>661</v>
      </c>
      <c r="AJ14" s="74" t="s">
        <v>34</v>
      </c>
      <c r="AK14" s="256" t="s">
        <v>433</v>
      </c>
    </row>
    <row r="15" spans="2:37" s="1" customFormat="1" ht="66.75" customHeight="1">
      <c r="B15" s="435"/>
      <c r="C15" s="435"/>
      <c r="D15" s="435"/>
      <c r="E15" s="438"/>
      <c r="F15" s="438"/>
      <c r="G15" s="229" t="s">
        <v>42</v>
      </c>
      <c r="H15" s="484" t="s">
        <v>48</v>
      </c>
      <c r="I15" s="86" t="s">
        <v>400</v>
      </c>
      <c r="J15" s="86" t="s">
        <v>401</v>
      </c>
      <c r="K15" s="86" t="s">
        <v>207</v>
      </c>
      <c r="L15" s="76">
        <v>0</v>
      </c>
      <c r="M15" s="76">
        <v>6</v>
      </c>
      <c r="N15" s="76">
        <v>0</v>
      </c>
      <c r="O15" s="76">
        <f t="shared" si="0"/>
        <v>6</v>
      </c>
      <c r="P15" s="86" t="s">
        <v>210</v>
      </c>
      <c r="Q15" s="86">
        <v>8</v>
      </c>
      <c r="R15" s="232" t="s">
        <v>33</v>
      </c>
      <c r="S15" s="86" t="s">
        <v>384</v>
      </c>
      <c r="T15" s="86" t="s">
        <v>402</v>
      </c>
      <c r="U15" s="195">
        <v>2</v>
      </c>
      <c r="V15" s="195">
        <v>4</v>
      </c>
      <c r="W15" s="195">
        <v>8</v>
      </c>
      <c r="X15" s="196" t="str">
        <f t="shared" ref="X15" si="14">+IF(AND(U15*V15&gt;=24,U15*V15&lt;=40),"MA",IF(AND(U15*V15&gt;=10,U15*V15&lt;=20),"A",IF(AND(U15*V15&gt;=6,U15*V15&lt;=8),"M",IF(AND(U15*V15&gt;=0,U15*V15&lt;=4),"B",""))))</f>
        <v>M</v>
      </c>
      <c r="Y15" s="86" t="str">
        <f t="shared" ref="Y15" si="15">+IF(X15="MA","Situación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195">
        <v>25</v>
      </c>
      <c r="AA15" s="195">
        <f t="shared" ref="AA15" si="16">W15*Z15</f>
        <v>200</v>
      </c>
      <c r="AB15" s="198" t="str">
        <f t="shared" ref="AB15" si="17">+IF(AND(U15*V15*Z15&gt;=600,U15*V15*Z15&lt;=4000),"I",IF(AND(U15*V15*Z15&gt;=150,U15*V15*Z15&lt;=500),"II",IF(AND(U15*V15*Z15&gt;=40,U15*V15*Z15&lt;=120),"III",IF(AND(U15*V15*Z15&gt;=0,U15*V15*Z15&lt;=20),"IV",""))))</f>
        <v>II</v>
      </c>
      <c r="AC15" s="86" t="str">
        <f t="shared" ref="AC15" si="18">+IF(AB15="I","Situación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5" s="86" t="str">
        <f t="shared" ref="AD15" si="19">+IF(AB15="I","No aceptable",IF(AB15="II","No aceptable o aceptable con control específico",IF(AB15="III","Aceptable",IF(AB15="IV","Aceptable",""))))</f>
        <v>No aceptable o aceptable con control específico</v>
      </c>
      <c r="AE15" s="601" t="s">
        <v>713</v>
      </c>
      <c r="AF15" s="64" t="s">
        <v>34</v>
      </c>
      <c r="AG15" s="64" t="s">
        <v>34</v>
      </c>
      <c r="AH15" s="64" t="s">
        <v>34</v>
      </c>
      <c r="AI15" s="73" t="s">
        <v>387</v>
      </c>
      <c r="AJ15" s="64" t="s">
        <v>34</v>
      </c>
      <c r="AK15" s="193" t="s">
        <v>191</v>
      </c>
    </row>
    <row r="16" spans="2:37" s="1" customFormat="1" ht="66.75" customHeight="1">
      <c r="B16" s="435"/>
      <c r="C16" s="435"/>
      <c r="D16" s="435"/>
      <c r="E16" s="438"/>
      <c r="F16" s="438"/>
      <c r="G16" s="229" t="s">
        <v>42</v>
      </c>
      <c r="H16" s="484"/>
      <c r="I16" s="231" t="s">
        <v>380</v>
      </c>
      <c r="J16" s="231" t="s">
        <v>382</v>
      </c>
      <c r="K16" s="231" t="s">
        <v>381</v>
      </c>
      <c r="L16" s="76">
        <v>0</v>
      </c>
      <c r="M16" s="76">
        <v>6</v>
      </c>
      <c r="N16" s="76">
        <v>0</v>
      </c>
      <c r="O16" s="76">
        <f t="shared" si="0"/>
        <v>6</v>
      </c>
      <c r="P16" s="232" t="s">
        <v>383</v>
      </c>
      <c r="Q16" s="77">
        <v>8</v>
      </c>
      <c r="R16" s="232" t="s">
        <v>33</v>
      </c>
      <c r="S16" s="232" t="s">
        <v>386</v>
      </c>
      <c r="T16" s="232" t="s">
        <v>385</v>
      </c>
      <c r="U16" s="195">
        <v>2</v>
      </c>
      <c r="V16" s="195">
        <v>4</v>
      </c>
      <c r="W16" s="195">
        <v>8</v>
      </c>
      <c r="X16" s="196" t="str">
        <f t="shared" ref="X16:X24" si="20">+IF(AND(U16*V16&gt;=24,U16*V16&lt;=40),"MA",IF(AND(U16*V16&gt;=10,U16*V16&lt;=20),"A",IF(AND(U16*V16&gt;=6,U16*V16&lt;=8),"M",IF(AND(U16*V16&gt;=0,U16*V16&lt;=4),"B",""))))</f>
        <v>M</v>
      </c>
      <c r="Y16" s="86" t="str">
        <f t="shared" si="1"/>
        <v>Situación deficiente con exposición esporádica, o bien situación mejorable con exposición continuada o frecuente. Es posible que suceda el daño alguna vez.</v>
      </c>
      <c r="Z16" s="195">
        <v>25</v>
      </c>
      <c r="AA16" s="195">
        <f t="shared" ref="AA16:AA24" si="21">W16*Z16</f>
        <v>200</v>
      </c>
      <c r="AB16" s="198" t="str">
        <f t="shared" ref="AB16:AB24" si="22">+IF(AND(U16*V16*Z16&gt;=600,U16*V16*Z16&lt;=4000),"I",IF(AND(U16*V16*Z16&gt;=150,U16*V16*Z16&lt;=500),"II",IF(AND(U16*V16*Z16&gt;=40,U16*V16*Z16&lt;=120),"III",IF(AND(U16*V16*Z16&gt;=0,U16*V16*Z16&lt;=20),"IV",""))))</f>
        <v>II</v>
      </c>
      <c r="AC16" s="86" t="str">
        <f t="shared" si="5"/>
        <v>Corregir y adoptar medidas de control de inmediato. Sin embargo suspenda actividades si el nivel de riesgo está por encima o igual de 360.</v>
      </c>
      <c r="AD16" s="86" t="str">
        <f t="shared" si="6"/>
        <v>No aceptable o aceptable con control específico</v>
      </c>
      <c r="AE16" s="602"/>
      <c r="AF16" s="64" t="s">
        <v>34</v>
      </c>
      <c r="AG16" s="64" t="s">
        <v>34</v>
      </c>
      <c r="AH16" s="64" t="s">
        <v>34</v>
      </c>
      <c r="AI16" s="73" t="s">
        <v>387</v>
      </c>
      <c r="AJ16" s="64" t="s">
        <v>34</v>
      </c>
      <c r="AK16" s="193" t="s">
        <v>191</v>
      </c>
    </row>
    <row r="17" spans="2:37" s="1" customFormat="1" ht="66.75" customHeight="1">
      <c r="B17" s="435"/>
      <c r="C17" s="435"/>
      <c r="D17" s="435"/>
      <c r="E17" s="438"/>
      <c r="F17" s="438"/>
      <c r="G17" s="229" t="s">
        <v>42</v>
      </c>
      <c r="H17" s="484"/>
      <c r="I17" s="231" t="s">
        <v>359</v>
      </c>
      <c r="J17" s="231" t="s">
        <v>360</v>
      </c>
      <c r="K17" s="231" t="s">
        <v>361</v>
      </c>
      <c r="L17" s="76">
        <v>0</v>
      </c>
      <c r="M17" s="76">
        <v>6</v>
      </c>
      <c r="N17" s="76">
        <v>0</v>
      </c>
      <c r="O17" s="76">
        <f t="shared" si="0"/>
        <v>6</v>
      </c>
      <c r="P17" s="232" t="s">
        <v>362</v>
      </c>
      <c r="Q17" s="77">
        <v>8</v>
      </c>
      <c r="R17" s="232" t="s">
        <v>363</v>
      </c>
      <c r="S17" s="232" t="s">
        <v>364</v>
      </c>
      <c r="T17" s="232" t="s">
        <v>365</v>
      </c>
      <c r="U17" s="195">
        <v>2</v>
      </c>
      <c r="V17" s="195">
        <v>4</v>
      </c>
      <c r="W17" s="195">
        <v>8</v>
      </c>
      <c r="X17" s="196" t="str">
        <f t="shared" si="20"/>
        <v>M</v>
      </c>
      <c r="Y17" s="86" t="str">
        <f t="shared" si="1"/>
        <v>Situación deficiente con exposición esporádica, o bien situación mejorable con exposición continuada o frecuente. Es posible que suceda el daño alguna vez.</v>
      </c>
      <c r="Z17" s="195">
        <v>10</v>
      </c>
      <c r="AA17" s="195">
        <f t="shared" si="21"/>
        <v>80</v>
      </c>
      <c r="AB17" s="198" t="str">
        <f t="shared" si="22"/>
        <v>III</v>
      </c>
      <c r="AC17" s="86" t="str">
        <f t="shared" si="5"/>
        <v>Mejorar si es posible. Sería conveniente justificar la intervención y su rentabilidad.</v>
      </c>
      <c r="AD17" s="86" t="str">
        <f t="shared" si="6"/>
        <v>Aceptable</v>
      </c>
      <c r="AE17" s="602"/>
      <c r="AF17" s="64" t="s">
        <v>34</v>
      </c>
      <c r="AG17" s="64" t="s">
        <v>34</v>
      </c>
      <c r="AH17" s="72"/>
      <c r="AI17" s="72" t="s">
        <v>366</v>
      </c>
      <c r="AJ17" s="66" t="s">
        <v>34</v>
      </c>
      <c r="AK17" s="52" t="s">
        <v>468</v>
      </c>
    </row>
    <row r="18" spans="2:37" s="1" customFormat="1" ht="66.75" customHeight="1">
      <c r="B18" s="435"/>
      <c r="C18" s="435"/>
      <c r="D18" s="435"/>
      <c r="E18" s="438"/>
      <c r="F18" s="438"/>
      <c r="G18" s="229" t="s">
        <v>42</v>
      </c>
      <c r="H18" s="484"/>
      <c r="I18" s="231" t="s">
        <v>370</v>
      </c>
      <c r="J18" s="231" t="s">
        <v>377</v>
      </c>
      <c r="K18" s="231" t="s">
        <v>371</v>
      </c>
      <c r="L18" s="76">
        <v>0</v>
      </c>
      <c r="M18" s="76">
        <v>6</v>
      </c>
      <c r="N18" s="76">
        <v>0</v>
      </c>
      <c r="O18" s="76">
        <f t="shared" si="0"/>
        <v>6</v>
      </c>
      <c r="P18" s="231" t="s">
        <v>362</v>
      </c>
      <c r="Q18" s="77">
        <v>8</v>
      </c>
      <c r="R18" s="231" t="s">
        <v>373</v>
      </c>
      <c r="S18" s="231" t="s">
        <v>374</v>
      </c>
      <c r="T18" s="231" t="s">
        <v>375</v>
      </c>
      <c r="U18" s="195">
        <v>2</v>
      </c>
      <c r="V18" s="195">
        <v>4</v>
      </c>
      <c r="W18" s="195">
        <f t="shared" ref="W18:W24" si="23">V18*U18</f>
        <v>8</v>
      </c>
      <c r="X18" s="196" t="str">
        <f t="shared" si="20"/>
        <v>M</v>
      </c>
      <c r="Y18" s="86" t="str">
        <f t="shared" si="1"/>
        <v>Situación deficiente con exposición esporádica, o bien situación mejorable con exposición continuada o frecuente. Es posible que suceda el daño alguna vez.</v>
      </c>
      <c r="Z18" s="195">
        <v>25</v>
      </c>
      <c r="AA18" s="195">
        <f t="shared" si="21"/>
        <v>200</v>
      </c>
      <c r="AB18" s="198" t="str">
        <f t="shared" si="22"/>
        <v>II</v>
      </c>
      <c r="AC18" s="86" t="str">
        <f t="shared" si="5"/>
        <v>Corregir y adoptar medidas de control de inmediato. Sin embargo suspenda actividades si el nivel de riesgo está por encima o igual de 360.</v>
      </c>
      <c r="AD18" s="86" t="str">
        <f t="shared" si="6"/>
        <v>No aceptable o aceptable con control específico</v>
      </c>
      <c r="AE18" s="603"/>
      <c r="AF18" s="64" t="s">
        <v>34</v>
      </c>
      <c r="AG18" s="64" t="s">
        <v>34</v>
      </c>
      <c r="AH18" s="64" t="s">
        <v>34</v>
      </c>
      <c r="AI18" s="72" t="s">
        <v>376</v>
      </c>
      <c r="AJ18" s="66" t="s">
        <v>34</v>
      </c>
      <c r="AK18" s="52" t="s">
        <v>468</v>
      </c>
    </row>
    <row r="19" spans="2:37" s="1" customFormat="1" ht="66.75" customHeight="1">
      <c r="B19" s="435"/>
      <c r="C19" s="435"/>
      <c r="D19" s="435"/>
      <c r="E19" s="438"/>
      <c r="F19" s="438"/>
      <c r="G19" s="229" t="s">
        <v>42</v>
      </c>
      <c r="H19" s="484" t="s">
        <v>45</v>
      </c>
      <c r="I19" s="231" t="s">
        <v>56</v>
      </c>
      <c r="J19" s="231" t="s">
        <v>322</v>
      </c>
      <c r="K19" s="231" t="s">
        <v>323</v>
      </c>
      <c r="L19" s="76">
        <v>0</v>
      </c>
      <c r="M19" s="76">
        <v>6</v>
      </c>
      <c r="N19" s="76">
        <v>0</v>
      </c>
      <c r="O19" s="76">
        <f t="shared" si="0"/>
        <v>6</v>
      </c>
      <c r="P19" s="231" t="s">
        <v>280</v>
      </c>
      <c r="Q19" s="77">
        <v>6</v>
      </c>
      <c r="R19" s="232" t="s">
        <v>33</v>
      </c>
      <c r="S19" s="231" t="s">
        <v>324</v>
      </c>
      <c r="T19" s="86" t="s">
        <v>325</v>
      </c>
      <c r="U19" s="195">
        <v>2</v>
      </c>
      <c r="V19" s="195">
        <v>4</v>
      </c>
      <c r="W19" s="195">
        <f t="shared" si="23"/>
        <v>8</v>
      </c>
      <c r="X19" s="196" t="str">
        <f t="shared" si="20"/>
        <v>M</v>
      </c>
      <c r="Y19" s="86" t="str">
        <f t="shared" si="1"/>
        <v>Situación deficiente con exposición esporádica, o bien situación mejorable con exposición continuada o frecuente. Es posible que suceda el daño alguna vez.</v>
      </c>
      <c r="Z19" s="195">
        <v>25</v>
      </c>
      <c r="AA19" s="195">
        <f t="shared" si="21"/>
        <v>200</v>
      </c>
      <c r="AB19" s="198" t="str">
        <f t="shared" si="22"/>
        <v>II</v>
      </c>
      <c r="AC19" s="86" t="str">
        <f t="shared" si="5"/>
        <v>Corregir y adoptar medidas de control de inmediato. Sin embargo suspenda actividades si el nivel de riesgo está por encima o igual de 360.</v>
      </c>
      <c r="AD19" s="86" t="str">
        <f t="shared" si="6"/>
        <v>No aceptable o aceptable con control específico</v>
      </c>
      <c r="AE19" s="64" t="s">
        <v>697</v>
      </c>
      <c r="AF19" s="66" t="s">
        <v>34</v>
      </c>
      <c r="AG19" s="66" t="s">
        <v>34</v>
      </c>
      <c r="AH19" s="72" t="s">
        <v>326</v>
      </c>
      <c r="AI19" s="72" t="s">
        <v>327</v>
      </c>
      <c r="AJ19" s="66" t="s">
        <v>34</v>
      </c>
      <c r="AK19" s="52" t="s">
        <v>468</v>
      </c>
    </row>
    <row r="20" spans="2:37" s="1" customFormat="1" ht="66.75" customHeight="1">
      <c r="B20" s="435"/>
      <c r="C20" s="435"/>
      <c r="D20" s="435"/>
      <c r="E20" s="438"/>
      <c r="F20" s="438"/>
      <c r="G20" s="229" t="s">
        <v>33</v>
      </c>
      <c r="H20" s="484"/>
      <c r="I20" s="231" t="s">
        <v>679</v>
      </c>
      <c r="J20" s="231" t="s">
        <v>680</v>
      </c>
      <c r="K20" s="231" t="s">
        <v>721</v>
      </c>
      <c r="L20" s="76">
        <v>0</v>
      </c>
      <c r="M20" s="76">
        <v>6</v>
      </c>
      <c r="N20" s="76">
        <v>0</v>
      </c>
      <c r="O20" s="76">
        <f t="shared" si="0"/>
        <v>6</v>
      </c>
      <c r="P20" s="231" t="s">
        <v>331</v>
      </c>
      <c r="Q20" s="77">
        <v>8</v>
      </c>
      <c r="R20" s="231" t="s">
        <v>683</v>
      </c>
      <c r="S20" s="231" t="s">
        <v>681</v>
      </c>
      <c r="T20" s="86" t="s">
        <v>682</v>
      </c>
      <c r="U20" s="195">
        <v>2</v>
      </c>
      <c r="V20" s="195">
        <v>1</v>
      </c>
      <c r="W20" s="195">
        <f t="shared" si="23"/>
        <v>2</v>
      </c>
      <c r="X20" s="196" t="str">
        <f t="shared" si="20"/>
        <v>B</v>
      </c>
      <c r="Y20" s="86" t="str">
        <f t="shared" si="1"/>
        <v>Situación mejorable con exposición ocasional o esporádica, o situación sin anomalía destacable con cualquier nivel de exposición. No es esperable que se materialice el riesgo, aunque puede ser concebible.</v>
      </c>
      <c r="Z20" s="195">
        <v>10</v>
      </c>
      <c r="AA20" s="195">
        <f t="shared" si="21"/>
        <v>20</v>
      </c>
      <c r="AB20" s="198" t="str">
        <f t="shared" si="22"/>
        <v>IV</v>
      </c>
      <c r="AC20" s="86" t="str">
        <f t="shared" si="5"/>
        <v>Mantener las medidas de control existentes, pero se deberían considerar soluciones o mejoras y se deben hacer comprobaciones periódicas para asegurar que el riesgo aún es tolerable.</v>
      </c>
      <c r="AD20" s="86" t="str">
        <f t="shared" si="6"/>
        <v>Aceptable</v>
      </c>
      <c r="AE20" s="64" t="s">
        <v>722</v>
      </c>
      <c r="AF20" s="64" t="s">
        <v>34</v>
      </c>
      <c r="AG20" s="64" t="s">
        <v>147</v>
      </c>
      <c r="AH20" s="72" t="s">
        <v>684</v>
      </c>
      <c r="AI20" s="72" t="s">
        <v>685</v>
      </c>
      <c r="AJ20" s="66" t="s">
        <v>34</v>
      </c>
      <c r="AK20" s="193" t="s">
        <v>478</v>
      </c>
    </row>
    <row r="21" spans="2:37" s="1" customFormat="1" ht="66.75" customHeight="1">
      <c r="B21" s="435"/>
      <c r="C21" s="435"/>
      <c r="D21" s="435"/>
      <c r="E21" s="438"/>
      <c r="F21" s="438"/>
      <c r="G21" s="229" t="s">
        <v>33</v>
      </c>
      <c r="H21" s="484"/>
      <c r="I21" s="231" t="s">
        <v>182</v>
      </c>
      <c r="J21" s="231" t="s">
        <v>299</v>
      </c>
      <c r="K21" s="231" t="s">
        <v>275</v>
      </c>
      <c r="L21" s="76">
        <v>0</v>
      </c>
      <c r="M21" s="76">
        <v>6</v>
      </c>
      <c r="N21" s="76">
        <v>0</v>
      </c>
      <c r="O21" s="76">
        <f t="shared" si="0"/>
        <v>6</v>
      </c>
      <c r="P21" s="231" t="s">
        <v>276</v>
      </c>
      <c r="Q21" s="77">
        <v>2</v>
      </c>
      <c r="R21" s="86" t="s">
        <v>306</v>
      </c>
      <c r="S21" s="231" t="s">
        <v>307</v>
      </c>
      <c r="T21" s="86" t="s">
        <v>308</v>
      </c>
      <c r="U21" s="195">
        <v>6</v>
      </c>
      <c r="V21" s="195">
        <v>2</v>
      </c>
      <c r="W21" s="195">
        <f t="shared" si="23"/>
        <v>12</v>
      </c>
      <c r="X21" s="196" t="str">
        <f t="shared" si="20"/>
        <v>A</v>
      </c>
      <c r="Y21" s="197" t="str">
        <f t="shared" si="1"/>
        <v>Situación deficiente con exposición frecuente u ocasional, o bien situación muy deficiente con exposición ocasional o esporádica. La materialización de Riesgo es posible que suceda varias veces en la vida laboral</v>
      </c>
      <c r="Z21" s="195">
        <v>25</v>
      </c>
      <c r="AA21" s="195">
        <f t="shared" si="21"/>
        <v>300</v>
      </c>
      <c r="AB21" s="198" t="str">
        <f t="shared" si="22"/>
        <v>II</v>
      </c>
      <c r="AC21" s="197" t="str">
        <f t="shared" si="5"/>
        <v>Corregir y adoptar medidas de control de inmediato. Sin embargo suspenda actividades si el nivel de riesgo está por encima o igual de 360.</v>
      </c>
      <c r="AD21" s="86" t="str">
        <f t="shared" si="6"/>
        <v>No aceptable o aceptable con control específico</v>
      </c>
      <c r="AE21" s="74" t="s">
        <v>701</v>
      </c>
      <c r="AF21" s="74" t="s">
        <v>34</v>
      </c>
      <c r="AG21" s="74" t="s">
        <v>34</v>
      </c>
      <c r="AH21" s="85" t="s">
        <v>278</v>
      </c>
      <c r="AI21" s="74" t="s">
        <v>148</v>
      </c>
      <c r="AJ21" s="74" t="s">
        <v>34</v>
      </c>
      <c r="AK21" s="52" t="s">
        <v>468</v>
      </c>
    </row>
    <row r="22" spans="2:37" s="1" customFormat="1" ht="66.75" customHeight="1">
      <c r="B22" s="435"/>
      <c r="C22" s="435"/>
      <c r="D22" s="435"/>
      <c r="E22" s="438"/>
      <c r="F22" s="438"/>
      <c r="G22" s="229" t="s">
        <v>33</v>
      </c>
      <c r="H22" s="484"/>
      <c r="I22" s="231" t="s">
        <v>56</v>
      </c>
      <c r="J22" s="231" t="s">
        <v>284</v>
      </c>
      <c r="K22" s="231" t="s">
        <v>270</v>
      </c>
      <c r="L22" s="76">
        <v>0</v>
      </c>
      <c r="M22" s="76">
        <v>6</v>
      </c>
      <c r="N22" s="76">
        <v>0</v>
      </c>
      <c r="O22" s="76">
        <f t="shared" si="0"/>
        <v>6</v>
      </c>
      <c r="P22" s="231" t="s">
        <v>285</v>
      </c>
      <c r="Q22" s="77">
        <v>1</v>
      </c>
      <c r="R22" s="231" t="s">
        <v>287</v>
      </c>
      <c r="S22" s="231" t="s">
        <v>739</v>
      </c>
      <c r="T22" s="86" t="s">
        <v>301</v>
      </c>
      <c r="U22" s="195">
        <v>2</v>
      </c>
      <c r="V22" s="195">
        <v>2</v>
      </c>
      <c r="W22" s="195">
        <f t="shared" si="23"/>
        <v>4</v>
      </c>
      <c r="X22" s="196" t="str">
        <f t="shared" si="20"/>
        <v>B</v>
      </c>
      <c r="Y22" s="197" t="str">
        <f t="shared" si="1"/>
        <v>Situación mejorable con exposición ocasional o esporádica, o situación sin anomalía destacable con cualquier nivel de exposición. No es esperable que se materialice el riesgo, aunque puede ser concebible.</v>
      </c>
      <c r="Z22" s="195">
        <v>10</v>
      </c>
      <c r="AA22" s="195">
        <f t="shared" si="21"/>
        <v>40</v>
      </c>
      <c r="AB22" s="198" t="str">
        <f t="shared" si="22"/>
        <v>III</v>
      </c>
      <c r="AC22" s="197" t="str">
        <f t="shared" si="5"/>
        <v>Mejorar si es posible. Sería conveniente justificar la intervención y su rentabilidad.</v>
      </c>
      <c r="AD22" s="86" t="str">
        <f t="shared" si="6"/>
        <v>Aceptable</v>
      </c>
      <c r="AE22" s="74" t="s">
        <v>716</v>
      </c>
      <c r="AF22" s="78" t="s">
        <v>34</v>
      </c>
      <c r="AG22" s="74" t="s">
        <v>147</v>
      </c>
      <c r="AH22" s="85" t="s">
        <v>288</v>
      </c>
      <c r="AI22" s="85" t="s">
        <v>289</v>
      </c>
      <c r="AJ22" s="78" t="s">
        <v>34</v>
      </c>
      <c r="AK22" s="52" t="s">
        <v>468</v>
      </c>
    </row>
    <row r="23" spans="2:37" s="1" customFormat="1" ht="66.75" customHeight="1">
      <c r="B23" s="435"/>
      <c r="C23" s="435"/>
      <c r="D23" s="435"/>
      <c r="E23" s="438"/>
      <c r="F23" s="438"/>
      <c r="G23" s="229" t="s">
        <v>33</v>
      </c>
      <c r="H23" s="484"/>
      <c r="I23" s="233" t="s">
        <v>715</v>
      </c>
      <c r="J23" s="231" t="s">
        <v>751</v>
      </c>
      <c r="K23" s="231" t="s">
        <v>270</v>
      </c>
      <c r="L23" s="76">
        <v>0</v>
      </c>
      <c r="M23" s="76">
        <v>6</v>
      </c>
      <c r="N23" s="76">
        <v>0</v>
      </c>
      <c r="O23" s="76">
        <f t="shared" si="0"/>
        <v>6</v>
      </c>
      <c r="P23" s="231" t="s">
        <v>291</v>
      </c>
      <c r="Q23" s="77">
        <v>8</v>
      </c>
      <c r="R23" s="231" t="s">
        <v>147</v>
      </c>
      <c r="S23" s="86" t="s">
        <v>297</v>
      </c>
      <c r="T23" s="86" t="s">
        <v>717</v>
      </c>
      <c r="U23" s="199">
        <v>2</v>
      </c>
      <c r="V23" s="195">
        <v>2</v>
      </c>
      <c r="W23" s="195">
        <f t="shared" si="23"/>
        <v>4</v>
      </c>
      <c r="X23" s="196" t="str">
        <f t="shared" si="20"/>
        <v>B</v>
      </c>
      <c r="Y23" s="197" t="str">
        <f t="shared" si="1"/>
        <v>Situación mejorable con exposición ocasional o esporádica, o situación sin anomalía destacable con cualquier nivel de exposición. No es esperable que se materialice el riesgo, aunque puede ser concebible.</v>
      </c>
      <c r="Z23" s="195">
        <v>10</v>
      </c>
      <c r="AA23" s="195">
        <f t="shared" si="21"/>
        <v>40</v>
      </c>
      <c r="AB23" s="198" t="str">
        <f t="shared" si="22"/>
        <v>III</v>
      </c>
      <c r="AC23" s="197" t="str">
        <f t="shared" si="5"/>
        <v>Mejorar si es posible. Sería conveniente justificar la intervención y su rentabilidad.</v>
      </c>
      <c r="AD23" s="86" t="str">
        <f t="shared" si="6"/>
        <v>Aceptable</v>
      </c>
      <c r="AE23" s="74" t="s">
        <v>718</v>
      </c>
      <c r="AF23" s="78" t="s">
        <v>34</v>
      </c>
      <c r="AG23" s="78" t="s">
        <v>34</v>
      </c>
      <c r="AH23" s="85" t="s">
        <v>719</v>
      </c>
      <c r="AI23" s="85" t="s">
        <v>303</v>
      </c>
      <c r="AJ23" s="78" t="s">
        <v>34</v>
      </c>
      <c r="AK23" s="52" t="s">
        <v>468</v>
      </c>
    </row>
    <row r="24" spans="2:37" s="29" customFormat="1" ht="66.75" customHeight="1">
      <c r="B24" s="436"/>
      <c r="C24" s="436"/>
      <c r="D24" s="436"/>
      <c r="E24" s="505"/>
      <c r="F24" s="505"/>
      <c r="G24" s="229" t="s">
        <v>33</v>
      </c>
      <c r="H24" s="231" t="s">
        <v>60</v>
      </c>
      <c r="I24" s="231" t="s">
        <v>268</v>
      </c>
      <c r="J24" s="231" t="s">
        <v>269</v>
      </c>
      <c r="K24" s="231" t="s">
        <v>270</v>
      </c>
      <c r="L24" s="76">
        <v>0</v>
      </c>
      <c r="M24" s="76">
        <v>6</v>
      </c>
      <c r="N24" s="76">
        <v>0</v>
      </c>
      <c r="O24" s="76">
        <f t="shared" si="0"/>
        <v>6</v>
      </c>
      <c r="P24" s="231" t="s">
        <v>271</v>
      </c>
      <c r="Q24" s="77">
        <v>8</v>
      </c>
      <c r="R24" s="231" t="s">
        <v>272</v>
      </c>
      <c r="S24" s="231" t="s">
        <v>273</v>
      </c>
      <c r="T24" s="86" t="s">
        <v>316</v>
      </c>
      <c r="U24" s="195">
        <v>2</v>
      </c>
      <c r="V24" s="195">
        <v>1</v>
      </c>
      <c r="W24" s="195">
        <f t="shared" si="23"/>
        <v>2</v>
      </c>
      <c r="X24" s="196" t="str">
        <f t="shared" si="20"/>
        <v>B</v>
      </c>
      <c r="Y24" s="86" t="str">
        <f t="shared" si="1"/>
        <v>Situación mejorable con exposición ocasional o esporádica, o situación sin anomalía destacable con cualquier nivel de exposición. No es esperable que se materialice el riesgo, aunque puede ser concebible.</v>
      </c>
      <c r="Z24" s="195">
        <v>10</v>
      </c>
      <c r="AA24" s="195">
        <f t="shared" si="21"/>
        <v>20</v>
      </c>
      <c r="AB24" s="198" t="str">
        <f t="shared" si="22"/>
        <v>IV</v>
      </c>
      <c r="AC24" s="86" t="str">
        <f t="shared" si="5"/>
        <v>Mantener las medidas de control existentes, pero se deberían considerar soluciones o mejoras y se deben hacer comprobaciones periódicas para asegurar que el riesgo aún es tolerable.</v>
      </c>
      <c r="AD24" s="86" t="str">
        <f t="shared" si="6"/>
        <v>Aceptable</v>
      </c>
      <c r="AE24" s="64" t="s">
        <v>702</v>
      </c>
      <c r="AF24" s="78" t="s">
        <v>34</v>
      </c>
      <c r="AG24" s="78" t="s">
        <v>34</v>
      </c>
      <c r="AH24" s="85" t="s">
        <v>61</v>
      </c>
      <c r="AI24" s="85" t="s">
        <v>728</v>
      </c>
      <c r="AJ24" s="78" t="s">
        <v>34</v>
      </c>
      <c r="AK24" s="257" t="s">
        <v>705</v>
      </c>
    </row>
    <row r="25" spans="2:37" ht="42.75" customHeight="1">
      <c r="AI25" s="49"/>
    </row>
  </sheetData>
  <autoFilter ref="B8:AK24" xr:uid="{00000000-0009-0000-0000-000020000000}"/>
  <mergeCells count="47">
    <mergeCell ref="B7:B8"/>
    <mergeCell ref="C7:C8"/>
    <mergeCell ref="D7:D8"/>
    <mergeCell ref="L7:O7"/>
    <mergeCell ref="P7:P8"/>
    <mergeCell ref="E7:E8"/>
    <mergeCell ref="F7:F8"/>
    <mergeCell ref="G7:G8"/>
    <mergeCell ref="H7:J7"/>
    <mergeCell ref="K7:K8"/>
    <mergeCell ref="B4:T4"/>
    <mergeCell ref="U4:AK4"/>
    <mergeCell ref="B5:T6"/>
    <mergeCell ref="U5:AC6"/>
    <mergeCell ref="AD5:AD6"/>
    <mergeCell ref="AE5:AK5"/>
    <mergeCell ref="AE6:AK6"/>
    <mergeCell ref="W7:W8"/>
    <mergeCell ref="Q7:Q8"/>
    <mergeCell ref="R7:T7"/>
    <mergeCell ref="AA7:AA8"/>
    <mergeCell ref="U7:U8"/>
    <mergeCell ref="V7:V8"/>
    <mergeCell ref="X7:X8"/>
    <mergeCell ref="Y7:Y8"/>
    <mergeCell ref="Z7:Z8"/>
    <mergeCell ref="AK7:AK8"/>
    <mergeCell ref="AB7:AB8"/>
    <mergeCell ref="AC7:AC8"/>
    <mergeCell ref="AG7:AG8"/>
    <mergeCell ref="AH7:AH8"/>
    <mergeCell ref="AI7:AI8"/>
    <mergeCell ref="AJ7:AJ8"/>
    <mergeCell ref="AE7:AE8"/>
    <mergeCell ref="AF7:AF8"/>
    <mergeCell ref="AD7:AD8"/>
    <mergeCell ref="AE13:AE14"/>
    <mergeCell ref="AE15:AE18"/>
    <mergeCell ref="H19:H23"/>
    <mergeCell ref="B9:B24"/>
    <mergeCell ref="C9:C24"/>
    <mergeCell ref="D9:D24"/>
    <mergeCell ref="E9:E24"/>
    <mergeCell ref="F9:F24"/>
    <mergeCell ref="H13:H14"/>
    <mergeCell ref="H10:H11"/>
    <mergeCell ref="H15:H18"/>
  </mergeCells>
  <conditionalFormatting sqref="AB24:AD24 AB12:AD12 AB11:AE11 AB16:AD19 AB9:AD10">
    <cfRule type="cellIs" dxfId="398" priority="253" stopIfTrue="1" operator="equal">
      <formula>"I"</formula>
    </cfRule>
    <cfRule type="cellIs" dxfId="397" priority="254" stopIfTrue="1" operator="equal">
      <formula>"II"</formula>
    </cfRule>
    <cfRule type="cellIs" dxfId="396" priority="255" stopIfTrue="1" operator="between">
      <formula>"III"</formula>
      <formula>"IV"</formula>
    </cfRule>
  </conditionalFormatting>
  <conditionalFormatting sqref="AD24 AD12 AD11:AE11 AD16:AD19 AD9:AD10">
    <cfRule type="cellIs" dxfId="395" priority="251" stopIfTrue="1" operator="equal">
      <formula>"Aceptable"</formula>
    </cfRule>
    <cfRule type="cellIs" dxfId="394" priority="252" stopIfTrue="1" operator="equal">
      <formula>"No aceptable"</formula>
    </cfRule>
  </conditionalFormatting>
  <conditionalFormatting sqref="AD24 AD16:AD19 AD9:AD12">
    <cfRule type="containsText" dxfId="393" priority="246" stopIfTrue="1" operator="containsText" text="No aceptable o aceptable con control específico">
      <formula>NOT(ISERROR(SEARCH("No aceptable o aceptable con control específico",AD9)))</formula>
    </cfRule>
    <cfRule type="containsText" dxfId="392" priority="249" stopIfTrue="1" operator="containsText" text="No aceptable">
      <formula>NOT(ISERROR(SEARCH("No aceptable",AD9)))</formula>
    </cfRule>
    <cfRule type="containsText" dxfId="391" priority="250" stopIfTrue="1" operator="containsText" text="No Aceptable o aceptable con control específico">
      <formula>NOT(ISERROR(SEARCH("No Aceptable o aceptable con control específico",AD9)))</formula>
    </cfRule>
  </conditionalFormatting>
  <conditionalFormatting sqref="AE19">
    <cfRule type="cellIs" dxfId="390" priority="182" stopIfTrue="1" operator="equal">
      <formula>"I"</formula>
    </cfRule>
    <cfRule type="cellIs" dxfId="389" priority="183" stopIfTrue="1" operator="equal">
      <formula>"II"</formula>
    </cfRule>
    <cfRule type="cellIs" dxfId="388" priority="184" stopIfTrue="1" operator="between">
      <formula>"III"</formula>
      <formula>"IV"</formula>
    </cfRule>
  </conditionalFormatting>
  <conditionalFormatting sqref="AE19">
    <cfRule type="cellIs" dxfId="387" priority="180" stopIfTrue="1" operator="equal">
      <formula>"Aceptable"</formula>
    </cfRule>
    <cfRule type="cellIs" dxfId="386" priority="181" stopIfTrue="1" operator="equal">
      <formula>"No aceptable"</formula>
    </cfRule>
  </conditionalFormatting>
  <conditionalFormatting sqref="AB15:AD15">
    <cfRule type="cellIs" dxfId="385" priority="132" stopIfTrue="1" operator="equal">
      <formula>"I"</formula>
    </cfRule>
    <cfRule type="cellIs" dxfId="384" priority="133" stopIfTrue="1" operator="equal">
      <formula>"II"</formula>
    </cfRule>
    <cfRule type="cellIs" dxfId="383" priority="134" stopIfTrue="1" operator="between">
      <formula>"III"</formula>
      <formula>"IV"</formula>
    </cfRule>
  </conditionalFormatting>
  <conditionalFormatting sqref="AD15">
    <cfRule type="cellIs" dxfId="382" priority="130" stopIfTrue="1" operator="equal">
      <formula>"Aceptable"</formula>
    </cfRule>
    <cfRule type="cellIs" dxfId="381" priority="131" stopIfTrue="1" operator="equal">
      <formula>"No aceptable"</formula>
    </cfRule>
  </conditionalFormatting>
  <conditionalFormatting sqref="AD15">
    <cfRule type="containsText" dxfId="380" priority="127" stopIfTrue="1" operator="containsText" text="No aceptable o aceptable con control específico">
      <formula>NOT(ISERROR(SEARCH("No aceptable o aceptable con control específico",AD15)))</formula>
    </cfRule>
    <cfRule type="containsText" dxfId="379" priority="128" stopIfTrue="1" operator="containsText" text="No aceptable">
      <formula>NOT(ISERROR(SEARCH("No aceptable",AD15)))</formula>
    </cfRule>
    <cfRule type="containsText" dxfId="378" priority="129" stopIfTrue="1" operator="containsText" text="No Aceptable o aceptable con control específico">
      <formula>NOT(ISERROR(SEARCH("No Aceptable o aceptable con control específico",AD15)))</formula>
    </cfRule>
  </conditionalFormatting>
  <conditionalFormatting sqref="AE15">
    <cfRule type="cellIs" dxfId="377" priority="122" stopIfTrue="1" operator="equal">
      <formula>"Aceptable"</formula>
    </cfRule>
    <cfRule type="cellIs" dxfId="376" priority="123" stopIfTrue="1" operator="equal">
      <formula>"No aceptable"</formula>
    </cfRule>
  </conditionalFormatting>
  <conditionalFormatting sqref="AE15">
    <cfRule type="cellIs" dxfId="375" priority="124" stopIfTrue="1" operator="equal">
      <formula>"I"</formula>
    </cfRule>
    <cfRule type="cellIs" dxfId="374" priority="125" stopIfTrue="1" operator="equal">
      <formula>"II"</formula>
    </cfRule>
    <cfRule type="cellIs" dxfId="373" priority="126" stopIfTrue="1" operator="between">
      <formula>"III"</formula>
      <formula>"IV"</formula>
    </cfRule>
  </conditionalFormatting>
  <conditionalFormatting sqref="AE10">
    <cfRule type="cellIs" dxfId="372" priority="89" stopIfTrue="1" operator="equal">
      <formula>"I"</formula>
    </cfRule>
    <cfRule type="cellIs" dxfId="371" priority="90" stopIfTrue="1" operator="equal">
      <formula>"II"</formula>
    </cfRule>
    <cfRule type="cellIs" dxfId="370" priority="91" stopIfTrue="1" operator="between">
      <formula>"III"</formula>
      <formula>"IV"</formula>
    </cfRule>
  </conditionalFormatting>
  <conditionalFormatting sqref="AE10">
    <cfRule type="cellIs" dxfId="369" priority="87" stopIfTrue="1" operator="equal">
      <formula>"Aceptable"</formula>
    </cfRule>
    <cfRule type="cellIs" dxfId="368" priority="88" stopIfTrue="1" operator="equal">
      <formula>"No aceptable"</formula>
    </cfRule>
  </conditionalFormatting>
  <conditionalFormatting sqref="AD21">
    <cfRule type="cellIs" dxfId="367" priority="40" stopIfTrue="1" operator="equal">
      <formula>"Aceptable"</formula>
    </cfRule>
    <cfRule type="cellIs" dxfId="366" priority="41" stopIfTrue="1" operator="equal">
      <formula>"No aceptable"</formula>
    </cfRule>
  </conditionalFormatting>
  <conditionalFormatting sqref="AB13:AD13">
    <cfRule type="cellIs" dxfId="365" priority="70" stopIfTrue="1" operator="equal">
      <formula>"I"</formula>
    </cfRule>
    <cfRule type="cellIs" dxfId="364" priority="71" stopIfTrue="1" operator="equal">
      <formula>"II"</formula>
    </cfRule>
    <cfRule type="cellIs" dxfId="363" priority="72" stopIfTrue="1" operator="between">
      <formula>"III"</formula>
      <formula>"IV"</formula>
    </cfRule>
  </conditionalFormatting>
  <conditionalFormatting sqref="AD13">
    <cfRule type="cellIs" dxfId="362" priority="73" stopIfTrue="1" operator="equal">
      <formula>"Aceptable"</formula>
    </cfRule>
    <cfRule type="cellIs" dxfId="361" priority="74" stopIfTrue="1" operator="equal">
      <formula>"No aceptable"</formula>
    </cfRule>
  </conditionalFormatting>
  <conditionalFormatting sqref="AD13">
    <cfRule type="containsText" dxfId="360" priority="68" stopIfTrue="1" operator="containsText" text="No aceptable">
      <formula>NOT(ISERROR(SEARCH("No aceptable",AD13)))</formula>
    </cfRule>
    <cfRule type="containsText" dxfId="359" priority="69" stopIfTrue="1" operator="containsText" text="No Aceptable o aceptable con control específico">
      <formula>NOT(ISERROR(SEARCH("No Aceptable o aceptable con control específico",AD13)))</formula>
    </cfRule>
  </conditionalFormatting>
  <conditionalFormatting sqref="AD13">
    <cfRule type="containsText" dxfId="358" priority="65" stopIfTrue="1" operator="containsText" text="No aceptable">
      <formula>NOT(ISERROR(SEARCH("No aceptable",AD13)))</formula>
    </cfRule>
    <cfRule type="containsText" dxfId="357" priority="66" stopIfTrue="1" operator="containsText" text="No Aceptable o aceptable con control específico">
      <formula>NOT(ISERROR(SEARCH("No Aceptable o aceptable con control específico",AD13)))</formula>
    </cfRule>
  </conditionalFormatting>
  <conditionalFormatting sqref="AD13">
    <cfRule type="containsText" dxfId="356" priority="67" stopIfTrue="1" operator="containsText" text="No aceptable o aceptable con control específico">
      <formula>NOT(ISERROR(SEARCH("No aceptable o aceptable con control específico",AD13)))</formula>
    </cfRule>
  </conditionalFormatting>
  <conditionalFormatting sqref="AB14:AD14">
    <cfRule type="cellIs" dxfId="355" priority="62" stopIfTrue="1" operator="equal">
      <formula>"I"</formula>
    </cfRule>
  </conditionalFormatting>
  <conditionalFormatting sqref="AB14:AD14">
    <cfRule type="cellIs" dxfId="354" priority="63" stopIfTrue="1" operator="equal">
      <formula>"II"</formula>
    </cfRule>
    <cfRule type="cellIs" dxfId="353" priority="64" stopIfTrue="1" operator="between">
      <formula>"III"</formula>
      <formula>"IV"</formula>
    </cfRule>
  </conditionalFormatting>
  <conditionalFormatting sqref="AD14">
    <cfRule type="containsText" dxfId="352" priority="57" stopIfTrue="1" operator="containsText" text="No aceptable o aceptable con control específico">
      <formula>NOT(ISERROR(SEARCH("No aceptable o aceptable con control específico",AD14)))</formula>
    </cfRule>
    <cfRule type="containsText" dxfId="351" priority="58" stopIfTrue="1" operator="containsText" text="No aceptable">
      <formula>NOT(ISERROR(SEARCH("No aceptable",AD14)))</formula>
    </cfRule>
    <cfRule type="containsText" dxfId="350" priority="59" stopIfTrue="1" operator="containsText" text="No Aceptable o aceptable con control específico">
      <formula>NOT(ISERROR(SEARCH("No Aceptable o aceptable con control específico",AD14)))</formula>
    </cfRule>
  </conditionalFormatting>
  <conditionalFormatting sqref="AD14">
    <cfRule type="cellIs" dxfId="349" priority="60" stopIfTrue="1" operator="equal">
      <formula>"Aceptable"</formula>
    </cfRule>
    <cfRule type="cellIs" dxfId="348" priority="61" stopIfTrue="1" operator="equal">
      <formula>"No aceptable"</formula>
    </cfRule>
  </conditionalFormatting>
  <conditionalFormatting sqref="AD14">
    <cfRule type="containsText" dxfId="347" priority="55" stopIfTrue="1" operator="containsText" text="No aceptable">
      <formula>NOT(ISERROR(SEARCH("No aceptable",AD14)))</formula>
    </cfRule>
    <cfRule type="containsText" dxfId="346" priority="56" stopIfTrue="1" operator="containsText" text="No Aceptable o aceptable con control específico">
      <formula>NOT(ISERROR(SEARCH("No Aceptable o aceptable con control específico",AD14)))</formula>
    </cfRule>
  </conditionalFormatting>
  <conditionalFormatting sqref="AB20">
    <cfRule type="cellIs" dxfId="345" priority="53" stopIfTrue="1" operator="equal">
      <formula>"II"</formula>
    </cfRule>
    <cfRule type="cellIs" dxfId="344" priority="54" stopIfTrue="1" operator="between">
      <formula>"III"</formula>
      <formula>"IV"</formula>
    </cfRule>
  </conditionalFormatting>
  <conditionalFormatting sqref="AB20">
    <cfRule type="cellIs" dxfId="343" priority="52" stopIfTrue="1" operator="equal">
      <formula>"I"</formula>
    </cfRule>
  </conditionalFormatting>
  <conditionalFormatting sqref="AD20">
    <cfRule type="containsText" dxfId="342" priority="47" stopIfTrue="1" operator="containsText" text="No aceptable o aceptable con control específico">
      <formula>NOT(ISERROR(SEARCH("No aceptable o aceptable con control específico",AD20)))</formula>
    </cfRule>
  </conditionalFormatting>
  <conditionalFormatting sqref="AD20">
    <cfRule type="cellIs" dxfId="341" priority="50" stopIfTrue="1" operator="equal">
      <formula>"Aceptable"</formula>
    </cfRule>
    <cfRule type="cellIs" dxfId="340" priority="51" stopIfTrue="1" operator="equal">
      <formula>"No aceptable"</formula>
    </cfRule>
  </conditionalFormatting>
  <conditionalFormatting sqref="AD20">
    <cfRule type="containsText" dxfId="339" priority="48" stopIfTrue="1" operator="containsText" text="No aceptable">
      <formula>NOT(ISERROR(SEARCH("No aceptable",AD20)))</formula>
    </cfRule>
    <cfRule type="containsText" dxfId="338" priority="49" stopIfTrue="1" operator="containsText" text="No Aceptable o aceptable con control específico">
      <formula>NOT(ISERROR(SEARCH("No Aceptable o aceptable con control específico",AD20)))</formula>
    </cfRule>
  </conditionalFormatting>
  <conditionalFormatting sqref="AE20">
    <cfRule type="cellIs" dxfId="337" priority="45" stopIfTrue="1" operator="equal">
      <formula>"Aceptable"</formula>
    </cfRule>
    <cfRule type="cellIs" dxfId="336" priority="46" stopIfTrue="1" operator="equal">
      <formula>"No aceptable"</formula>
    </cfRule>
  </conditionalFormatting>
  <conditionalFormatting sqref="AB21:AD21">
    <cfRule type="cellIs" dxfId="335" priority="42" stopIfTrue="1" operator="equal">
      <formula>"I"</formula>
    </cfRule>
  </conditionalFormatting>
  <conditionalFormatting sqref="AB21:AD21">
    <cfRule type="cellIs" dxfId="334" priority="43" stopIfTrue="1" operator="equal">
      <formula>"II"</formula>
    </cfRule>
    <cfRule type="cellIs" dxfId="333" priority="44" stopIfTrue="1" operator="between">
      <formula>"III"</formula>
      <formula>"IV"</formula>
    </cfRule>
  </conditionalFormatting>
  <conditionalFormatting sqref="AD21">
    <cfRule type="containsText" dxfId="332" priority="38" stopIfTrue="1" operator="containsText" text="No aceptable">
      <formula>NOT(ISERROR(SEARCH("No aceptable",AD21)))</formula>
    </cfRule>
    <cfRule type="containsText" dxfId="331" priority="39" stopIfTrue="1" operator="containsText" text="No Aceptable o aceptable con control específico">
      <formula>NOT(ISERROR(SEARCH("No Aceptable o aceptable con control específico",AD21)))</formula>
    </cfRule>
  </conditionalFormatting>
  <conditionalFormatting sqref="AD21">
    <cfRule type="containsText" dxfId="330" priority="37" stopIfTrue="1" operator="containsText" text="No aceptable o aceptable con control específico">
      <formula>NOT(ISERROR(SEARCH("No aceptable o aceptable con control específico",AD21)))</formula>
    </cfRule>
  </conditionalFormatting>
  <conditionalFormatting sqref="AE21">
    <cfRule type="cellIs" dxfId="329" priority="35" stopIfTrue="1" operator="equal">
      <formula>"Aceptable"</formula>
    </cfRule>
    <cfRule type="cellIs" dxfId="328" priority="36" stopIfTrue="1" operator="equal">
      <formula>"No aceptable"</formula>
    </cfRule>
  </conditionalFormatting>
  <conditionalFormatting sqref="AE21">
    <cfRule type="cellIs" dxfId="327" priority="32" stopIfTrue="1" operator="equal">
      <formula>"I"</formula>
    </cfRule>
    <cfRule type="cellIs" dxfId="326" priority="33" stopIfTrue="1" operator="equal">
      <formula>"II"</formula>
    </cfRule>
    <cfRule type="cellIs" dxfId="325" priority="34" stopIfTrue="1" operator="between">
      <formula>"III"</formula>
      <formula>"IV"</formula>
    </cfRule>
  </conditionalFormatting>
  <conditionalFormatting sqref="AB22">
    <cfRule type="cellIs" dxfId="324" priority="29" stopIfTrue="1" operator="equal">
      <formula>"I"</formula>
    </cfRule>
  </conditionalFormatting>
  <conditionalFormatting sqref="AB22">
    <cfRule type="cellIs" dxfId="323" priority="30" stopIfTrue="1" operator="equal">
      <formula>"II"</formula>
    </cfRule>
    <cfRule type="cellIs" dxfId="322" priority="31" stopIfTrue="1" operator="between">
      <formula>"III"</formula>
      <formula>"IV"</formula>
    </cfRule>
  </conditionalFormatting>
  <conditionalFormatting sqref="AD22:AE22">
    <cfRule type="cellIs" dxfId="321" priority="27" stopIfTrue="1" operator="equal">
      <formula>"Aceptable"</formula>
    </cfRule>
    <cfRule type="cellIs" dxfId="320" priority="28" stopIfTrue="1" operator="equal">
      <formula>"No aceptable"</formula>
    </cfRule>
  </conditionalFormatting>
  <conditionalFormatting sqref="AD22">
    <cfRule type="containsText" dxfId="319" priority="25" stopIfTrue="1" operator="containsText" text="No aceptable">
      <formula>NOT(ISERROR(SEARCH("No aceptable",AD22)))</formula>
    </cfRule>
    <cfRule type="containsText" dxfId="318" priority="26" stopIfTrue="1" operator="containsText" text="No Aceptable o aceptable con control específico">
      <formula>NOT(ISERROR(SEARCH("No Aceptable o aceptable con control específico",AD22)))</formula>
    </cfRule>
  </conditionalFormatting>
  <conditionalFormatting sqref="AD22">
    <cfRule type="containsText" dxfId="317" priority="24" stopIfTrue="1" operator="containsText" text="No aceptable o aceptable con control específico">
      <formula>NOT(ISERROR(SEARCH("No aceptable o aceptable con control específico",AD22)))</formula>
    </cfRule>
  </conditionalFormatting>
  <conditionalFormatting sqref="AB23">
    <cfRule type="cellIs" dxfId="316" priority="21" stopIfTrue="1" operator="equal">
      <formula>"I"</formula>
    </cfRule>
  </conditionalFormatting>
  <conditionalFormatting sqref="AB23">
    <cfRule type="cellIs" dxfId="315" priority="22" stopIfTrue="1" operator="equal">
      <formula>"II"</formula>
    </cfRule>
    <cfRule type="cellIs" dxfId="314" priority="23" stopIfTrue="1" operator="between">
      <formula>"III"</formula>
      <formula>"IV"</formula>
    </cfRule>
  </conditionalFormatting>
  <conditionalFormatting sqref="AD23:AE23">
    <cfRule type="cellIs" dxfId="313" priority="19" stopIfTrue="1" operator="equal">
      <formula>"Aceptable"</formula>
    </cfRule>
    <cfRule type="cellIs" dxfId="312" priority="20" stopIfTrue="1" operator="equal">
      <formula>"No aceptable"</formula>
    </cfRule>
  </conditionalFormatting>
  <conditionalFormatting sqref="AD23">
    <cfRule type="containsText" dxfId="311" priority="14" stopIfTrue="1" operator="containsText" text="No aceptable">
      <formula>NOT(ISERROR(SEARCH("No aceptable",AD23)))</formula>
    </cfRule>
    <cfRule type="containsText" dxfId="310" priority="15" stopIfTrue="1" operator="containsText" text="No Aceptable o aceptable con control específico">
      <formula>NOT(ISERROR(SEARCH("No Aceptable o aceptable con control específico",AD23)))</formula>
    </cfRule>
  </conditionalFormatting>
  <conditionalFormatting sqref="AD23">
    <cfRule type="containsText" dxfId="309" priority="13" stopIfTrue="1" operator="containsText" text="No aceptable o aceptable con control específico">
      <formula>NOT(ISERROR(SEARCH("No aceptable o aceptable con control específico",AD23)))</formula>
    </cfRule>
  </conditionalFormatting>
  <conditionalFormatting sqref="AE23">
    <cfRule type="cellIs" dxfId="308" priority="16" stopIfTrue="1" operator="equal">
      <formula>"I"</formula>
    </cfRule>
    <cfRule type="cellIs" dxfId="307" priority="17" stopIfTrue="1" operator="equal">
      <formula>"II"</formula>
    </cfRule>
    <cfRule type="cellIs" dxfId="306" priority="18" stopIfTrue="1" operator="between">
      <formula>"III"</formula>
      <formula>"IV"</formula>
    </cfRule>
  </conditionalFormatting>
  <conditionalFormatting sqref="AE24">
    <cfRule type="cellIs" dxfId="305" priority="8" stopIfTrue="1" operator="equal">
      <formula>"Aceptable"</formula>
    </cfRule>
    <cfRule type="cellIs" dxfId="304" priority="9" stopIfTrue="1" operator="equal">
      <formula>"No aceptable"</formula>
    </cfRule>
  </conditionalFormatting>
  <conditionalFormatting sqref="AE24">
    <cfRule type="cellIs" dxfId="303" priority="10" stopIfTrue="1" operator="equal">
      <formula>"I"</formula>
    </cfRule>
    <cfRule type="cellIs" dxfId="302" priority="11" stopIfTrue="1" operator="equal">
      <formula>"II"</formula>
    </cfRule>
    <cfRule type="cellIs" dxfId="301" priority="12" stopIfTrue="1" operator="between">
      <formula>"III"</formula>
      <formula>"IV"</formula>
    </cfRule>
  </conditionalFormatting>
  <conditionalFormatting sqref="AE9">
    <cfRule type="cellIs" dxfId="300" priority="6" stopIfTrue="1" operator="equal">
      <formula>"Aceptable"</formula>
    </cfRule>
    <cfRule type="cellIs" dxfId="299" priority="7" stopIfTrue="1" operator="equal">
      <formula>"No aceptable"</formula>
    </cfRule>
  </conditionalFormatting>
  <conditionalFormatting sqref="AE9">
    <cfRule type="cellIs" dxfId="298" priority="3" stopIfTrue="1" operator="equal">
      <formula>"I"</formula>
    </cfRule>
    <cfRule type="cellIs" dxfId="297" priority="4" stopIfTrue="1" operator="equal">
      <formula>"II"</formula>
    </cfRule>
    <cfRule type="cellIs" dxfId="296" priority="5" stopIfTrue="1" operator="between">
      <formula>"III"</formula>
      <formula>"IV"</formula>
    </cfRule>
  </conditionalFormatting>
  <conditionalFormatting sqref="AE12">
    <cfRule type="cellIs" dxfId="295" priority="1" stopIfTrue="1" operator="equal">
      <formula>"Aceptable"</formula>
    </cfRule>
    <cfRule type="cellIs" dxfId="294" priority="2" stopIfTrue="1" operator="equal">
      <formula>"No aceptable"</formula>
    </cfRule>
  </conditionalFormatting>
  <dataValidations count="5">
    <dataValidation type="list" allowBlank="1" showInputMessage="1" showErrorMessage="1" sqref="I16" xr:uid="{00000000-0002-0000-2000-000000000000}">
      <formula1>INDIRECT($I$8)</formula1>
    </dataValidation>
    <dataValidation allowBlank="1" sqref="AA9:AA24" xr:uid="{00000000-0002-0000-2000-000001000000}"/>
    <dataValidation type="list" allowBlank="1" showInputMessage="1" showErrorMessage="1" prompt="10 = Muy Alto_x000a_6 = Alto_x000a_2 = Medio_x000a_0 = Bajo" sqref="U9:U24" xr:uid="{00000000-0002-0000-2000-000002000000}">
      <formula1>"10, 6, 2, 0, "</formula1>
    </dataValidation>
    <dataValidation type="list" allowBlank="1" showInputMessage="1" prompt="4 = Continua_x000a_3 = Frecuente_x000a_2 = Ocasional_x000a_1 = Esporádica" sqref="V9:V24" xr:uid="{00000000-0002-0000-2000-000003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2000-000004000000}">
      <formula1>"100,60,25,10"</formula1>
    </dataValidation>
  </dataValidations>
  <pageMargins left="0.7" right="0.7" top="0.75" bottom="0.75" header="0.3" footer="0.3"/>
  <pageSetup scale="29"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pageSetUpPr fitToPage="1"/>
  </sheetPr>
  <dimension ref="B1:AK27"/>
  <sheetViews>
    <sheetView view="pageBreakPreview" topLeftCell="A2" zoomScale="60" zoomScaleNormal="70" workbookViewId="0">
      <selection activeCell="AK23" sqref="AK23"/>
    </sheetView>
  </sheetViews>
  <sheetFormatPr baseColWidth="10" defaultColWidth="5.85546875" defaultRowHeight="105.75" customHeight="1"/>
  <cols>
    <col min="1" max="1" width="2" style="2" customWidth="1"/>
    <col min="2" max="7" width="5.85546875" style="2"/>
    <col min="8" max="8" width="9" style="3" customWidth="1"/>
    <col min="9" max="11" width="11.5703125" style="2" customWidth="1"/>
    <col min="12" max="15" width="5.85546875" style="2"/>
    <col min="16" max="16" width="10.5703125" style="2" customWidth="1"/>
    <col min="17" max="17" width="5.85546875" style="2"/>
    <col min="18" max="20" width="10.5703125" style="2" customWidth="1"/>
    <col min="21" max="34" width="5.85546875" style="2"/>
    <col min="35" max="35" width="27.42578125" style="2" customWidth="1"/>
    <col min="36" max="36" width="12.140625" style="3" customWidth="1"/>
    <col min="37" max="37" width="14.5703125" style="2" customWidth="1"/>
    <col min="38" max="16384" width="5.85546875" style="2"/>
  </cols>
  <sheetData>
    <row r="1" spans="2:37" ht="23.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2:37" ht="23.25" customHeight="1">
      <c r="B2" s="9"/>
      <c r="AI2" s="10"/>
      <c r="AJ2" s="160" t="s">
        <v>68</v>
      </c>
      <c r="AK2" s="169">
        <v>2</v>
      </c>
    </row>
    <row r="3" spans="2:37"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2:37" ht="0.6" customHeight="1"/>
    <row r="5" spans="2:37" ht="24.95" customHeight="1">
      <c r="B5" s="416" t="s">
        <v>622</v>
      </c>
      <c r="C5" s="417"/>
      <c r="D5" s="417"/>
      <c r="E5" s="417"/>
      <c r="F5" s="417"/>
      <c r="G5" s="417"/>
      <c r="H5" s="417"/>
      <c r="I5" s="417"/>
      <c r="J5" s="417"/>
      <c r="K5" s="417"/>
      <c r="L5" s="417"/>
      <c r="M5" s="417"/>
      <c r="N5" s="417"/>
      <c r="O5" s="417"/>
      <c r="P5" s="417"/>
      <c r="Q5" s="417"/>
      <c r="R5" s="417"/>
      <c r="S5" s="417"/>
      <c r="T5" s="418"/>
      <c r="U5" s="416" t="s">
        <v>623</v>
      </c>
      <c r="V5" s="417"/>
      <c r="W5" s="417"/>
      <c r="X5" s="417"/>
      <c r="Y5" s="417"/>
      <c r="Z5" s="417"/>
      <c r="AA5" s="417"/>
      <c r="AB5" s="417"/>
      <c r="AC5" s="417"/>
      <c r="AD5" s="417"/>
      <c r="AE5" s="417"/>
      <c r="AF5" s="417"/>
      <c r="AG5" s="417"/>
      <c r="AH5" s="417"/>
      <c r="AI5" s="417"/>
      <c r="AJ5" s="417"/>
      <c r="AK5" s="418"/>
    </row>
    <row r="6" spans="2:37" ht="10.5" customHeight="1">
      <c r="B6" s="170"/>
      <c r="C6" s="170"/>
      <c r="D6" s="170"/>
      <c r="E6" s="170"/>
      <c r="F6" s="170"/>
      <c r="G6" s="170"/>
      <c r="H6" s="17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1"/>
      <c r="AK6" s="170"/>
    </row>
    <row r="7" spans="2:37" s="1" customFormat="1" ht="33" customHeight="1">
      <c r="B7" s="419" t="s">
        <v>16</v>
      </c>
      <c r="C7" s="419"/>
      <c r="D7" s="419"/>
      <c r="E7" s="419"/>
      <c r="F7" s="419"/>
      <c r="G7" s="419"/>
      <c r="H7" s="419"/>
      <c r="I7" s="419"/>
      <c r="J7" s="419"/>
      <c r="K7" s="419"/>
      <c r="L7" s="419"/>
      <c r="M7" s="419"/>
      <c r="N7" s="419"/>
      <c r="O7" s="419"/>
      <c r="P7" s="419"/>
      <c r="Q7" s="419"/>
      <c r="R7" s="419"/>
      <c r="S7" s="419"/>
      <c r="T7" s="419"/>
      <c r="U7" s="420" t="s">
        <v>7</v>
      </c>
      <c r="V7" s="420"/>
      <c r="W7" s="420"/>
      <c r="X7" s="420"/>
      <c r="Y7" s="420"/>
      <c r="Z7" s="420"/>
      <c r="AA7" s="420"/>
      <c r="AB7" s="420"/>
      <c r="AC7" s="420"/>
      <c r="AD7" s="421" t="s">
        <v>19</v>
      </c>
      <c r="AE7" s="420" t="s">
        <v>17</v>
      </c>
      <c r="AF7" s="420"/>
      <c r="AG7" s="420"/>
      <c r="AH7" s="420"/>
      <c r="AI7" s="420"/>
      <c r="AJ7" s="420"/>
      <c r="AK7" s="420"/>
    </row>
    <row r="8" spans="2:37" s="1" customFormat="1" ht="25.5" customHeight="1">
      <c r="B8" s="419"/>
      <c r="C8" s="419"/>
      <c r="D8" s="419"/>
      <c r="E8" s="419"/>
      <c r="F8" s="419"/>
      <c r="G8" s="419"/>
      <c r="H8" s="419"/>
      <c r="I8" s="419"/>
      <c r="J8" s="419"/>
      <c r="K8" s="419"/>
      <c r="L8" s="419"/>
      <c r="M8" s="419"/>
      <c r="N8" s="419"/>
      <c r="O8" s="419"/>
      <c r="P8" s="419"/>
      <c r="Q8" s="419"/>
      <c r="R8" s="419"/>
      <c r="S8" s="419"/>
      <c r="T8" s="419"/>
      <c r="U8" s="420"/>
      <c r="V8" s="420"/>
      <c r="W8" s="420"/>
      <c r="X8" s="420"/>
      <c r="Y8" s="420"/>
      <c r="Z8" s="420"/>
      <c r="AA8" s="420"/>
      <c r="AB8" s="420"/>
      <c r="AC8" s="420"/>
      <c r="AD8" s="421"/>
      <c r="AE8" s="422" t="s">
        <v>10</v>
      </c>
      <c r="AF8" s="422"/>
      <c r="AG8" s="422"/>
      <c r="AH8" s="422"/>
      <c r="AI8" s="422"/>
      <c r="AJ8" s="422"/>
      <c r="AK8" s="422"/>
    </row>
    <row r="9" spans="2:37" s="1" customFormat="1" ht="105.75" customHeight="1">
      <c r="B9" s="403" t="s">
        <v>22</v>
      </c>
      <c r="C9" s="403" t="s">
        <v>23</v>
      </c>
      <c r="D9" s="403" t="s">
        <v>38</v>
      </c>
      <c r="E9" s="403" t="s">
        <v>20</v>
      </c>
      <c r="F9" s="403" t="s">
        <v>21</v>
      </c>
      <c r="G9" s="403" t="s">
        <v>66</v>
      </c>
      <c r="H9" s="406" t="s">
        <v>2</v>
      </c>
      <c r="I9" s="406"/>
      <c r="J9" s="406"/>
      <c r="K9" s="406" t="s">
        <v>5</v>
      </c>
      <c r="L9" s="423" t="s">
        <v>70</v>
      </c>
      <c r="M9" s="424"/>
      <c r="N9" s="424"/>
      <c r="O9" s="425"/>
      <c r="P9" s="406" t="s">
        <v>208</v>
      </c>
      <c r="Q9" s="403" t="s">
        <v>71</v>
      </c>
      <c r="R9" s="406" t="s">
        <v>0</v>
      </c>
      <c r="S9" s="406"/>
      <c r="T9" s="406"/>
      <c r="U9" s="403" t="s">
        <v>30</v>
      </c>
      <c r="V9" s="403" t="s">
        <v>31</v>
      </c>
      <c r="W9" s="403" t="s">
        <v>8</v>
      </c>
      <c r="X9" s="411" t="s">
        <v>29</v>
      </c>
      <c r="Y9" s="406" t="s">
        <v>25</v>
      </c>
      <c r="Z9" s="403" t="s">
        <v>32</v>
      </c>
      <c r="AA9" s="403" t="s">
        <v>28</v>
      </c>
      <c r="AB9" s="403" t="s">
        <v>27</v>
      </c>
      <c r="AC9" s="406" t="s">
        <v>26</v>
      </c>
      <c r="AD9" s="403" t="s">
        <v>9</v>
      </c>
      <c r="AE9" s="406" t="s">
        <v>24</v>
      </c>
      <c r="AF9" s="406" t="s">
        <v>11</v>
      </c>
      <c r="AG9" s="406" t="s">
        <v>12</v>
      </c>
      <c r="AH9" s="406" t="s">
        <v>13</v>
      </c>
      <c r="AI9" s="406" t="s">
        <v>14</v>
      </c>
      <c r="AJ9" s="406" t="s">
        <v>15</v>
      </c>
      <c r="AK9" s="406" t="s">
        <v>18</v>
      </c>
    </row>
    <row r="10" spans="2:37" s="1" customFormat="1" ht="60.6" customHeight="1">
      <c r="B10" s="403"/>
      <c r="C10" s="403"/>
      <c r="D10" s="403"/>
      <c r="E10" s="403"/>
      <c r="F10" s="403"/>
      <c r="G10" s="403"/>
      <c r="H10" s="173" t="s">
        <v>3</v>
      </c>
      <c r="I10" s="173" t="s">
        <v>4</v>
      </c>
      <c r="J10" s="173" t="s">
        <v>6</v>
      </c>
      <c r="K10" s="406"/>
      <c r="L10" s="172" t="s">
        <v>39</v>
      </c>
      <c r="M10" s="172" t="s">
        <v>40</v>
      </c>
      <c r="N10" s="174" t="s">
        <v>41</v>
      </c>
      <c r="O10" s="174" t="s">
        <v>43</v>
      </c>
      <c r="P10" s="406"/>
      <c r="Q10" s="403"/>
      <c r="R10" s="173" t="s">
        <v>6</v>
      </c>
      <c r="S10" s="173" t="s">
        <v>1</v>
      </c>
      <c r="T10" s="173" t="s">
        <v>72</v>
      </c>
      <c r="U10" s="403"/>
      <c r="V10" s="403"/>
      <c r="W10" s="403"/>
      <c r="X10" s="411"/>
      <c r="Y10" s="406"/>
      <c r="Z10" s="403"/>
      <c r="AA10" s="403"/>
      <c r="AB10" s="403"/>
      <c r="AC10" s="406"/>
      <c r="AD10" s="403"/>
      <c r="AE10" s="406"/>
      <c r="AF10" s="406"/>
      <c r="AG10" s="406"/>
      <c r="AH10" s="406"/>
      <c r="AI10" s="406"/>
      <c r="AJ10" s="406"/>
      <c r="AK10" s="406"/>
    </row>
    <row r="11" spans="2:37" s="1" customFormat="1" ht="60.6" customHeight="1">
      <c r="B11" s="435" t="s">
        <v>106</v>
      </c>
      <c r="C11" s="435" t="s">
        <v>585</v>
      </c>
      <c r="D11" s="435" t="s">
        <v>93</v>
      </c>
      <c r="E11" s="438" t="s">
        <v>120</v>
      </c>
      <c r="F11" s="438" t="s">
        <v>121</v>
      </c>
      <c r="G11" s="77" t="s">
        <v>33</v>
      </c>
      <c r="H11" s="484" t="s">
        <v>36</v>
      </c>
      <c r="I11" s="86" t="s">
        <v>96</v>
      </c>
      <c r="J11" s="230" t="s">
        <v>236</v>
      </c>
      <c r="K11" s="231" t="s">
        <v>237</v>
      </c>
      <c r="L11" s="76">
        <v>0</v>
      </c>
      <c r="M11" s="77">
        <v>2</v>
      </c>
      <c r="N11" s="76">
        <v>0</v>
      </c>
      <c r="O11" s="76">
        <f t="shared" ref="O11:O24" si="0">SUM(L11:N11)</f>
        <v>2</v>
      </c>
      <c r="P11" s="230" t="s">
        <v>232</v>
      </c>
      <c r="Q11" s="77">
        <v>4</v>
      </c>
      <c r="R11" s="231" t="s">
        <v>238</v>
      </c>
      <c r="S11" s="231" t="s">
        <v>234</v>
      </c>
      <c r="T11" s="231" t="s">
        <v>233</v>
      </c>
      <c r="U11" s="195">
        <v>2</v>
      </c>
      <c r="V11" s="195">
        <v>4</v>
      </c>
      <c r="W11" s="195">
        <f t="shared" ref="W11:W24" si="1">V11*U11</f>
        <v>8</v>
      </c>
      <c r="X11" s="196" t="str">
        <f t="shared" ref="X11:X24" si="2">+IF(AND(U11*V11&gt;=24,U11*V11&lt;=40),"MA",IF(AND(U11*V11&gt;=10,U11*V11&lt;=20),"A",IF(AND(U11*V11&gt;=6,U11*V11&lt;=8),"M",IF(AND(U11*V11&gt;=0,U11*V11&lt;=4),"B",""))))</f>
        <v>M</v>
      </c>
      <c r="Y11" s="86"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95">
        <v>10</v>
      </c>
      <c r="AA11" s="195">
        <f t="shared" ref="AA11:AA24" si="4">W11*Z11</f>
        <v>80</v>
      </c>
      <c r="AB11" s="198" t="str">
        <f t="shared" ref="AB11:AB24" si="5">+IF(AND(U11*V11*Z11&gt;=600,U11*V11*Z11&lt;=4000),"I",IF(AND(U11*V11*Z11&gt;=150,U11*V11*Z11&lt;=500),"II",IF(AND(U11*V11*Z11&gt;=40,U11*V11*Z11&lt;=120),"III",IF(AND(U11*V11*Z11&gt;=0,U11*V11*Z11&lt;=20),"IV",""))))</f>
        <v>III</v>
      </c>
      <c r="AC11" s="86" t="str">
        <f t="shared" ref="AC11:AC24"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 t="shared" ref="AD11:AD24" si="7">+IF(AB11="I","No aceptable",IF(AB11="II","No aceptable o aceptable con control específico",IF(AB11="III","Aceptable",IF(AB11="IV","Aceptable",""))))</f>
        <v>Aceptable</v>
      </c>
      <c r="AE11" s="64" t="s">
        <v>97</v>
      </c>
      <c r="AF11" s="66" t="s">
        <v>34</v>
      </c>
      <c r="AG11" s="66" t="s">
        <v>34</v>
      </c>
      <c r="AH11" s="66" t="s">
        <v>240</v>
      </c>
      <c r="AI11" s="64" t="s">
        <v>235</v>
      </c>
      <c r="AJ11" s="66" t="s">
        <v>34</v>
      </c>
      <c r="AK11" s="257" t="s">
        <v>478</v>
      </c>
    </row>
    <row r="12" spans="2:37" s="1" customFormat="1" ht="72" customHeight="1">
      <c r="B12" s="435"/>
      <c r="C12" s="435"/>
      <c r="D12" s="435"/>
      <c r="E12" s="438"/>
      <c r="F12" s="438"/>
      <c r="G12" s="77" t="s">
        <v>33</v>
      </c>
      <c r="H12" s="484"/>
      <c r="I12" s="77" t="s">
        <v>245</v>
      </c>
      <c r="J12" s="230" t="s">
        <v>265</v>
      </c>
      <c r="K12" s="231" t="s">
        <v>247</v>
      </c>
      <c r="L12" s="76">
        <v>0</v>
      </c>
      <c r="M12" s="77">
        <v>2</v>
      </c>
      <c r="N12" s="76">
        <v>0</v>
      </c>
      <c r="O12" s="76">
        <f t="shared" si="0"/>
        <v>2</v>
      </c>
      <c r="P12" s="231" t="s">
        <v>248</v>
      </c>
      <c r="Q12" s="77">
        <v>4</v>
      </c>
      <c r="R12" s="231" t="s">
        <v>79</v>
      </c>
      <c r="S12" s="231" t="s">
        <v>249</v>
      </c>
      <c r="T12" s="231" t="s">
        <v>266</v>
      </c>
      <c r="U12" s="195">
        <v>2</v>
      </c>
      <c r="V12" s="195">
        <v>4</v>
      </c>
      <c r="W12" s="195">
        <f>V12*U12</f>
        <v>8</v>
      </c>
      <c r="X12" s="196" t="str">
        <f>+IF(AND(U12*V12&gt;=24,U12*V12&lt;=40),"MA",IF(AND(U12*V12&gt;=10,U12*V12&lt;=20),"A",IF(AND(U12*V12&gt;=6,U12*V12&lt;=8),"M",IF(AND(U12*V12&gt;=0,U12*V12&lt;=4),"B",""))))</f>
        <v>M</v>
      </c>
      <c r="Y12" s="86"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95">
        <v>10</v>
      </c>
      <c r="AA12" s="195">
        <f>W12*Z12</f>
        <v>80</v>
      </c>
      <c r="AB12" s="198" t="str">
        <f t="shared" si="5"/>
        <v>III</v>
      </c>
      <c r="AC12" s="86"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+IF(AB12="I","No aceptable",IF(AB12="II","No aceptable o aceptable con control específico",IF(AB12="III","Aceptable",IF(AB12="IV","Aceptable",""))))</f>
        <v>Aceptable</v>
      </c>
      <c r="AE12" s="64" t="s">
        <v>251</v>
      </c>
      <c r="AF12" s="66" t="s">
        <v>34</v>
      </c>
      <c r="AG12" s="66" t="s">
        <v>37</v>
      </c>
      <c r="AH12" s="66" t="s">
        <v>34</v>
      </c>
      <c r="AI12" s="64" t="s">
        <v>267</v>
      </c>
      <c r="AJ12" s="64" t="s">
        <v>122</v>
      </c>
      <c r="AK12" s="258" t="s">
        <v>188</v>
      </c>
    </row>
    <row r="13" spans="2:37" s="1" customFormat="1" ht="72" customHeight="1">
      <c r="B13" s="435"/>
      <c r="C13" s="435"/>
      <c r="D13" s="435"/>
      <c r="E13" s="438"/>
      <c r="F13" s="438"/>
      <c r="G13" s="77" t="s">
        <v>42</v>
      </c>
      <c r="H13" s="77" t="s">
        <v>90</v>
      </c>
      <c r="I13" s="77" t="s">
        <v>415</v>
      </c>
      <c r="J13" s="77" t="s">
        <v>416</v>
      </c>
      <c r="K13" s="253" t="s">
        <v>417</v>
      </c>
      <c r="L13" s="76">
        <v>0</v>
      </c>
      <c r="M13" s="77">
        <v>2</v>
      </c>
      <c r="N13" s="76">
        <v>0</v>
      </c>
      <c r="O13" s="76">
        <f t="shared" si="0"/>
        <v>2</v>
      </c>
      <c r="P13" s="77" t="str">
        <f>K13</f>
        <v>RESEQUEDAD EN LA PIEL</v>
      </c>
      <c r="Q13" s="77">
        <v>8</v>
      </c>
      <c r="R13" s="77" t="s">
        <v>33</v>
      </c>
      <c r="S13" s="77" t="s">
        <v>33</v>
      </c>
      <c r="T13" s="77" t="s">
        <v>73</v>
      </c>
      <c r="U13" s="195">
        <v>2</v>
      </c>
      <c r="V13" s="195">
        <v>4</v>
      </c>
      <c r="W13" s="195">
        <f>V13*U13</f>
        <v>8</v>
      </c>
      <c r="X13" s="196" t="str">
        <f>+IF(AND(U13*V13&gt;=24,U13*V13&lt;=40),"MA",IF(AND(U13*V13&gt;=10,U13*V13&lt;=20),"A",IF(AND(U13*V13&gt;=6,U13*V13&lt;=8),"M",IF(AND(U13*V13&gt;=0,U13*V13&lt;=4),"B",""))))</f>
        <v>M</v>
      </c>
      <c r="Y13" s="86" t="str">
        <f t="shared" si="3"/>
        <v>Situación deficiente con exposición esporádica, o bien situación mejorable con exposición continuada o frecuente. Es posible que suceda el daño alguna vez.</v>
      </c>
      <c r="Z13" s="195">
        <v>10</v>
      </c>
      <c r="AA13" s="195">
        <f>W13*Z13</f>
        <v>80</v>
      </c>
      <c r="AB13" s="198" t="str">
        <f t="shared" si="5"/>
        <v>III</v>
      </c>
      <c r="AC13" s="86" t="str">
        <f t="shared" si="6"/>
        <v>Mejorar si es posible. Sería conveniente justificar la intervención y su rentabilidad.</v>
      </c>
      <c r="AD13" s="86" t="str">
        <f t="shared" si="7"/>
        <v>Aceptable</v>
      </c>
      <c r="AE13" s="64" t="s">
        <v>755</v>
      </c>
      <c r="AF13" s="66" t="s">
        <v>34</v>
      </c>
      <c r="AG13" s="66" t="s">
        <v>34</v>
      </c>
      <c r="AH13" s="66" t="s">
        <v>34</v>
      </c>
      <c r="AI13" s="98" t="s">
        <v>195</v>
      </c>
      <c r="AJ13" s="66" t="s">
        <v>145</v>
      </c>
      <c r="AK13" s="193" t="s">
        <v>188</v>
      </c>
    </row>
    <row r="14" spans="2:37" s="1" customFormat="1" ht="72" customHeight="1">
      <c r="B14" s="435"/>
      <c r="C14" s="435"/>
      <c r="D14" s="435"/>
      <c r="E14" s="438"/>
      <c r="F14" s="438"/>
      <c r="G14" s="77" t="s">
        <v>42</v>
      </c>
      <c r="H14" s="484" t="s">
        <v>44</v>
      </c>
      <c r="I14" s="86" t="s">
        <v>427</v>
      </c>
      <c r="J14" s="86" t="s">
        <v>428</v>
      </c>
      <c r="K14" s="86" t="s">
        <v>711</v>
      </c>
      <c r="L14" s="76">
        <v>0</v>
      </c>
      <c r="M14" s="77">
        <v>2</v>
      </c>
      <c r="N14" s="76">
        <v>0</v>
      </c>
      <c r="O14" s="76">
        <f t="shared" si="0"/>
        <v>2</v>
      </c>
      <c r="P14" s="86" t="s">
        <v>708</v>
      </c>
      <c r="Q14" s="77">
        <v>8</v>
      </c>
      <c r="R14" s="86" t="s">
        <v>221</v>
      </c>
      <c r="S14" s="86" t="s">
        <v>431</v>
      </c>
      <c r="T14" s="86" t="s">
        <v>432</v>
      </c>
      <c r="U14" s="195">
        <v>2</v>
      </c>
      <c r="V14" s="195">
        <v>1</v>
      </c>
      <c r="W14" s="195">
        <f>V14*U14</f>
        <v>2</v>
      </c>
      <c r="X14" s="196" t="str">
        <f>+IF(AND(U14*V14&gt;=24,U14*V14&lt;=40),"MA",IF(AND(U14*V14&gt;=10,U14*V14&lt;=20),"A",IF(AND(U14*V14&gt;=6,U14*V14&lt;=8),"M",IF(AND(U14*V14&gt;=0,U14*V14&lt;=4),"B",""))))</f>
        <v>B</v>
      </c>
      <c r="Y14" s="197" t="str">
        <f>+IF(X14="MA","Situación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95">
        <v>10</v>
      </c>
      <c r="AA14" s="195">
        <f>W14*Z14</f>
        <v>20</v>
      </c>
      <c r="AB14" s="198" t="str">
        <f>+IF(AND(U14*V14*Z14&gt;=600,U14*V14*Z14&lt;=4000),"I",IF(AND(U14*V14*Z14&gt;=150,U14*V14*Z14&lt;=500),"II",IF(AND(U14*V14*Z14&gt;=40,U14*V14*Z14&lt;=120),"III",IF(AND(U14*V14*Z14&gt;=0,U14*V14*Z14&lt;=20),"IV",""))))</f>
        <v>IV</v>
      </c>
      <c r="AC14" s="197"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86" t="str">
        <f>+IF(AB14="I","No aceptable",IF(AB14="II","No aceptable o aceptable con control específico",IF(AB14="III","Aceptable",IF(AB14="IV","Aceptable",""))))</f>
        <v>Aceptable</v>
      </c>
      <c r="AE14" s="601" t="s">
        <v>725</v>
      </c>
      <c r="AF14" s="74" t="s">
        <v>34</v>
      </c>
      <c r="AG14" s="74" t="s">
        <v>34</v>
      </c>
      <c r="AH14" s="74" t="s">
        <v>34</v>
      </c>
      <c r="AI14" s="64" t="s">
        <v>661</v>
      </c>
      <c r="AJ14" s="74" t="s">
        <v>34</v>
      </c>
      <c r="AK14" s="256" t="s">
        <v>433</v>
      </c>
    </row>
    <row r="15" spans="2:37" s="1" customFormat="1" ht="72" customHeight="1">
      <c r="B15" s="435"/>
      <c r="C15" s="435"/>
      <c r="D15" s="435"/>
      <c r="E15" s="438"/>
      <c r="F15" s="438"/>
      <c r="G15" s="77" t="s">
        <v>42</v>
      </c>
      <c r="H15" s="484"/>
      <c r="I15" s="86" t="s">
        <v>54</v>
      </c>
      <c r="J15" s="86" t="s">
        <v>224</v>
      </c>
      <c r="K15" s="86" t="s">
        <v>219</v>
      </c>
      <c r="L15" s="76">
        <v>0</v>
      </c>
      <c r="M15" s="77">
        <v>2</v>
      </c>
      <c r="N15" s="76">
        <v>0</v>
      </c>
      <c r="O15" s="76">
        <f t="shared" si="0"/>
        <v>2</v>
      </c>
      <c r="P15" s="86" t="s">
        <v>708</v>
      </c>
      <c r="Q15" s="77">
        <v>8</v>
      </c>
      <c r="R15" s="86" t="s">
        <v>221</v>
      </c>
      <c r="S15" s="86" t="s">
        <v>220</v>
      </c>
      <c r="T15" s="86" t="s">
        <v>300</v>
      </c>
      <c r="U15" s="195">
        <v>2</v>
      </c>
      <c r="V15" s="195">
        <v>2</v>
      </c>
      <c r="W15" s="195">
        <f t="shared" ref="W15" si="8">V15*U15</f>
        <v>4</v>
      </c>
      <c r="X15" s="196" t="str">
        <f t="shared" ref="X15" si="9">+IF(AND(U15*V15&gt;=24,U15*V15&lt;=40),"MA",IF(AND(U15*V15&gt;=10,U15*V15&lt;=20),"A",IF(AND(U15*V15&gt;=6,U15*V15&lt;=8),"M",IF(AND(U15*V15&gt;=0,U15*V15&lt;=4),"B",""))))</f>
        <v>B</v>
      </c>
      <c r="Y15" s="197" t="str">
        <f t="shared" ref="Y15" si="10">+IF(X15="MA","Situación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195">
        <v>10</v>
      </c>
      <c r="AA15" s="195">
        <f t="shared" ref="AA15" si="11">W15*Z15</f>
        <v>40</v>
      </c>
      <c r="AB15" s="198" t="str">
        <f t="shared" ref="AB15" si="12">+IF(AND(U15*V15*Z15&gt;=600,U15*V15*Z15&lt;=4000),"I",IF(AND(U15*V15*Z15&gt;=150,U15*V15*Z15&lt;=500),"II",IF(AND(U15*V15*Z15&gt;=40,U15*V15*Z15&lt;=120),"III",IF(AND(U15*V15*Z15&gt;=0,U15*V15*Z15&lt;=20),"IV",""))))</f>
        <v>III</v>
      </c>
      <c r="AC15" s="197" t="str">
        <f t="shared" ref="AC15" si="13">+IF(AB15="I","Situación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86" t="str">
        <f t="shared" ref="AD15" si="14">+IF(AB15="I","No aceptable",IF(AB15="II","No aceptable o aceptable con control específico",IF(AB15="III","Aceptable",IF(AB15="IV","Aceptable",""))))</f>
        <v>Aceptable</v>
      </c>
      <c r="AE15" s="603"/>
      <c r="AF15" s="74" t="s">
        <v>34</v>
      </c>
      <c r="AG15" s="74" t="s">
        <v>34</v>
      </c>
      <c r="AH15" s="74" t="s">
        <v>34</v>
      </c>
      <c r="AI15" s="64" t="s">
        <v>661</v>
      </c>
      <c r="AJ15" s="74" t="s">
        <v>34</v>
      </c>
      <c r="AK15" s="256" t="s">
        <v>433</v>
      </c>
    </row>
    <row r="16" spans="2:37" s="1" customFormat="1" ht="72" customHeight="1">
      <c r="B16" s="435"/>
      <c r="C16" s="435"/>
      <c r="D16" s="435"/>
      <c r="E16" s="438"/>
      <c r="F16" s="438"/>
      <c r="G16" s="77" t="s">
        <v>42</v>
      </c>
      <c r="H16" s="484" t="s">
        <v>200</v>
      </c>
      <c r="I16" s="231" t="s">
        <v>359</v>
      </c>
      <c r="J16" s="231" t="s">
        <v>360</v>
      </c>
      <c r="K16" s="231" t="s">
        <v>361</v>
      </c>
      <c r="L16" s="76">
        <v>0</v>
      </c>
      <c r="M16" s="77">
        <v>2</v>
      </c>
      <c r="N16" s="76">
        <v>0</v>
      </c>
      <c r="O16" s="76">
        <f t="shared" si="0"/>
        <v>2</v>
      </c>
      <c r="P16" s="232" t="s">
        <v>362</v>
      </c>
      <c r="Q16" s="77">
        <v>8</v>
      </c>
      <c r="R16" s="232" t="s">
        <v>363</v>
      </c>
      <c r="S16" s="232" t="s">
        <v>364</v>
      </c>
      <c r="T16" s="232" t="s">
        <v>365</v>
      </c>
      <c r="U16" s="195">
        <v>2</v>
      </c>
      <c r="V16" s="195">
        <v>3</v>
      </c>
      <c r="W16" s="195">
        <f t="shared" ref="W16" si="15">V16*U16</f>
        <v>6</v>
      </c>
      <c r="X16" s="196" t="str">
        <f t="shared" ref="X16" si="16">+IF(AND(U16*V16&gt;=24,U16*V16&lt;=40),"MA",IF(AND(U16*V16&gt;=10,U16*V16&lt;=20),"A",IF(AND(U16*V16&gt;=6,U16*V16&lt;=8),"M",IF(AND(U16*V16&gt;=0,U16*V16&lt;=4),"B",""))))</f>
        <v>M</v>
      </c>
      <c r="Y16" s="86" t="str">
        <f t="shared" ref="Y16" si="17">+IF(X16="MA","Situación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195">
        <v>25</v>
      </c>
      <c r="AA16" s="195">
        <f t="shared" ref="AA16" si="18">W16*Z16</f>
        <v>150</v>
      </c>
      <c r="AB16" s="198" t="str">
        <f t="shared" ref="AB16" si="19">+IF(AND(U16*V16*Z16&gt;=600,U16*V16*Z16&lt;=4000),"I",IF(AND(U16*V16*Z16&gt;=150,U16*V16*Z16&lt;=500),"II",IF(AND(U16*V16*Z16&gt;=40,U16*V16*Z16&lt;=120),"III",IF(AND(U16*V16*Z16&gt;=0,U16*V16*Z16&lt;=20),"IV",""))))</f>
        <v>II</v>
      </c>
      <c r="AC16" s="86" t="str">
        <f t="shared" ref="AC16" si="20">+IF(AB16="I","Situación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86" t="str">
        <f t="shared" ref="AD16" si="21">+IF(AB16="I","No aceptable",IF(AB16="II","No aceptable o aceptable con control específico",IF(AB16="III","Aceptable",IF(AB16="IV","Aceptable",""))))</f>
        <v>No aceptable o aceptable con control específico</v>
      </c>
      <c r="AE16" s="601" t="s">
        <v>713</v>
      </c>
      <c r="AF16" s="64" t="s">
        <v>34</v>
      </c>
      <c r="AG16" s="64" t="s">
        <v>34</v>
      </c>
      <c r="AH16" s="64" t="s">
        <v>34</v>
      </c>
      <c r="AI16" s="72" t="s">
        <v>376</v>
      </c>
      <c r="AJ16" s="66" t="s">
        <v>34</v>
      </c>
      <c r="AK16" s="52" t="s">
        <v>468</v>
      </c>
    </row>
    <row r="17" spans="2:37" s="1" customFormat="1" ht="72" customHeight="1">
      <c r="B17" s="435"/>
      <c r="C17" s="435"/>
      <c r="D17" s="435"/>
      <c r="E17" s="438"/>
      <c r="F17" s="438"/>
      <c r="G17" s="77" t="s">
        <v>42</v>
      </c>
      <c r="H17" s="484"/>
      <c r="I17" s="231" t="s">
        <v>370</v>
      </c>
      <c r="J17" s="231" t="s">
        <v>372</v>
      </c>
      <c r="K17" s="231" t="s">
        <v>371</v>
      </c>
      <c r="L17" s="76">
        <v>0</v>
      </c>
      <c r="M17" s="77">
        <v>2</v>
      </c>
      <c r="N17" s="76">
        <v>0</v>
      </c>
      <c r="O17" s="76">
        <f t="shared" si="0"/>
        <v>2</v>
      </c>
      <c r="P17" s="231" t="s">
        <v>362</v>
      </c>
      <c r="Q17" s="77">
        <v>8</v>
      </c>
      <c r="R17" s="231" t="s">
        <v>373</v>
      </c>
      <c r="S17" s="231" t="s">
        <v>374</v>
      </c>
      <c r="T17" s="231" t="s">
        <v>375</v>
      </c>
      <c r="U17" s="195">
        <v>2</v>
      </c>
      <c r="V17" s="195">
        <v>3</v>
      </c>
      <c r="W17" s="195">
        <f t="shared" si="1"/>
        <v>6</v>
      </c>
      <c r="X17" s="196" t="str">
        <f t="shared" si="2"/>
        <v>M</v>
      </c>
      <c r="Y17" s="86" t="str">
        <f t="shared" si="3"/>
        <v>Situación deficiente con exposición esporádica, o bien situación mejorable con exposición continuada o frecuente. Es posible que suceda el daño alguna vez.</v>
      </c>
      <c r="Z17" s="195">
        <v>25</v>
      </c>
      <c r="AA17" s="195">
        <f t="shared" si="4"/>
        <v>150</v>
      </c>
      <c r="AB17" s="198" t="str">
        <f t="shared" si="5"/>
        <v>II</v>
      </c>
      <c r="AC17" s="86" t="str">
        <f t="shared" si="6"/>
        <v>Corregir y adoptar medidas de control de inmediato. Sin embargo suspenda actividades si el nivel de riesgo está por encima o igual de 360.</v>
      </c>
      <c r="AD17" s="86" t="str">
        <f t="shared" si="7"/>
        <v>No aceptable o aceptable con control específico</v>
      </c>
      <c r="AE17" s="603"/>
      <c r="AF17" s="64" t="s">
        <v>34</v>
      </c>
      <c r="AG17" s="64" t="s">
        <v>34</v>
      </c>
      <c r="AH17" s="64" t="s">
        <v>34</v>
      </c>
      <c r="AI17" s="72" t="s">
        <v>376</v>
      </c>
      <c r="AJ17" s="66" t="s">
        <v>34</v>
      </c>
      <c r="AK17" s="52" t="s">
        <v>468</v>
      </c>
    </row>
    <row r="18" spans="2:37" s="1" customFormat="1" ht="72" customHeight="1">
      <c r="B18" s="435"/>
      <c r="C18" s="435"/>
      <c r="D18" s="435"/>
      <c r="E18" s="438"/>
      <c r="F18" s="438"/>
      <c r="G18" s="77" t="s">
        <v>42</v>
      </c>
      <c r="H18" s="484" t="s">
        <v>45</v>
      </c>
      <c r="I18" s="233" t="s">
        <v>715</v>
      </c>
      <c r="J18" s="231" t="s">
        <v>290</v>
      </c>
      <c r="K18" s="231" t="s">
        <v>270</v>
      </c>
      <c r="L18" s="76">
        <v>0</v>
      </c>
      <c r="M18" s="77">
        <v>2</v>
      </c>
      <c r="N18" s="76">
        <v>0</v>
      </c>
      <c r="O18" s="76">
        <f t="shared" si="0"/>
        <v>2</v>
      </c>
      <c r="P18" s="231" t="s">
        <v>291</v>
      </c>
      <c r="Q18" s="77">
        <v>8</v>
      </c>
      <c r="R18" s="231" t="s">
        <v>147</v>
      </c>
      <c r="S18" s="86" t="s">
        <v>297</v>
      </c>
      <c r="T18" s="86" t="s">
        <v>717</v>
      </c>
      <c r="U18" s="199">
        <v>2</v>
      </c>
      <c r="V18" s="195">
        <v>2</v>
      </c>
      <c r="W18" s="195">
        <f t="shared" si="1"/>
        <v>4</v>
      </c>
      <c r="X18" s="196" t="str">
        <f t="shared" si="2"/>
        <v>B</v>
      </c>
      <c r="Y18" s="197" t="str">
        <f t="shared" si="3"/>
        <v>Situación mejorable con exposición ocasional o esporádica, o situación sin anomalía destacable con cualquier nivel de exposición. No es esperable que se materialice el riesgo, aunque puede ser concebible.</v>
      </c>
      <c r="Z18" s="195">
        <v>10</v>
      </c>
      <c r="AA18" s="195">
        <f t="shared" si="4"/>
        <v>40</v>
      </c>
      <c r="AB18" s="198" t="str">
        <f t="shared" si="5"/>
        <v>III</v>
      </c>
      <c r="AC18" s="197" t="str">
        <f t="shared" si="6"/>
        <v>Mejorar si es posible. Sería conveniente justificar la intervención y su rentabilidad.</v>
      </c>
      <c r="AD18" s="86" t="str">
        <f t="shared" si="7"/>
        <v>Aceptable</v>
      </c>
      <c r="AE18" s="74" t="s">
        <v>718</v>
      </c>
      <c r="AF18" s="78" t="s">
        <v>34</v>
      </c>
      <c r="AG18" s="78" t="s">
        <v>34</v>
      </c>
      <c r="AH18" s="85" t="s">
        <v>719</v>
      </c>
      <c r="AI18" s="85" t="s">
        <v>303</v>
      </c>
      <c r="AJ18" s="78" t="s">
        <v>34</v>
      </c>
      <c r="AK18" s="52" t="s">
        <v>468</v>
      </c>
    </row>
    <row r="19" spans="2:37" s="1" customFormat="1" ht="72" customHeight="1">
      <c r="B19" s="435"/>
      <c r="C19" s="435"/>
      <c r="D19" s="435"/>
      <c r="E19" s="438"/>
      <c r="F19" s="438"/>
      <c r="G19" s="77" t="s">
        <v>42</v>
      </c>
      <c r="H19" s="484"/>
      <c r="I19" s="231" t="s">
        <v>56</v>
      </c>
      <c r="J19" s="231" t="s">
        <v>284</v>
      </c>
      <c r="K19" s="231" t="s">
        <v>270</v>
      </c>
      <c r="L19" s="76">
        <v>0</v>
      </c>
      <c r="M19" s="77">
        <v>2</v>
      </c>
      <c r="N19" s="76">
        <v>0</v>
      </c>
      <c r="O19" s="76">
        <f t="shared" si="0"/>
        <v>2</v>
      </c>
      <c r="P19" s="231" t="s">
        <v>285</v>
      </c>
      <c r="Q19" s="77">
        <v>1</v>
      </c>
      <c r="R19" s="231" t="s">
        <v>287</v>
      </c>
      <c r="S19" s="231" t="s">
        <v>739</v>
      </c>
      <c r="T19" s="86" t="s">
        <v>301</v>
      </c>
      <c r="U19" s="195">
        <v>2</v>
      </c>
      <c r="V19" s="195">
        <v>2</v>
      </c>
      <c r="W19" s="195">
        <f t="shared" si="1"/>
        <v>4</v>
      </c>
      <c r="X19" s="196" t="str">
        <f t="shared" si="2"/>
        <v>B</v>
      </c>
      <c r="Y19" s="197" t="str">
        <f t="shared" si="3"/>
        <v>Situación mejorable con exposición ocasional o esporádica, o situación sin anomalía destacable con cualquier nivel de exposición. No es esperable que se materialice el riesgo, aunque puede ser concebible.</v>
      </c>
      <c r="Z19" s="195">
        <v>10</v>
      </c>
      <c r="AA19" s="195">
        <f t="shared" si="4"/>
        <v>40</v>
      </c>
      <c r="AB19" s="198" t="str">
        <f t="shared" si="5"/>
        <v>III</v>
      </c>
      <c r="AC19" s="197" t="str">
        <f t="shared" si="6"/>
        <v>Mejorar si es posible. Sería conveniente justificar la intervención y su rentabilidad.</v>
      </c>
      <c r="AD19" s="86" t="str">
        <f t="shared" si="7"/>
        <v>Aceptable</v>
      </c>
      <c r="AE19" s="74" t="s">
        <v>716</v>
      </c>
      <c r="AF19" s="78" t="s">
        <v>34</v>
      </c>
      <c r="AG19" s="74" t="s">
        <v>147</v>
      </c>
      <c r="AH19" s="85" t="s">
        <v>288</v>
      </c>
      <c r="AI19" s="85" t="s">
        <v>289</v>
      </c>
      <c r="AJ19" s="78" t="s">
        <v>34</v>
      </c>
      <c r="AK19" s="52" t="s">
        <v>468</v>
      </c>
    </row>
    <row r="20" spans="2:37" s="1" customFormat="1" ht="72" customHeight="1">
      <c r="B20" s="435"/>
      <c r="C20" s="435"/>
      <c r="D20" s="435"/>
      <c r="E20" s="438"/>
      <c r="F20" s="438"/>
      <c r="G20" s="77" t="s">
        <v>33</v>
      </c>
      <c r="H20" s="484"/>
      <c r="I20" s="231" t="s">
        <v>56</v>
      </c>
      <c r="J20" s="231" t="s">
        <v>749</v>
      </c>
      <c r="K20" s="231" t="s">
        <v>57</v>
      </c>
      <c r="L20" s="76">
        <v>0</v>
      </c>
      <c r="M20" s="77">
        <v>2</v>
      </c>
      <c r="N20" s="76">
        <v>0</v>
      </c>
      <c r="O20" s="76">
        <f t="shared" si="0"/>
        <v>2</v>
      </c>
      <c r="P20" s="231" t="s">
        <v>280</v>
      </c>
      <c r="Q20" s="77">
        <v>8</v>
      </c>
      <c r="R20" s="86" t="s">
        <v>147</v>
      </c>
      <c r="S20" s="231" t="s">
        <v>281</v>
      </c>
      <c r="T20" s="86" t="s">
        <v>304</v>
      </c>
      <c r="U20" s="195">
        <v>2</v>
      </c>
      <c r="V20" s="195">
        <v>3</v>
      </c>
      <c r="W20" s="195">
        <f t="shared" si="1"/>
        <v>6</v>
      </c>
      <c r="X20" s="196" t="str">
        <f t="shared" si="2"/>
        <v>M</v>
      </c>
      <c r="Y20" s="197" t="str">
        <f t="shared" si="3"/>
        <v>Situación deficiente con exposición esporádica, o bien situación mejorable con exposición continuada o frecuente. Es posible que suceda el daño alguna vez.</v>
      </c>
      <c r="Z20" s="195">
        <v>10</v>
      </c>
      <c r="AA20" s="195">
        <f t="shared" si="4"/>
        <v>60</v>
      </c>
      <c r="AB20" s="198" t="str">
        <f t="shared" si="5"/>
        <v>III</v>
      </c>
      <c r="AC20" s="197" t="str">
        <f t="shared" si="6"/>
        <v>Mejorar si es posible. Sería conveniente justificar la intervención y su rentabilidad.</v>
      </c>
      <c r="AD20" s="86" t="str">
        <f t="shared" si="7"/>
        <v>Aceptable</v>
      </c>
      <c r="AE20" s="64" t="s">
        <v>697</v>
      </c>
      <c r="AF20" s="78" t="s">
        <v>34</v>
      </c>
      <c r="AG20" s="78" t="s">
        <v>34</v>
      </c>
      <c r="AH20" s="85" t="s">
        <v>282</v>
      </c>
      <c r="AI20" s="85" t="s">
        <v>283</v>
      </c>
      <c r="AJ20" s="78" t="s">
        <v>34</v>
      </c>
      <c r="AK20" s="52" t="s">
        <v>468</v>
      </c>
    </row>
    <row r="21" spans="2:37" s="1" customFormat="1" ht="72" customHeight="1">
      <c r="B21" s="435"/>
      <c r="C21" s="435"/>
      <c r="D21" s="435"/>
      <c r="E21" s="438"/>
      <c r="F21" s="438"/>
      <c r="G21" s="77" t="s">
        <v>42</v>
      </c>
      <c r="H21" s="484"/>
      <c r="I21" s="231" t="s">
        <v>467</v>
      </c>
      <c r="J21" s="231" t="s">
        <v>279</v>
      </c>
      <c r="K21" s="231" t="s">
        <v>270</v>
      </c>
      <c r="L21" s="76">
        <v>0</v>
      </c>
      <c r="M21" s="77">
        <v>2</v>
      </c>
      <c r="N21" s="76">
        <v>0</v>
      </c>
      <c r="O21" s="76">
        <f t="shared" si="0"/>
        <v>2</v>
      </c>
      <c r="P21" s="231" t="s">
        <v>285</v>
      </c>
      <c r="Q21" s="77">
        <v>1</v>
      </c>
      <c r="R21" s="231" t="s">
        <v>147</v>
      </c>
      <c r="S21" s="86" t="s">
        <v>298</v>
      </c>
      <c r="T21" s="231" t="s">
        <v>305</v>
      </c>
      <c r="U21" s="195">
        <v>2</v>
      </c>
      <c r="V21" s="195">
        <v>2</v>
      </c>
      <c r="W21" s="195">
        <f t="shared" si="1"/>
        <v>4</v>
      </c>
      <c r="X21" s="196" t="str">
        <f t="shared" si="2"/>
        <v>B</v>
      </c>
      <c r="Y21" s="197" t="str">
        <f t="shared" si="3"/>
        <v>Situación mejorable con exposición ocasional o esporádica, o situación sin anomalía destacable con cualquier nivel de exposición. No es esperable que se materialice el riesgo, aunque puede ser concebible.</v>
      </c>
      <c r="Z21" s="195">
        <v>25</v>
      </c>
      <c r="AA21" s="195">
        <f t="shared" si="4"/>
        <v>100</v>
      </c>
      <c r="AB21" s="198" t="str">
        <f t="shared" si="5"/>
        <v>III</v>
      </c>
      <c r="AC21" s="197" t="str">
        <f t="shared" si="6"/>
        <v>Mejorar si es posible. Sería conveniente justificar la intervención y su rentabilidad.</v>
      </c>
      <c r="AD21" s="86" t="str">
        <f t="shared" si="7"/>
        <v>Aceptable</v>
      </c>
      <c r="AE21" s="74" t="s">
        <v>699</v>
      </c>
      <c r="AF21" s="74" t="s">
        <v>34</v>
      </c>
      <c r="AG21" s="74" t="s">
        <v>34</v>
      </c>
      <c r="AH21" s="85" t="s">
        <v>59</v>
      </c>
      <c r="AI21" s="85" t="s">
        <v>466</v>
      </c>
      <c r="AJ21" s="74" t="s">
        <v>34</v>
      </c>
      <c r="AK21" s="257" t="s">
        <v>468</v>
      </c>
    </row>
    <row r="22" spans="2:37" s="1" customFormat="1" ht="72" customHeight="1">
      <c r="B22" s="435"/>
      <c r="C22" s="435"/>
      <c r="D22" s="435"/>
      <c r="E22" s="438"/>
      <c r="F22" s="438"/>
      <c r="G22" s="77" t="s">
        <v>33</v>
      </c>
      <c r="H22" s="484"/>
      <c r="I22" s="231" t="s">
        <v>679</v>
      </c>
      <c r="J22" s="231" t="s">
        <v>680</v>
      </c>
      <c r="K22" s="231" t="s">
        <v>721</v>
      </c>
      <c r="L22" s="76">
        <v>0</v>
      </c>
      <c r="M22" s="77">
        <v>2</v>
      </c>
      <c r="N22" s="76">
        <v>0</v>
      </c>
      <c r="O22" s="76">
        <f t="shared" si="0"/>
        <v>2</v>
      </c>
      <c r="P22" s="231" t="s">
        <v>331</v>
      </c>
      <c r="Q22" s="77">
        <v>8</v>
      </c>
      <c r="R22" s="231" t="s">
        <v>683</v>
      </c>
      <c r="S22" s="231" t="s">
        <v>681</v>
      </c>
      <c r="T22" s="86" t="s">
        <v>682</v>
      </c>
      <c r="U22" s="195">
        <v>2</v>
      </c>
      <c r="V22" s="195">
        <v>1</v>
      </c>
      <c r="W22" s="195">
        <f t="shared" si="1"/>
        <v>2</v>
      </c>
      <c r="X22" s="196" t="str">
        <f t="shared" si="2"/>
        <v>B</v>
      </c>
      <c r="Y22" s="86" t="str">
        <f t="shared" si="3"/>
        <v>Situación mejorable con exposición ocasional o esporádica, o situación sin anomalía destacable con cualquier nivel de exposición. No es esperable que se materialice el riesgo, aunque puede ser concebible.</v>
      </c>
      <c r="Z22" s="195">
        <v>10</v>
      </c>
      <c r="AA22" s="195">
        <f t="shared" si="4"/>
        <v>20</v>
      </c>
      <c r="AB22" s="198" t="str">
        <f t="shared" si="5"/>
        <v>IV</v>
      </c>
      <c r="AC22" s="86" t="str">
        <f t="shared" si="6"/>
        <v>Mantener las medidas de control existentes, pero se deberían considerar soluciones o mejoras y se deben hacer comprobaciones periódicas para asegurar que el riesgo aún es tolerable.</v>
      </c>
      <c r="AD22" s="86" t="str">
        <f t="shared" si="7"/>
        <v>Aceptable</v>
      </c>
      <c r="AE22" s="64" t="s">
        <v>722</v>
      </c>
      <c r="AF22" s="64" t="s">
        <v>34</v>
      </c>
      <c r="AG22" s="64" t="s">
        <v>147</v>
      </c>
      <c r="AH22" s="72" t="s">
        <v>684</v>
      </c>
      <c r="AI22" s="72" t="s">
        <v>685</v>
      </c>
      <c r="AJ22" s="66" t="s">
        <v>34</v>
      </c>
      <c r="AK22" s="193" t="s">
        <v>478</v>
      </c>
    </row>
    <row r="23" spans="2:37" s="1" customFormat="1" ht="72" customHeight="1">
      <c r="B23" s="435"/>
      <c r="C23" s="435"/>
      <c r="D23" s="435"/>
      <c r="E23" s="438"/>
      <c r="F23" s="438"/>
      <c r="G23" s="77" t="s">
        <v>33</v>
      </c>
      <c r="H23" s="484"/>
      <c r="I23" s="231" t="s">
        <v>182</v>
      </c>
      <c r="J23" s="231" t="s">
        <v>299</v>
      </c>
      <c r="K23" s="231" t="s">
        <v>275</v>
      </c>
      <c r="L23" s="76">
        <v>0</v>
      </c>
      <c r="M23" s="77">
        <v>2</v>
      </c>
      <c r="N23" s="76">
        <v>0</v>
      </c>
      <c r="O23" s="76">
        <f t="shared" si="0"/>
        <v>2</v>
      </c>
      <c r="P23" s="231" t="s">
        <v>276</v>
      </c>
      <c r="Q23" s="77">
        <v>2</v>
      </c>
      <c r="R23" s="86" t="s">
        <v>306</v>
      </c>
      <c r="S23" s="231" t="s">
        <v>307</v>
      </c>
      <c r="T23" s="86" t="s">
        <v>308</v>
      </c>
      <c r="U23" s="195">
        <v>6</v>
      </c>
      <c r="V23" s="195">
        <v>2</v>
      </c>
      <c r="W23" s="195">
        <f t="shared" si="1"/>
        <v>12</v>
      </c>
      <c r="X23" s="196" t="str">
        <f t="shared" si="2"/>
        <v>A</v>
      </c>
      <c r="Y23" s="197" t="str">
        <f t="shared" si="3"/>
        <v>Situación deficiente con exposición frecuente u ocasional, o bien situación muy deficiente con exposición ocasional o esporádica. La materialización de Riesgo es posible que suceda varias veces en la vida laboral</v>
      </c>
      <c r="Z23" s="195">
        <v>25</v>
      </c>
      <c r="AA23" s="195">
        <f t="shared" si="4"/>
        <v>300</v>
      </c>
      <c r="AB23" s="198" t="str">
        <f t="shared" si="5"/>
        <v>II</v>
      </c>
      <c r="AC23" s="197" t="str">
        <f t="shared" si="6"/>
        <v>Corregir y adoptar medidas de control de inmediato. Sin embargo suspenda actividades si el nivel de riesgo está por encima o igual de 360.</v>
      </c>
      <c r="AD23" s="86" t="str">
        <f t="shared" si="7"/>
        <v>No aceptable o aceptable con control específico</v>
      </c>
      <c r="AE23" s="74" t="s">
        <v>701</v>
      </c>
      <c r="AF23" s="74" t="s">
        <v>34</v>
      </c>
      <c r="AG23" s="74" t="s">
        <v>34</v>
      </c>
      <c r="AH23" s="85" t="s">
        <v>278</v>
      </c>
      <c r="AI23" s="74" t="s">
        <v>148</v>
      </c>
      <c r="AJ23" s="74" t="s">
        <v>34</v>
      </c>
      <c r="AK23" s="52" t="s">
        <v>468</v>
      </c>
    </row>
    <row r="24" spans="2:37" s="1" customFormat="1" ht="72" customHeight="1">
      <c r="B24" s="436"/>
      <c r="C24" s="436"/>
      <c r="D24" s="436"/>
      <c r="E24" s="505"/>
      <c r="F24" s="505"/>
      <c r="G24" s="77" t="s">
        <v>33</v>
      </c>
      <c r="H24" s="231" t="s">
        <v>60</v>
      </c>
      <c r="I24" s="231" t="s">
        <v>268</v>
      </c>
      <c r="J24" s="231" t="s">
        <v>269</v>
      </c>
      <c r="K24" s="231" t="s">
        <v>270</v>
      </c>
      <c r="L24" s="76">
        <v>0</v>
      </c>
      <c r="M24" s="77">
        <v>2</v>
      </c>
      <c r="N24" s="76">
        <v>0</v>
      </c>
      <c r="O24" s="76">
        <f t="shared" si="0"/>
        <v>2</v>
      </c>
      <c r="P24" s="231" t="s">
        <v>271</v>
      </c>
      <c r="Q24" s="77">
        <v>8</v>
      </c>
      <c r="R24" s="231" t="s">
        <v>272</v>
      </c>
      <c r="S24" s="231" t="s">
        <v>273</v>
      </c>
      <c r="T24" s="86" t="s">
        <v>316</v>
      </c>
      <c r="U24" s="195">
        <v>2</v>
      </c>
      <c r="V24" s="195">
        <v>4</v>
      </c>
      <c r="W24" s="195">
        <f t="shared" si="1"/>
        <v>8</v>
      </c>
      <c r="X24" s="196" t="str">
        <f t="shared" si="2"/>
        <v>M</v>
      </c>
      <c r="Y24" s="86" t="str">
        <f t="shared" si="3"/>
        <v>Situación deficiente con exposición esporádica, o bien situación mejorable con exposición continuada o frecuente. Es posible que suceda el daño alguna vez.</v>
      </c>
      <c r="Z24" s="195">
        <v>10</v>
      </c>
      <c r="AA24" s="195">
        <f t="shared" si="4"/>
        <v>80</v>
      </c>
      <c r="AB24" s="198" t="str">
        <f t="shared" si="5"/>
        <v>III</v>
      </c>
      <c r="AC24" s="86" t="str">
        <f t="shared" si="6"/>
        <v>Mejorar si es posible. Sería conveniente justificar la intervención y su rentabilidad.</v>
      </c>
      <c r="AD24" s="86" t="str">
        <f t="shared" si="7"/>
        <v>Aceptable</v>
      </c>
      <c r="AE24" s="64" t="s">
        <v>702</v>
      </c>
      <c r="AF24" s="78" t="s">
        <v>34</v>
      </c>
      <c r="AG24" s="78" t="s">
        <v>34</v>
      </c>
      <c r="AH24" s="85" t="s">
        <v>61</v>
      </c>
      <c r="AI24" s="85" t="s">
        <v>728</v>
      </c>
      <c r="AJ24" s="78" t="s">
        <v>34</v>
      </c>
      <c r="AK24" s="257" t="s">
        <v>705</v>
      </c>
    </row>
    <row r="25" spans="2:37" ht="105.75" customHeight="1">
      <c r="H25" s="2"/>
      <c r="AI25" s="49"/>
      <c r="AJ25" s="2"/>
    </row>
    <row r="26" spans="2:37" ht="105.75" customHeight="1">
      <c r="H26" s="2"/>
      <c r="AI26" s="49"/>
      <c r="AJ26" s="2"/>
    </row>
    <row r="27" spans="2:37" ht="105.75" customHeight="1">
      <c r="H27" s="2"/>
      <c r="AJ27" s="2"/>
    </row>
  </sheetData>
  <autoFilter ref="B10:AK24" xr:uid="{00000000-0009-0000-0000-000021000000}"/>
  <mergeCells count="47">
    <mergeCell ref="AE14:AE15"/>
    <mergeCell ref="B9:B10"/>
    <mergeCell ref="C9:C10"/>
    <mergeCell ref="B5:T5"/>
    <mergeCell ref="D9:D10"/>
    <mergeCell ref="E9:E10"/>
    <mergeCell ref="F9:F10"/>
    <mergeCell ref="G9:G10"/>
    <mergeCell ref="Q9:Q10"/>
    <mergeCell ref="U5:AK5"/>
    <mergeCell ref="B7:T8"/>
    <mergeCell ref="U7:AC8"/>
    <mergeCell ref="AD7:AD8"/>
    <mergeCell ref="AE7:AK7"/>
    <mergeCell ref="AE8:AK8"/>
    <mergeCell ref="AI9:AI10"/>
    <mergeCell ref="AJ9:AJ10"/>
    <mergeCell ref="AK9:AK10"/>
    <mergeCell ref="B11:B24"/>
    <mergeCell ref="C11:C24"/>
    <mergeCell ref="D11:D24"/>
    <mergeCell ref="E11:E24"/>
    <mergeCell ref="F11:F24"/>
    <mergeCell ref="AA9:AA10"/>
    <mergeCell ref="AB9:AB10"/>
    <mergeCell ref="Z9:Z10"/>
    <mergeCell ref="H9:J9"/>
    <mergeCell ref="K9:K10"/>
    <mergeCell ref="L9:O9"/>
    <mergeCell ref="P9:P10"/>
    <mergeCell ref="AE16:AE17"/>
    <mergeCell ref="H18:H23"/>
    <mergeCell ref="AG9:AG10"/>
    <mergeCell ref="Y9:Y10"/>
    <mergeCell ref="AH9:AH10"/>
    <mergeCell ref="AC9:AC10"/>
    <mergeCell ref="AD9:AD10"/>
    <mergeCell ref="AE9:AE10"/>
    <mergeCell ref="AF9:AF10"/>
    <mergeCell ref="X9:X10"/>
    <mergeCell ref="H14:H15"/>
    <mergeCell ref="H16:H17"/>
    <mergeCell ref="H11:H12"/>
    <mergeCell ref="U9:U10"/>
    <mergeCell ref="V9:V10"/>
    <mergeCell ref="W9:W10"/>
    <mergeCell ref="R9:T9"/>
  </mergeCells>
  <conditionalFormatting sqref="AB11:AD11 AB24:AD24 AB12:AB13 AB16:AD17">
    <cfRule type="cellIs" dxfId="293" priority="233" stopIfTrue="1" operator="equal">
      <formula>"I"</formula>
    </cfRule>
    <cfRule type="cellIs" dxfId="292" priority="234" stopIfTrue="1" operator="equal">
      <formula>"II"</formula>
    </cfRule>
    <cfRule type="cellIs" dxfId="291" priority="235" stopIfTrue="1" operator="between">
      <formula>"III"</formula>
      <formula>"IV"</formula>
    </cfRule>
  </conditionalFormatting>
  <conditionalFormatting sqref="AD11 AD24 AD16:AD17">
    <cfRule type="cellIs" dxfId="290" priority="231" stopIfTrue="1" operator="equal">
      <formula>"Aceptable"</formula>
    </cfRule>
    <cfRule type="cellIs" dxfId="289" priority="232" stopIfTrue="1" operator="equal">
      <formula>"No aceptable"</formula>
    </cfRule>
  </conditionalFormatting>
  <conditionalFormatting sqref="AD11 AD24 AD16:AD17">
    <cfRule type="containsText" dxfId="288" priority="226" stopIfTrue="1" operator="containsText" text="No aceptable o aceptable con control específico">
      <formula>NOT(ISERROR(SEARCH("No aceptable o aceptable con control específico",AD11)))</formula>
    </cfRule>
    <cfRule type="containsText" dxfId="287" priority="229" stopIfTrue="1" operator="containsText" text="No aceptable">
      <formula>NOT(ISERROR(SEARCH("No aceptable",AD11)))</formula>
    </cfRule>
    <cfRule type="containsText" dxfId="286" priority="230" stopIfTrue="1" operator="containsText" text="No Aceptable o aceptable con control específico">
      <formula>NOT(ISERROR(SEARCH("No Aceptable o aceptable con control específico",AD11)))</formula>
    </cfRule>
  </conditionalFormatting>
  <conditionalFormatting sqref="AD13">
    <cfRule type="cellIs" dxfId="285" priority="213" stopIfTrue="1" operator="equal">
      <formula>"Aceptable"</formula>
    </cfRule>
    <cfRule type="cellIs" dxfId="284" priority="214" stopIfTrue="1" operator="equal">
      <formula>"No aceptable"</formula>
    </cfRule>
  </conditionalFormatting>
  <conditionalFormatting sqref="AD13">
    <cfRule type="containsText" dxfId="283" priority="210" stopIfTrue="1" operator="containsText" text="No aceptable o aceptable con control específico">
      <formula>NOT(ISERROR(SEARCH("No aceptable o aceptable con control específico",AD13)))</formula>
    </cfRule>
    <cfRule type="containsText" dxfId="282" priority="211" stopIfTrue="1" operator="containsText" text="No aceptable">
      <formula>NOT(ISERROR(SEARCH("No aceptable",AD13)))</formula>
    </cfRule>
    <cfRule type="containsText" dxfId="281" priority="212" stopIfTrue="1" operator="containsText" text="No Aceptable o aceptable con control específico">
      <formula>NOT(ISERROR(SEARCH("No Aceptable o aceptable con control específico",AD13)))</formula>
    </cfRule>
  </conditionalFormatting>
  <conditionalFormatting sqref="AD12">
    <cfRule type="cellIs" dxfId="280" priority="205" stopIfTrue="1" operator="equal">
      <formula>"Aceptable"</formula>
    </cfRule>
    <cfRule type="cellIs" dxfId="279" priority="206" stopIfTrue="1" operator="equal">
      <formula>"No aceptable"</formula>
    </cfRule>
  </conditionalFormatting>
  <conditionalFormatting sqref="AD12">
    <cfRule type="containsText" dxfId="278" priority="202" stopIfTrue="1" operator="containsText" text="No aceptable o aceptable con control específico">
      <formula>NOT(ISERROR(SEARCH("No aceptable o aceptable con control específico",AD12)))</formula>
    </cfRule>
    <cfRule type="containsText" dxfId="277" priority="203" stopIfTrue="1" operator="containsText" text="No aceptable">
      <formula>NOT(ISERROR(SEARCH("No aceptable",AD12)))</formula>
    </cfRule>
    <cfRule type="containsText" dxfId="276" priority="204" stopIfTrue="1" operator="containsText" text="No Aceptable o aceptable con control específico">
      <formula>NOT(ISERROR(SEARCH("No Aceptable o aceptable con control específico",AD12)))</formula>
    </cfRule>
  </conditionalFormatting>
  <conditionalFormatting sqref="AE11">
    <cfRule type="cellIs" dxfId="275" priority="184" stopIfTrue="1" operator="equal">
      <formula>"I"</formula>
    </cfRule>
    <cfRule type="cellIs" dxfId="274" priority="185" stopIfTrue="1" operator="equal">
      <formula>"II"</formula>
    </cfRule>
    <cfRule type="cellIs" dxfId="273" priority="186" stopIfTrue="1" operator="between">
      <formula>"III"</formula>
      <formula>"IV"</formula>
    </cfRule>
  </conditionalFormatting>
  <conditionalFormatting sqref="AE11">
    <cfRule type="cellIs" dxfId="272" priority="182" stopIfTrue="1" operator="equal">
      <formula>"Aceptable"</formula>
    </cfRule>
    <cfRule type="cellIs" dxfId="271" priority="183" stopIfTrue="1" operator="equal">
      <formula>"No aceptable"</formula>
    </cfRule>
  </conditionalFormatting>
  <conditionalFormatting sqref="AE12">
    <cfRule type="cellIs" dxfId="270" priority="180" stopIfTrue="1" operator="equal">
      <formula>"Aceptable"</formula>
    </cfRule>
    <cfRule type="cellIs" dxfId="269" priority="181" stopIfTrue="1" operator="equal">
      <formula>"No aceptable"</formula>
    </cfRule>
  </conditionalFormatting>
  <conditionalFormatting sqref="AE16">
    <cfRule type="cellIs" dxfId="268" priority="138" stopIfTrue="1" operator="equal">
      <formula>"I"</formula>
    </cfRule>
    <cfRule type="cellIs" dxfId="267" priority="139" stopIfTrue="1" operator="equal">
      <formula>"II"</formula>
    </cfRule>
    <cfRule type="cellIs" dxfId="266" priority="140" stopIfTrue="1" operator="between">
      <formula>"III"</formula>
      <formula>"IV"</formula>
    </cfRule>
  </conditionalFormatting>
  <conditionalFormatting sqref="AE16">
    <cfRule type="cellIs" dxfId="265" priority="136" stopIfTrue="1" operator="equal">
      <formula>"Aceptable"</formula>
    </cfRule>
    <cfRule type="cellIs" dxfId="264" priority="137" stopIfTrue="1" operator="equal">
      <formula>"No aceptable"</formula>
    </cfRule>
  </conditionalFormatting>
  <conditionalFormatting sqref="AB14:AD14">
    <cfRule type="cellIs" dxfId="263" priority="61" stopIfTrue="1" operator="equal">
      <formula>"I"</formula>
    </cfRule>
    <cfRule type="cellIs" dxfId="262" priority="62" stopIfTrue="1" operator="equal">
      <formula>"II"</formula>
    </cfRule>
    <cfRule type="cellIs" dxfId="261" priority="63" stopIfTrue="1" operator="between">
      <formula>"III"</formula>
      <formula>"IV"</formula>
    </cfRule>
  </conditionalFormatting>
  <conditionalFormatting sqref="AD14">
    <cfRule type="cellIs" dxfId="260" priority="64" stopIfTrue="1" operator="equal">
      <formula>"Aceptable"</formula>
    </cfRule>
    <cfRule type="cellIs" dxfId="259" priority="65" stopIfTrue="1" operator="equal">
      <formula>"No aceptable"</formula>
    </cfRule>
  </conditionalFormatting>
  <conditionalFormatting sqref="AD14">
    <cfRule type="containsText" dxfId="258" priority="59" stopIfTrue="1" operator="containsText" text="No aceptable">
      <formula>NOT(ISERROR(SEARCH("No aceptable",AD14)))</formula>
    </cfRule>
    <cfRule type="containsText" dxfId="257" priority="60" stopIfTrue="1" operator="containsText" text="No Aceptable o aceptable con control específico">
      <formula>NOT(ISERROR(SEARCH("No Aceptable o aceptable con control específico",AD14)))</formula>
    </cfRule>
  </conditionalFormatting>
  <conditionalFormatting sqref="AD14">
    <cfRule type="containsText" dxfId="256" priority="56" stopIfTrue="1" operator="containsText" text="No aceptable">
      <formula>NOT(ISERROR(SEARCH("No aceptable",AD14)))</formula>
    </cfRule>
    <cfRule type="containsText" dxfId="255" priority="57" stopIfTrue="1" operator="containsText" text="No Aceptable o aceptable con control específico">
      <formula>NOT(ISERROR(SEARCH("No Aceptable o aceptable con control específico",AD14)))</formula>
    </cfRule>
  </conditionalFormatting>
  <conditionalFormatting sqref="AD14">
    <cfRule type="containsText" dxfId="254" priority="58" stopIfTrue="1" operator="containsText" text="No aceptable o aceptable con control específico">
      <formula>NOT(ISERROR(SEARCH("No aceptable o aceptable con control específico",AD14)))</formula>
    </cfRule>
  </conditionalFormatting>
  <conditionalFormatting sqref="AB15:AD15">
    <cfRule type="cellIs" dxfId="253" priority="53" stopIfTrue="1" operator="equal">
      <formula>"I"</formula>
    </cfRule>
  </conditionalFormatting>
  <conditionalFormatting sqref="AB15:AD15">
    <cfRule type="cellIs" dxfId="252" priority="54" stopIfTrue="1" operator="equal">
      <formula>"II"</formula>
    </cfRule>
    <cfRule type="cellIs" dxfId="251" priority="55" stopIfTrue="1" operator="between">
      <formula>"III"</formula>
      <formula>"IV"</formula>
    </cfRule>
  </conditionalFormatting>
  <conditionalFormatting sqref="AD15">
    <cfRule type="containsText" dxfId="250" priority="48" stopIfTrue="1" operator="containsText" text="No aceptable o aceptable con control específico">
      <formula>NOT(ISERROR(SEARCH("No aceptable o aceptable con control específico",AD15)))</formula>
    </cfRule>
    <cfRule type="containsText" dxfId="249" priority="49" stopIfTrue="1" operator="containsText" text="No aceptable">
      <formula>NOT(ISERROR(SEARCH("No aceptable",AD15)))</formula>
    </cfRule>
    <cfRule type="containsText" dxfId="248" priority="50" stopIfTrue="1" operator="containsText" text="No Aceptable o aceptable con control específico">
      <formula>NOT(ISERROR(SEARCH("No Aceptable o aceptable con control específico",AD15)))</formula>
    </cfRule>
  </conditionalFormatting>
  <conditionalFormatting sqref="AD15">
    <cfRule type="cellIs" dxfId="247" priority="51" stopIfTrue="1" operator="equal">
      <formula>"Aceptable"</formula>
    </cfRule>
    <cfRule type="cellIs" dxfId="246" priority="52" stopIfTrue="1" operator="equal">
      <formula>"No aceptable"</formula>
    </cfRule>
  </conditionalFormatting>
  <conditionalFormatting sqref="AD15">
    <cfRule type="containsText" dxfId="245" priority="46" stopIfTrue="1" operator="containsText" text="No aceptable">
      <formula>NOT(ISERROR(SEARCH("No aceptable",AD15)))</formula>
    </cfRule>
    <cfRule type="containsText" dxfId="244" priority="47" stopIfTrue="1" operator="containsText" text="No Aceptable o aceptable con control específico">
      <formula>NOT(ISERROR(SEARCH("No Aceptable o aceptable con control específico",AD15)))</formula>
    </cfRule>
  </conditionalFormatting>
  <conditionalFormatting sqref="AB20:AD21 AB18:AB19 AB23:AD23">
    <cfRule type="cellIs" dxfId="243" priority="43" stopIfTrue="1" operator="equal">
      <formula>"I"</formula>
    </cfRule>
  </conditionalFormatting>
  <conditionalFormatting sqref="AB20:AD21 AB18:AB19 AB23:AD23">
    <cfRule type="cellIs" dxfId="242" priority="44" stopIfTrue="1" operator="equal">
      <formula>"II"</formula>
    </cfRule>
    <cfRule type="cellIs" dxfId="241" priority="45" stopIfTrue="1" operator="between">
      <formula>"III"</formula>
      <formula>"IV"</formula>
    </cfRule>
  </conditionalFormatting>
  <conditionalFormatting sqref="AD21 AD18:AE19 AD23">
    <cfRule type="cellIs" dxfId="240" priority="41" stopIfTrue="1" operator="equal">
      <formula>"Aceptable"</formula>
    </cfRule>
    <cfRule type="cellIs" dxfId="239" priority="42" stopIfTrue="1" operator="equal">
      <formula>"No aceptable"</formula>
    </cfRule>
  </conditionalFormatting>
  <conditionalFormatting sqref="AD18:AD21 AD23">
    <cfRule type="containsText" dxfId="238" priority="34" stopIfTrue="1" operator="containsText" text="No aceptable">
      <formula>NOT(ISERROR(SEARCH("No aceptable",AD18)))</formula>
    </cfRule>
    <cfRule type="containsText" dxfId="237" priority="35" stopIfTrue="1" operator="containsText" text="No Aceptable o aceptable con control específico">
      <formula>NOT(ISERROR(SEARCH("No Aceptable o aceptable con control específico",AD18)))</formula>
    </cfRule>
  </conditionalFormatting>
  <conditionalFormatting sqref="AD18:AD21 AD23">
    <cfRule type="containsText" dxfId="236" priority="33" stopIfTrue="1" operator="containsText" text="No aceptable o aceptable con control específico">
      <formula>NOT(ISERROR(SEARCH("No aceptable o aceptable con control específico",AD18)))</formula>
    </cfRule>
  </conditionalFormatting>
  <conditionalFormatting sqref="AD20">
    <cfRule type="cellIs" dxfId="235" priority="36" stopIfTrue="1" operator="equal">
      <formula>"Aceptable"</formula>
    </cfRule>
    <cfRule type="cellIs" dxfId="234" priority="37" stopIfTrue="1" operator="equal">
      <formula>"No aceptable"</formula>
    </cfRule>
  </conditionalFormatting>
  <conditionalFormatting sqref="AE18">
    <cfRule type="cellIs" dxfId="233" priority="38" stopIfTrue="1" operator="equal">
      <formula>"I"</formula>
    </cfRule>
    <cfRule type="cellIs" dxfId="232" priority="39" stopIfTrue="1" operator="equal">
      <formula>"II"</formula>
    </cfRule>
    <cfRule type="cellIs" dxfId="231" priority="40" stopIfTrue="1" operator="between">
      <formula>"III"</formula>
      <formula>"IV"</formula>
    </cfRule>
  </conditionalFormatting>
  <conditionalFormatting sqref="AE20">
    <cfRule type="cellIs" dxfId="230" priority="31" stopIfTrue="1" operator="equal">
      <formula>"Aceptable"</formula>
    </cfRule>
    <cfRule type="cellIs" dxfId="229" priority="32" stopIfTrue="1" operator="equal">
      <formula>"No aceptable"</formula>
    </cfRule>
  </conditionalFormatting>
  <conditionalFormatting sqref="AE20">
    <cfRule type="cellIs" dxfId="228" priority="28" stopIfTrue="1" operator="equal">
      <formula>"I"</formula>
    </cfRule>
    <cfRule type="cellIs" dxfId="227" priority="29" stopIfTrue="1" operator="equal">
      <formula>"II"</formula>
    </cfRule>
    <cfRule type="cellIs" dxfId="226" priority="30" stopIfTrue="1" operator="between">
      <formula>"III"</formula>
      <formula>"IV"</formula>
    </cfRule>
  </conditionalFormatting>
  <conditionalFormatting sqref="AE21">
    <cfRule type="cellIs" dxfId="225" priority="26" stopIfTrue="1" operator="equal">
      <formula>"Aceptable"</formula>
    </cfRule>
    <cfRule type="cellIs" dxfId="224" priority="27" stopIfTrue="1" operator="equal">
      <formula>"No aceptable"</formula>
    </cfRule>
  </conditionalFormatting>
  <conditionalFormatting sqref="AE21">
    <cfRule type="cellIs" dxfId="223" priority="23" stopIfTrue="1" operator="equal">
      <formula>"I"</formula>
    </cfRule>
    <cfRule type="cellIs" dxfId="222" priority="24" stopIfTrue="1" operator="equal">
      <formula>"II"</formula>
    </cfRule>
    <cfRule type="cellIs" dxfId="221" priority="25" stopIfTrue="1" operator="between">
      <formula>"III"</formula>
      <formula>"IV"</formula>
    </cfRule>
  </conditionalFormatting>
  <conditionalFormatting sqref="AE23">
    <cfRule type="cellIs" dxfId="220" priority="21" stopIfTrue="1" operator="equal">
      <formula>"Aceptable"</formula>
    </cfRule>
    <cfRule type="cellIs" dxfId="219" priority="22" stopIfTrue="1" operator="equal">
      <formula>"No aceptable"</formula>
    </cfRule>
  </conditionalFormatting>
  <conditionalFormatting sqref="AE23">
    <cfRule type="cellIs" dxfId="218" priority="18" stopIfTrue="1" operator="equal">
      <formula>"I"</formula>
    </cfRule>
    <cfRule type="cellIs" dxfId="217" priority="19" stopIfTrue="1" operator="equal">
      <formula>"II"</formula>
    </cfRule>
    <cfRule type="cellIs" dxfId="216" priority="20" stopIfTrue="1" operator="between">
      <formula>"III"</formula>
      <formula>"IV"</formula>
    </cfRule>
  </conditionalFormatting>
  <conditionalFormatting sqref="AB22">
    <cfRule type="cellIs" dxfId="215" priority="16" stopIfTrue="1" operator="equal">
      <formula>"II"</formula>
    </cfRule>
    <cfRule type="cellIs" dxfId="214" priority="17" stopIfTrue="1" operator="between">
      <formula>"III"</formula>
      <formula>"IV"</formula>
    </cfRule>
  </conditionalFormatting>
  <conditionalFormatting sqref="AB22">
    <cfRule type="cellIs" dxfId="213" priority="15" stopIfTrue="1" operator="equal">
      <formula>"I"</formula>
    </cfRule>
  </conditionalFormatting>
  <conditionalFormatting sqref="AD22">
    <cfRule type="containsText" dxfId="212" priority="10" stopIfTrue="1" operator="containsText" text="No aceptable o aceptable con control específico">
      <formula>NOT(ISERROR(SEARCH("No aceptable o aceptable con control específico",AD22)))</formula>
    </cfRule>
  </conditionalFormatting>
  <conditionalFormatting sqref="AD22">
    <cfRule type="cellIs" dxfId="211" priority="13" stopIfTrue="1" operator="equal">
      <formula>"Aceptable"</formula>
    </cfRule>
    <cfRule type="cellIs" dxfId="210" priority="14" stopIfTrue="1" operator="equal">
      <formula>"No aceptable"</formula>
    </cfRule>
  </conditionalFormatting>
  <conditionalFormatting sqref="AD22">
    <cfRule type="containsText" dxfId="209" priority="11" stopIfTrue="1" operator="containsText" text="No aceptable">
      <formula>NOT(ISERROR(SEARCH("No aceptable",AD22)))</formula>
    </cfRule>
    <cfRule type="containsText" dxfId="208" priority="12" stopIfTrue="1" operator="containsText" text="No Aceptable o aceptable con control específico">
      <formula>NOT(ISERROR(SEARCH("No Aceptable o aceptable con control específico",AD22)))</formula>
    </cfRule>
  </conditionalFormatting>
  <conditionalFormatting sqref="AE22">
    <cfRule type="cellIs" dxfId="207" priority="8" stopIfTrue="1" operator="equal">
      <formula>"Aceptable"</formula>
    </cfRule>
    <cfRule type="cellIs" dxfId="206" priority="9" stopIfTrue="1" operator="equal">
      <formula>"No aceptable"</formula>
    </cfRule>
  </conditionalFormatting>
  <conditionalFormatting sqref="AE24">
    <cfRule type="cellIs" dxfId="205" priority="3" stopIfTrue="1" operator="equal">
      <formula>"Aceptable"</formula>
    </cfRule>
    <cfRule type="cellIs" dxfId="204" priority="4" stopIfTrue="1" operator="equal">
      <formula>"No aceptable"</formula>
    </cfRule>
  </conditionalFormatting>
  <conditionalFormatting sqref="AE24">
    <cfRule type="cellIs" dxfId="203" priority="5" stopIfTrue="1" operator="equal">
      <formula>"I"</formula>
    </cfRule>
    <cfRule type="cellIs" dxfId="202" priority="6" stopIfTrue="1" operator="equal">
      <formula>"II"</formula>
    </cfRule>
    <cfRule type="cellIs" dxfId="201" priority="7" stopIfTrue="1" operator="between">
      <formula>"III"</formula>
      <formula>"IV"</formula>
    </cfRule>
  </conditionalFormatting>
  <conditionalFormatting sqref="AE13">
    <cfRule type="cellIs" dxfId="200" priority="1" stopIfTrue="1" operator="equal">
      <formula>"Aceptable"</formula>
    </cfRule>
    <cfRule type="cellIs" dxfId="199" priority="2" stopIfTrue="1" operator="equal">
      <formula>"No aceptable"</formula>
    </cfRule>
  </conditionalFormatting>
  <dataValidations count="4">
    <dataValidation allowBlank="1" sqref="AA11 AA13:AA24" xr:uid="{00000000-0002-0000-2100-000000000000}"/>
    <dataValidation type="list" allowBlank="1" showInputMessage="1" prompt="100= Muerte_x000a_60= Lesiones graves e irreparables (IPP o invalidez)_x000a_25= Lesiones con incapacidad laboral temporal_x000a_10= Lesiones que no requieren hospitalización_x000a_" sqref="Z11:Z24" xr:uid="{00000000-0002-0000-2100-000001000000}">
      <formula1>"100,60,25,10"</formula1>
    </dataValidation>
    <dataValidation type="list" allowBlank="1" showInputMessage="1" prompt="4 = Continua_x000a_3 = Frecuente_x000a_2 = Ocasional_x000a_1 = Esporádica" sqref="V11:V24" xr:uid="{00000000-0002-0000-2100-000002000000}">
      <formula1>"4, 3, 2, 1"</formula1>
    </dataValidation>
    <dataValidation type="list" allowBlank="1" showInputMessage="1" showErrorMessage="1" prompt="10 = Muy Alto_x000a_6 = Alto_x000a_2 = Medio_x000a_0 = Bajo" sqref="U11:U24" xr:uid="{00000000-0002-0000-2100-000003000000}">
      <formula1>"10, 6, 2, 0, "</formula1>
    </dataValidation>
  </dataValidations>
  <pageMargins left="0.7" right="0.7" top="0.75" bottom="0.75" header="0.3" footer="0.3"/>
  <pageSetup scale="32" fitToHeight="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pageSetUpPr fitToPage="1"/>
  </sheetPr>
  <dimension ref="A1:AK28"/>
  <sheetViews>
    <sheetView view="pageBreakPreview" topLeftCell="C21" zoomScale="70" zoomScaleNormal="70" zoomScaleSheetLayoutView="70" workbookViewId="0">
      <selection activeCell="N26" sqref="N26"/>
    </sheetView>
  </sheetViews>
  <sheetFormatPr baseColWidth="10" defaultColWidth="6.140625" defaultRowHeight="104.25" customHeight="1"/>
  <cols>
    <col min="1" max="1" width="3.28515625" customWidth="1"/>
    <col min="8" max="8" width="10.28515625" customWidth="1"/>
    <col min="9" max="11" width="13.42578125" customWidth="1"/>
    <col min="16" max="16" width="11.140625" customWidth="1"/>
    <col min="18" max="20" width="15" customWidth="1"/>
    <col min="25" max="25" width="8.85546875" customWidth="1"/>
    <col min="29" max="29" width="10.42578125" customWidth="1"/>
    <col min="31" max="35" width="11" style="62" customWidth="1"/>
    <col min="36" max="36" width="9.85546875" style="62" customWidth="1"/>
    <col min="37" max="37" width="20.5703125" style="62" customWidth="1"/>
  </cols>
  <sheetData>
    <row r="1" spans="1:37" s="2" customFormat="1" ht="29.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56"/>
      <c r="AF1" s="56"/>
      <c r="AG1" s="56"/>
      <c r="AH1" s="56"/>
      <c r="AI1" s="57"/>
      <c r="AJ1" s="160" t="s">
        <v>67</v>
      </c>
      <c r="AK1" s="160" t="s">
        <v>102</v>
      </c>
    </row>
    <row r="2" spans="1:37" s="2" customFormat="1" ht="29.25" customHeight="1">
      <c r="B2" s="9"/>
      <c r="H2" s="3"/>
      <c r="AE2" s="58"/>
      <c r="AF2" s="58"/>
      <c r="AG2" s="58"/>
      <c r="AH2" s="58"/>
      <c r="AI2" s="59"/>
      <c r="AJ2" s="160" t="s">
        <v>68</v>
      </c>
      <c r="AK2" s="169">
        <v>2</v>
      </c>
    </row>
    <row r="3" spans="1:37" s="2" customFormat="1" ht="29.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60"/>
      <c r="AF3" s="60"/>
      <c r="AG3" s="60"/>
      <c r="AH3" s="60"/>
      <c r="AI3" s="61"/>
      <c r="AJ3" s="162" t="s">
        <v>69</v>
      </c>
      <c r="AK3" s="163">
        <v>45154</v>
      </c>
    </row>
    <row r="4" spans="1:37" s="2" customFormat="1" ht="44.25" customHeight="1">
      <c r="B4" s="416" t="s">
        <v>622</v>
      </c>
      <c r="C4" s="417"/>
      <c r="D4" s="417"/>
      <c r="E4" s="417"/>
      <c r="F4" s="417"/>
      <c r="G4" s="417"/>
      <c r="H4" s="417"/>
      <c r="I4" s="417"/>
      <c r="J4" s="417"/>
      <c r="K4" s="417"/>
      <c r="L4" s="417"/>
      <c r="M4" s="417"/>
      <c r="N4" s="417"/>
      <c r="O4" s="417"/>
      <c r="P4" s="417"/>
      <c r="Q4" s="417"/>
      <c r="R4" s="417"/>
      <c r="S4" s="417"/>
      <c r="T4" s="418"/>
      <c r="U4" s="416" t="s">
        <v>623</v>
      </c>
      <c r="V4" s="417"/>
      <c r="W4" s="417"/>
      <c r="X4" s="417"/>
      <c r="Y4" s="417"/>
      <c r="Z4" s="417"/>
      <c r="AA4" s="417"/>
      <c r="AB4" s="417"/>
      <c r="AC4" s="417"/>
      <c r="AD4" s="417"/>
      <c r="AE4" s="417"/>
      <c r="AF4" s="417"/>
      <c r="AG4" s="417"/>
      <c r="AH4" s="417"/>
      <c r="AI4" s="417"/>
      <c r="AJ4" s="417"/>
      <c r="AK4" s="418"/>
    </row>
    <row r="5" spans="1:37" s="1" customFormat="1" ht="29.25"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29.2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36" customHeight="1">
      <c r="B7" s="412" t="s">
        <v>22</v>
      </c>
      <c r="C7" s="412" t="s">
        <v>23</v>
      </c>
      <c r="D7" s="412" t="s">
        <v>38</v>
      </c>
      <c r="E7" s="412" t="s">
        <v>20</v>
      </c>
      <c r="F7" s="412" t="s">
        <v>21</v>
      </c>
      <c r="G7" s="412" t="s">
        <v>66</v>
      </c>
      <c r="H7" s="492" t="s">
        <v>2</v>
      </c>
      <c r="I7" s="492"/>
      <c r="J7" s="492"/>
      <c r="K7" s="492" t="s">
        <v>5</v>
      </c>
      <c r="L7" s="494" t="s">
        <v>70</v>
      </c>
      <c r="M7" s="495"/>
      <c r="N7" s="495"/>
      <c r="O7" s="496"/>
      <c r="P7" s="492" t="s">
        <v>208</v>
      </c>
      <c r="Q7" s="412" t="s">
        <v>71</v>
      </c>
      <c r="R7" s="492" t="s">
        <v>0</v>
      </c>
      <c r="S7" s="492"/>
      <c r="T7" s="492"/>
      <c r="U7" s="412" t="s">
        <v>30</v>
      </c>
      <c r="V7" s="412" t="s">
        <v>31</v>
      </c>
      <c r="W7" s="412" t="s">
        <v>8</v>
      </c>
      <c r="X7" s="493" t="s">
        <v>29</v>
      </c>
      <c r="Y7" s="492" t="s">
        <v>25</v>
      </c>
      <c r="Z7" s="412" t="s">
        <v>32</v>
      </c>
      <c r="AA7" s="412" t="s">
        <v>28</v>
      </c>
      <c r="AB7" s="412" t="s">
        <v>27</v>
      </c>
      <c r="AC7" s="492" t="s">
        <v>26</v>
      </c>
      <c r="AD7" s="412" t="s">
        <v>9</v>
      </c>
      <c r="AE7" s="492" t="s">
        <v>24</v>
      </c>
      <c r="AF7" s="492" t="s">
        <v>11</v>
      </c>
      <c r="AG7" s="492" t="s">
        <v>12</v>
      </c>
      <c r="AH7" s="492" t="s">
        <v>13</v>
      </c>
      <c r="AI7" s="492" t="s">
        <v>14</v>
      </c>
      <c r="AJ7" s="492" t="s">
        <v>15</v>
      </c>
      <c r="AK7" s="492" t="s">
        <v>18</v>
      </c>
    </row>
    <row r="8" spans="1:37" s="1" customFormat="1" ht="57" customHeight="1" thickBot="1">
      <c r="A8" s="504"/>
      <c r="B8" s="412"/>
      <c r="C8" s="412"/>
      <c r="D8" s="412"/>
      <c r="E8" s="412"/>
      <c r="F8" s="412"/>
      <c r="G8" s="412"/>
      <c r="H8" s="51" t="s">
        <v>3</v>
      </c>
      <c r="I8" s="51" t="s">
        <v>4</v>
      </c>
      <c r="J8" s="51" t="s">
        <v>6</v>
      </c>
      <c r="K8" s="492"/>
      <c r="L8" s="53" t="s">
        <v>39</v>
      </c>
      <c r="M8" s="53" t="s">
        <v>40</v>
      </c>
      <c r="N8" s="54" t="s">
        <v>41</v>
      </c>
      <c r="O8" s="54" t="s">
        <v>43</v>
      </c>
      <c r="P8" s="492"/>
      <c r="Q8" s="412"/>
      <c r="R8" s="51" t="s">
        <v>6</v>
      </c>
      <c r="S8" s="51" t="s">
        <v>1</v>
      </c>
      <c r="T8" s="51" t="s">
        <v>72</v>
      </c>
      <c r="U8" s="412"/>
      <c r="V8" s="412"/>
      <c r="W8" s="412"/>
      <c r="X8" s="493"/>
      <c r="Y8" s="492"/>
      <c r="Z8" s="412"/>
      <c r="AA8" s="412"/>
      <c r="AB8" s="412"/>
      <c r="AC8" s="492"/>
      <c r="AD8" s="412"/>
      <c r="AE8" s="492"/>
      <c r="AF8" s="492"/>
      <c r="AG8" s="492"/>
      <c r="AH8" s="492"/>
      <c r="AI8" s="492"/>
      <c r="AJ8" s="492"/>
      <c r="AK8" s="492"/>
    </row>
    <row r="9" spans="1:37" s="1" customFormat="1" ht="76.5" customHeight="1">
      <c r="A9" s="504"/>
      <c r="B9" s="467" t="s">
        <v>426</v>
      </c>
      <c r="C9" s="467" t="s">
        <v>612</v>
      </c>
      <c r="D9" s="467" t="s">
        <v>831</v>
      </c>
      <c r="E9" s="621" t="s">
        <v>832</v>
      </c>
      <c r="F9" s="485" t="s">
        <v>613</v>
      </c>
      <c r="G9" s="229" t="s">
        <v>42</v>
      </c>
      <c r="H9" s="484" t="s">
        <v>36</v>
      </c>
      <c r="I9" s="86" t="s">
        <v>46</v>
      </c>
      <c r="J9" s="230" t="s">
        <v>230</v>
      </c>
      <c r="K9" s="230" t="s">
        <v>231</v>
      </c>
      <c r="L9" s="76">
        <v>1</v>
      </c>
      <c r="M9" s="77">
        <v>14</v>
      </c>
      <c r="N9" s="76">
        <v>150</v>
      </c>
      <c r="O9" s="76">
        <f t="shared" ref="O9" si="0">SUM(L9:N9)</f>
        <v>165</v>
      </c>
      <c r="P9" s="230" t="s">
        <v>232</v>
      </c>
      <c r="Q9" s="77">
        <v>8</v>
      </c>
      <c r="R9" s="230" t="s">
        <v>424</v>
      </c>
      <c r="S9" s="230" t="s">
        <v>234</v>
      </c>
      <c r="T9" s="230" t="s">
        <v>233</v>
      </c>
      <c r="U9" s="77">
        <v>2</v>
      </c>
      <c r="V9" s="77">
        <v>4</v>
      </c>
      <c r="W9" s="77">
        <f>V9*U9</f>
        <v>8</v>
      </c>
      <c r="X9" s="77" t="str">
        <f>+IF(AND(U9*V9&gt;=24,U9*V9&lt;=40),"MA",IF(AND(U9*V9&gt;=10,U9*V9&lt;=20),"A",IF(AND(U9*V9&gt;=6,U9*V9&lt;=8),"M",IF(AND(U9*V9&gt;=0,U9*V9&lt;=4),"B",""))))</f>
        <v>M</v>
      </c>
      <c r="Y9" s="8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W9*Z9</f>
        <v>80</v>
      </c>
      <c r="AB9" s="198" t="str">
        <f t="shared" ref="AB9:AB26" si="1">+IF(AND(U9*V9*Z9&gt;=600,U9*V9*Z9&lt;=4000),"I",IF(AND(U9*V9*Z9&gt;=150,U9*V9*Z9&lt;=500),"II",IF(AND(U9*V9*Z9&gt;=40,U9*V9*Z9&lt;=120),"III",IF(AND(U9*V9*Z9&gt;=0,U9*V9*Z9&lt;=20),"IV",""))))</f>
        <v>III</v>
      </c>
      <c r="AC9" s="8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720</v>
      </c>
      <c r="AF9" s="78" t="s">
        <v>34</v>
      </c>
      <c r="AG9" s="78" t="s">
        <v>34</v>
      </c>
      <c r="AH9" s="78" t="s">
        <v>239</v>
      </c>
      <c r="AI9" s="74" t="s">
        <v>235</v>
      </c>
      <c r="AJ9" s="78" t="s">
        <v>34</v>
      </c>
      <c r="AK9" s="257" t="s">
        <v>478</v>
      </c>
    </row>
    <row r="10" spans="1:37" s="1" customFormat="1" ht="76.5" customHeight="1">
      <c r="A10" s="504"/>
      <c r="B10" s="435"/>
      <c r="C10" s="435"/>
      <c r="D10" s="435"/>
      <c r="E10" s="622"/>
      <c r="F10" s="486"/>
      <c r="G10" s="229"/>
      <c r="H10" s="484"/>
      <c r="I10" s="86" t="s">
        <v>245</v>
      </c>
      <c r="J10" s="86" t="s">
        <v>752</v>
      </c>
      <c r="K10" s="86" t="s">
        <v>247</v>
      </c>
      <c r="L10" s="76">
        <v>1</v>
      </c>
      <c r="M10" s="326">
        <v>14</v>
      </c>
      <c r="N10" s="76">
        <v>150</v>
      </c>
      <c r="O10" s="76">
        <f t="shared" ref="O10:O26" si="2">SUM(L10:N10)</f>
        <v>165</v>
      </c>
      <c r="P10" s="86" t="s">
        <v>248</v>
      </c>
      <c r="Q10" s="86">
        <v>8</v>
      </c>
      <c r="R10" s="86" t="s">
        <v>79</v>
      </c>
      <c r="S10" s="230" t="s">
        <v>249</v>
      </c>
      <c r="T10" s="230" t="s">
        <v>250</v>
      </c>
      <c r="U10" s="77">
        <v>2</v>
      </c>
      <c r="V10" s="77">
        <v>4</v>
      </c>
      <c r="W10" s="77">
        <f t="shared" ref="W10" si="3">V10*U10</f>
        <v>8</v>
      </c>
      <c r="X10" s="77" t="str">
        <f t="shared" ref="X10" si="4">+IF(AND(U10*V10&gt;=24,U10*V10&lt;=40),"MA",IF(AND(U10*V10&gt;=10,U10*V10&lt;=20),"A",IF(AND(U10*V10&gt;=6,U10*V10&lt;=8),"M",IF(AND(U10*V10&gt;=0,U10*V10&lt;=4),"B",""))))</f>
        <v>M</v>
      </c>
      <c r="Y10" s="86" t="str">
        <f t="shared" ref="Y10" si="5">+IF(X10="MA","Situación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W10*Z10</f>
        <v>80</v>
      </c>
      <c r="AB10" s="82" t="str">
        <f t="shared" si="1"/>
        <v>III</v>
      </c>
      <c r="AC10" s="86" t="str">
        <f t="shared" ref="AC10"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 si="7">+IF(AB10="I","No aceptable",IF(AB10="II","No aceptable o aceptable con control específico",IF(AB10="III","Aceptable",IF(AB10="IV","Aceptable",""))))</f>
        <v>Aceptable</v>
      </c>
      <c r="AE10" s="64" t="s">
        <v>251</v>
      </c>
      <c r="AF10" s="66" t="s">
        <v>34</v>
      </c>
      <c r="AG10" s="66" t="s">
        <v>37</v>
      </c>
      <c r="AH10" s="66" t="s">
        <v>34</v>
      </c>
      <c r="AI10" s="64" t="s">
        <v>252</v>
      </c>
      <c r="AJ10" s="66" t="s">
        <v>34</v>
      </c>
      <c r="AK10" s="52" t="s">
        <v>468</v>
      </c>
    </row>
    <row r="11" spans="1:37" s="1" customFormat="1" ht="76.5" customHeight="1">
      <c r="A11" s="504"/>
      <c r="B11" s="435"/>
      <c r="C11" s="435"/>
      <c r="D11" s="435"/>
      <c r="E11" s="622"/>
      <c r="F11" s="486"/>
      <c r="G11" s="229" t="s">
        <v>42</v>
      </c>
      <c r="H11" s="484"/>
      <c r="I11" s="86" t="s">
        <v>96</v>
      </c>
      <c r="J11" s="230" t="s">
        <v>236</v>
      </c>
      <c r="K11" s="231" t="s">
        <v>237</v>
      </c>
      <c r="L11" s="76">
        <v>1</v>
      </c>
      <c r="M11" s="326">
        <v>14</v>
      </c>
      <c r="N11" s="76">
        <v>150</v>
      </c>
      <c r="O11" s="76">
        <f t="shared" si="2"/>
        <v>165</v>
      </c>
      <c r="P11" s="230" t="s">
        <v>232</v>
      </c>
      <c r="Q11" s="77">
        <v>8</v>
      </c>
      <c r="R11" s="231" t="s">
        <v>425</v>
      </c>
      <c r="S11" s="231" t="s">
        <v>234</v>
      </c>
      <c r="T11" s="231" t="s">
        <v>233</v>
      </c>
      <c r="U11" s="77">
        <v>2</v>
      </c>
      <c r="V11" s="77">
        <v>4</v>
      </c>
      <c r="W11" s="77">
        <f t="shared" ref="W11:W26" si="8">V11*U11</f>
        <v>8</v>
      </c>
      <c r="X11" s="77" t="str">
        <f t="shared" ref="X11:X26" si="9">+IF(AND(U11*V11&gt;=24,U11*V11&lt;=40),"MA",IF(AND(U11*V11&gt;=10,U11*V11&lt;=20),"A",IF(AND(U11*V11&gt;=6,U11*V11&lt;=8),"M",IF(AND(U11*V11&gt;=0,U11*V11&lt;=4),"B",""))))</f>
        <v>M</v>
      </c>
      <c r="Y11" s="86" t="str">
        <f t="shared" ref="Y11:Y26" si="10">+IF(X11="MA","Situación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95">
        <v>10</v>
      </c>
      <c r="AA11" s="195">
        <f t="shared" ref="AA11:AA26" si="11">W11*Z11</f>
        <v>80</v>
      </c>
      <c r="AB11" s="198" t="str">
        <f t="shared" si="1"/>
        <v>III</v>
      </c>
      <c r="AC11" s="86" t="str">
        <f t="shared" ref="AC11:AC26" si="12">+IF(AB11="I","Situación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 t="shared" ref="AD11:AD26" si="13">+IF(AB11="I","No aceptable",IF(AB11="II","No aceptable o aceptable con control específico",IF(AB11="III","Aceptable",IF(AB11="IV","Aceptable",""))))</f>
        <v>Aceptable</v>
      </c>
      <c r="AE11" s="74" t="s">
        <v>690</v>
      </c>
      <c r="AF11" s="78" t="s">
        <v>34</v>
      </c>
      <c r="AG11" s="78" t="s">
        <v>34</v>
      </c>
      <c r="AH11" s="78" t="s">
        <v>240</v>
      </c>
      <c r="AI11" s="74" t="s">
        <v>235</v>
      </c>
      <c r="AJ11" s="78" t="s">
        <v>34</v>
      </c>
      <c r="AK11" s="256" t="s">
        <v>468</v>
      </c>
    </row>
    <row r="12" spans="1:37" s="1" customFormat="1" ht="75" customHeight="1">
      <c r="A12" s="504"/>
      <c r="B12" s="435"/>
      <c r="C12" s="435"/>
      <c r="D12" s="435"/>
      <c r="E12" s="622"/>
      <c r="F12" s="486"/>
      <c r="G12" s="229" t="s">
        <v>42</v>
      </c>
      <c r="H12" s="77" t="s">
        <v>199</v>
      </c>
      <c r="I12" s="86" t="s">
        <v>500</v>
      </c>
      <c r="J12" s="231" t="s">
        <v>503</v>
      </c>
      <c r="K12" s="231" t="s">
        <v>346</v>
      </c>
      <c r="L12" s="76">
        <v>1</v>
      </c>
      <c r="M12" s="326">
        <v>14</v>
      </c>
      <c r="N12" s="76">
        <v>150</v>
      </c>
      <c r="O12" s="76">
        <f t="shared" si="2"/>
        <v>165</v>
      </c>
      <c r="P12" s="231" t="s">
        <v>344</v>
      </c>
      <c r="Q12" s="77">
        <v>8</v>
      </c>
      <c r="R12" s="231" t="s">
        <v>501</v>
      </c>
      <c r="S12" s="231" t="s">
        <v>502</v>
      </c>
      <c r="T12" s="231" t="s">
        <v>504</v>
      </c>
      <c r="U12" s="195">
        <v>2</v>
      </c>
      <c r="V12" s="195">
        <v>4</v>
      </c>
      <c r="W12" s="195">
        <f t="shared" si="8"/>
        <v>8</v>
      </c>
      <c r="X12" s="196" t="str">
        <f>+IF(AND(U12*V12&gt;=24,U12*V12&lt;=40),"MA",IF(AND(U12*V12&gt;=10,U12*V12&lt;=20),"A",IF(AND(U12*V12&gt;=6,U12*V12&lt;=8),"M",IF(AND(U12*V12&gt;=0,U12*V12&lt;=4),"B",""))))</f>
        <v>M</v>
      </c>
      <c r="Y12" s="86" t="str">
        <f t="shared" si="10"/>
        <v>Situación deficiente con exposición esporádica, o bien situación mejorable con exposición continuada o frecuente. Es posible que suceda el daño alguna vez.</v>
      </c>
      <c r="Z12" s="195">
        <v>10</v>
      </c>
      <c r="AA12" s="195">
        <f>W12*Z12</f>
        <v>80</v>
      </c>
      <c r="AB12" s="198" t="str">
        <f>+IF(AND(U12*V12*Z12&gt;=600,U12*V12*Z12&lt;=4000),"I",IF(AND(U12*V12*Z12&gt;=150,U12*V12*Z12&lt;=500),"II",IF(AND(U12*V12*Z12&gt;=40,U12*V12*Z12&lt;=120),"III",IF(AND(U12*V12*Z12&gt;=0,U12*V12*Z12&lt;=20),"IV",""))))</f>
        <v>III</v>
      </c>
      <c r="AC12" s="86"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+IF(AB12="I","No aceptable",IF(AB12="II","No aceptable o aceptable con control específico",IF(AB12="III","Aceptable",IF(AB12="IV","Aceptable",""))))</f>
        <v>Aceptable</v>
      </c>
      <c r="AE12" s="74" t="s">
        <v>693</v>
      </c>
      <c r="AF12" s="64" t="s">
        <v>34</v>
      </c>
      <c r="AG12" s="64" t="s">
        <v>34</v>
      </c>
      <c r="AH12" s="64" t="s">
        <v>34</v>
      </c>
      <c r="AI12" s="67" t="s">
        <v>754</v>
      </c>
      <c r="AJ12" s="78" t="s">
        <v>34</v>
      </c>
      <c r="AK12" s="52" t="s">
        <v>468</v>
      </c>
    </row>
    <row r="13" spans="1:37" s="1" customFormat="1" ht="76.5" customHeight="1">
      <c r="A13" s="504"/>
      <c r="B13" s="435"/>
      <c r="C13" s="435"/>
      <c r="D13" s="435"/>
      <c r="E13" s="622"/>
      <c r="F13" s="486"/>
      <c r="G13" s="229" t="s">
        <v>42</v>
      </c>
      <c r="H13" s="484" t="s">
        <v>44</v>
      </c>
      <c r="I13" s="86" t="s">
        <v>54</v>
      </c>
      <c r="J13" s="86" t="s">
        <v>224</v>
      </c>
      <c r="K13" s="86" t="s">
        <v>219</v>
      </c>
      <c r="L13" s="76">
        <v>1</v>
      </c>
      <c r="M13" s="326">
        <v>14</v>
      </c>
      <c r="N13" s="76">
        <v>150</v>
      </c>
      <c r="O13" s="76">
        <f t="shared" si="2"/>
        <v>165</v>
      </c>
      <c r="P13" s="86" t="s">
        <v>708</v>
      </c>
      <c r="Q13" s="77">
        <v>8</v>
      </c>
      <c r="R13" s="86" t="s">
        <v>221</v>
      </c>
      <c r="S13" s="86" t="s">
        <v>220</v>
      </c>
      <c r="T13" s="86" t="s">
        <v>300</v>
      </c>
      <c r="U13" s="76">
        <v>2</v>
      </c>
      <c r="V13" s="76">
        <v>3</v>
      </c>
      <c r="W13" s="76">
        <f t="shared" si="8"/>
        <v>6</v>
      </c>
      <c r="X13" s="196" t="str">
        <f t="shared" ref="X13:X23" si="14">+IF(AND(U13*V13&gt;=24,U13*V13&lt;=40),"MA",IF(AND(U13*V13&gt;=10,U13*V13&lt;=20),"A",IF(AND(U13*V13&gt;=6,U13*V13&lt;=8),"M",IF(AND(U13*V13&gt;=0,U13*V13&lt;=4),"B",""))))</f>
        <v>M</v>
      </c>
      <c r="Y13" s="197" t="str">
        <f t="shared" si="10"/>
        <v>Situación deficiente con exposición esporádica, o bien situación mejorable con exposición continuada o frecuente. Es posible que suceda el daño alguna vez.</v>
      </c>
      <c r="Z13" s="195">
        <v>10</v>
      </c>
      <c r="AA13" s="195">
        <f t="shared" ref="AA13:AA23" si="15">W13*Z13</f>
        <v>60</v>
      </c>
      <c r="AB13" s="198" t="str">
        <f t="shared" ref="AB13:AB23" si="16">+IF(AND(U13*V13*Z13&gt;=600,U13*V13*Z13&lt;=4000),"I",IF(AND(U13*V13*Z13&gt;=150,U13*V13*Z13&lt;=500),"II",IF(AND(U13*V13*Z13&gt;=40,U13*V13*Z13&lt;=120),"III",IF(AND(U13*V13*Z13&gt;=0,U13*V13*Z13&lt;=20),"IV",""))))</f>
        <v>III</v>
      </c>
      <c r="AC13" s="197" t="str">
        <f t="shared" ref="AC13:AC23" si="17">+IF(AB13="I","Situación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86" t="str">
        <f t="shared" ref="AD13:AD23" si="18">+IF(AB13="I","No aceptable",IF(AB13="II","No aceptable o aceptable con control específico",IF(AB13="III","Aceptable",IF(AB13="IV","Aceptable",""))))</f>
        <v>Aceptable</v>
      </c>
      <c r="AE13" s="407" t="s">
        <v>724</v>
      </c>
      <c r="AF13" s="74" t="s">
        <v>34</v>
      </c>
      <c r="AG13" s="74" t="s">
        <v>34</v>
      </c>
      <c r="AH13" s="74" t="s">
        <v>34</v>
      </c>
      <c r="AI13" s="74" t="s">
        <v>226</v>
      </c>
      <c r="AJ13" s="74" t="s">
        <v>34</v>
      </c>
      <c r="AK13" s="257" t="s">
        <v>468</v>
      </c>
    </row>
    <row r="14" spans="1:37" s="1" customFormat="1" ht="76.5" customHeight="1">
      <c r="A14" s="504"/>
      <c r="B14" s="435"/>
      <c r="C14" s="435"/>
      <c r="D14" s="435"/>
      <c r="E14" s="622"/>
      <c r="F14" s="486"/>
      <c r="G14" s="229" t="s">
        <v>42</v>
      </c>
      <c r="H14" s="484"/>
      <c r="I14" s="86" t="s">
        <v>460</v>
      </c>
      <c r="J14" s="86" t="s">
        <v>439</v>
      </c>
      <c r="K14" s="86" t="s">
        <v>709</v>
      </c>
      <c r="L14" s="76">
        <v>1</v>
      </c>
      <c r="M14" s="326">
        <v>14</v>
      </c>
      <c r="N14" s="76">
        <v>150</v>
      </c>
      <c r="O14" s="76">
        <f t="shared" si="2"/>
        <v>165</v>
      </c>
      <c r="P14" s="86" t="s">
        <v>708</v>
      </c>
      <c r="Q14" s="77">
        <v>8</v>
      </c>
      <c r="R14" s="86" t="s">
        <v>707</v>
      </c>
      <c r="S14" s="86" t="s">
        <v>461</v>
      </c>
      <c r="T14" s="86" t="s">
        <v>441</v>
      </c>
      <c r="U14" s="195">
        <v>2</v>
      </c>
      <c r="V14" s="195">
        <v>3</v>
      </c>
      <c r="W14" s="76">
        <f t="shared" si="8"/>
        <v>6</v>
      </c>
      <c r="X14" s="196" t="str">
        <f t="shared" si="14"/>
        <v>M</v>
      </c>
      <c r="Y14" s="197" t="str">
        <f t="shared" si="10"/>
        <v>Situación deficiente con exposición esporádica, o bien situación mejorable con exposición continuada o frecuente. Es posible que suceda el daño alguna vez.</v>
      </c>
      <c r="Z14" s="195">
        <v>10</v>
      </c>
      <c r="AA14" s="195">
        <f t="shared" si="15"/>
        <v>60</v>
      </c>
      <c r="AB14" s="198" t="str">
        <f t="shared" si="16"/>
        <v>III</v>
      </c>
      <c r="AC14" s="197" t="str">
        <f t="shared" si="17"/>
        <v>Mejorar si es posible. Sería conveniente justificar la intervención y su rentabilidad.</v>
      </c>
      <c r="AD14" s="86" t="str">
        <f t="shared" si="18"/>
        <v>Aceptable</v>
      </c>
      <c r="AE14" s="408"/>
      <c r="AF14" s="74" t="s">
        <v>34</v>
      </c>
      <c r="AG14" s="74" t="s">
        <v>34</v>
      </c>
      <c r="AH14" s="74" t="s">
        <v>34</v>
      </c>
      <c r="AI14" s="74" t="s">
        <v>462</v>
      </c>
      <c r="AJ14" s="74" t="s">
        <v>34</v>
      </c>
      <c r="AK14" s="257" t="s">
        <v>433</v>
      </c>
    </row>
    <row r="15" spans="1:37" s="1" customFormat="1" ht="76.5" customHeight="1">
      <c r="A15" s="504"/>
      <c r="B15" s="435"/>
      <c r="C15" s="435"/>
      <c r="D15" s="435"/>
      <c r="E15" s="622"/>
      <c r="F15" s="486"/>
      <c r="G15" s="229" t="s">
        <v>42</v>
      </c>
      <c r="H15" s="484"/>
      <c r="I15" s="86" t="s">
        <v>427</v>
      </c>
      <c r="J15" s="86" t="s">
        <v>428</v>
      </c>
      <c r="K15" s="86" t="s">
        <v>711</v>
      </c>
      <c r="L15" s="76">
        <v>1</v>
      </c>
      <c r="M15" s="326">
        <v>14</v>
      </c>
      <c r="N15" s="76">
        <v>150</v>
      </c>
      <c r="O15" s="76">
        <f t="shared" si="2"/>
        <v>165</v>
      </c>
      <c r="P15" s="86" t="s">
        <v>708</v>
      </c>
      <c r="Q15" s="77">
        <v>8</v>
      </c>
      <c r="R15" s="86" t="s">
        <v>221</v>
      </c>
      <c r="S15" s="86" t="s">
        <v>431</v>
      </c>
      <c r="T15" s="86" t="s">
        <v>432</v>
      </c>
      <c r="U15" s="195">
        <v>2</v>
      </c>
      <c r="V15" s="195">
        <v>1</v>
      </c>
      <c r="W15" s="195">
        <f t="shared" si="8"/>
        <v>2</v>
      </c>
      <c r="X15" s="196" t="str">
        <f t="shared" si="14"/>
        <v>B</v>
      </c>
      <c r="Y15" s="197" t="str">
        <f t="shared" si="10"/>
        <v>Situación mejorable con exposición ocasional o esporádica, o situación sin anomalía destacable con cualquier nivel de exposición. No es esperable que se materialice el riesgo, aunque puede ser concebible.</v>
      </c>
      <c r="Z15" s="195">
        <v>10</v>
      </c>
      <c r="AA15" s="195">
        <f t="shared" si="15"/>
        <v>20</v>
      </c>
      <c r="AB15" s="198" t="str">
        <f t="shared" si="16"/>
        <v>IV</v>
      </c>
      <c r="AC15" s="197" t="str">
        <f t="shared" si="17"/>
        <v>Mantener las medidas de control existentes, pero se deberían considerar soluciones o mejoras y se deben hacer comprobaciones periódicas para asegurar que el riesgo aún es tolerable.</v>
      </c>
      <c r="AD15" s="86" t="str">
        <f t="shared" si="18"/>
        <v>Aceptable</v>
      </c>
      <c r="AE15" s="408"/>
      <c r="AF15" s="74" t="s">
        <v>34</v>
      </c>
      <c r="AG15" s="74" t="s">
        <v>34</v>
      </c>
      <c r="AH15" s="74" t="s">
        <v>34</v>
      </c>
      <c r="AI15" s="74" t="s">
        <v>223</v>
      </c>
      <c r="AJ15" s="74" t="s">
        <v>34</v>
      </c>
      <c r="AK15" s="257" t="s">
        <v>433</v>
      </c>
    </row>
    <row r="16" spans="1:37" s="1" customFormat="1" ht="76.5" customHeight="1">
      <c r="A16" s="504"/>
      <c r="B16" s="435"/>
      <c r="C16" s="435"/>
      <c r="D16" s="435"/>
      <c r="E16" s="622"/>
      <c r="F16" s="486"/>
      <c r="G16" s="229" t="s">
        <v>42</v>
      </c>
      <c r="H16" s="484"/>
      <c r="I16" s="86" t="s">
        <v>463</v>
      </c>
      <c r="J16" s="86" t="s">
        <v>222</v>
      </c>
      <c r="K16" s="86" t="s">
        <v>711</v>
      </c>
      <c r="L16" s="76">
        <v>1</v>
      </c>
      <c r="M16" s="326">
        <v>14</v>
      </c>
      <c r="N16" s="76">
        <v>150</v>
      </c>
      <c r="O16" s="76">
        <f t="shared" si="2"/>
        <v>165</v>
      </c>
      <c r="P16" s="86" t="s">
        <v>708</v>
      </c>
      <c r="Q16" s="86">
        <v>8</v>
      </c>
      <c r="R16" s="86" t="s">
        <v>459</v>
      </c>
      <c r="S16" s="86" t="s">
        <v>220</v>
      </c>
      <c r="T16" s="86" t="s">
        <v>300</v>
      </c>
      <c r="U16" s="195">
        <v>2</v>
      </c>
      <c r="V16" s="195">
        <v>3</v>
      </c>
      <c r="W16" s="195">
        <f t="shared" si="8"/>
        <v>6</v>
      </c>
      <c r="X16" s="196" t="str">
        <f t="shared" si="14"/>
        <v>M</v>
      </c>
      <c r="Y16" s="197" t="str">
        <f t="shared" si="10"/>
        <v>Situación deficiente con exposición esporádica, o bien situación mejorable con exposición continuada o frecuente. Es posible que suceda el daño alguna vez.</v>
      </c>
      <c r="Z16" s="195">
        <v>10</v>
      </c>
      <c r="AA16" s="195">
        <f t="shared" si="15"/>
        <v>60</v>
      </c>
      <c r="AB16" s="198" t="str">
        <f t="shared" si="16"/>
        <v>III</v>
      </c>
      <c r="AC16" s="197" t="str">
        <f t="shared" si="17"/>
        <v>Mejorar si es posible. Sería conveniente justificar la intervención y su rentabilidad.</v>
      </c>
      <c r="AD16" s="86" t="str">
        <f t="shared" si="18"/>
        <v>Aceptable</v>
      </c>
      <c r="AE16" s="409"/>
      <c r="AF16" s="74" t="s">
        <v>34</v>
      </c>
      <c r="AG16" s="74" t="s">
        <v>34</v>
      </c>
      <c r="AH16" s="74" t="s">
        <v>34</v>
      </c>
      <c r="AI16" s="74" t="s">
        <v>462</v>
      </c>
      <c r="AJ16" s="74" t="s">
        <v>34</v>
      </c>
      <c r="AK16" s="257" t="s">
        <v>464</v>
      </c>
    </row>
    <row r="17" spans="1:37" s="1" customFormat="1" ht="76.5" customHeight="1">
      <c r="A17" s="504"/>
      <c r="B17" s="435"/>
      <c r="C17" s="435"/>
      <c r="D17" s="435"/>
      <c r="E17" s="622"/>
      <c r="F17" s="486"/>
      <c r="G17" s="229" t="s">
        <v>42</v>
      </c>
      <c r="H17" s="484" t="s">
        <v>48</v>
      </c>
      <c r="I17" s="231" t="s">
        <v>202</v>
      </c>
      <c r="J17" s="231" t="s">
        <v>203</v>
      </c>
      <c r="K17" s="231" t="s">
        <v>206</v>
      </c>
      <c r="L17" s="76">
        <v>1</v>
      </c>
      <c r="M17" s="326">
        <v>14</v>
      </c>
      <c r="N17" s="76">
        <v>150</v>
      </c>
      <c r="O17" s="76">
        <f t="shared" si="2"/>
        <v>165</v>
      </c>
      <c r="P17" s="232" t="s">
        <v>209</v>
      </c>
      <c r="Q17" s="77">
        <v>8</v>
      </c>
      <c r="R17" s="232" t="s">
        <v>211</v>
      </c>
      <c r="S17" s="232" t="s">
        <v>296</v>
      </c>
      <c r="T17" s="232" t="s">
        <v>213</v>
      </c>
      <c r="U17" s="195">
        <v>2</v>
      </c>
      <c r="V17" s="195">
        <v>4</v>
      </c>
      <c r="W17" s="195">
        <f t="shared" si="8"/>
        <v>8</v>
      </c>
      <c r="X17" s="196" t="str">
        <f t="shared" si="14"/>
        <v>M</v>
      </c>
      <c r="Y17" s="197" t="str">
        <f t="shared" si="10"/>
        <v>Situación deficiente con exposición esporádica, o bien situación mejorable con exposición continuada o frecuente. Es posible que suceda el daño alguna vez.</v>
      </c>
      <c r="Z17" s="195">
        <v>10</v>
      </c>
      <c r="AA17" s="195">
        <f t="shared" si="15"/>
        <v>80</v>
      </c>
      <c r="AB17" s="198" t="str">
        <f t="shared" si="16"/>
        <v>III</v>
      </c>
      <c r="AC17" s="197" t="str">
        <f t="shared" si="17"/>
        <v>Mejorar si es posible. Sería conveniente justificar la intervención y su rentabilidad.</v>
      </c>
      <c r="AD17" s="86" t="str">
        <f t="shared" si="18"/>
        <v>Aceptable</v>
      </c>
      <c r="AE17" s="407" t="s">
        <v>713</v>
      </c>
      <c r="AF17" s="74" t="s">
        <v>34</v>
      </c>
      <c r="AG17" s="74" t="s">
        <v>34</v>
      </c>
      <c r="AH17" s="85" t="s">
        <v>217</v>
      </c>
      <c r="AI17" s="85" t="s">
        <v>218</v>
      </c>
      <c r="AJ17" s="78" t="s">
        <v>34</v>
      </c>
      <c r="AK17" s="256" t="s">
        <v>468</v>
      </c>
    </row>
    <row r="18" spans="1:37" s="1" customFormat="1" ht="76.5" customHeight="1">
      <c r="A18" s="504"/>
      <c r="B18" s="435"/>
      <c r="C18" s="435"/>
      <c r="D18" s="435"/>
      <c r="E18" s="622"/>
      <c r="F18" s="486"/>
      <c r="G18" s="229" t="s">
        <v>42</v>
      </c>
      <c r="H18" s="484"/>
      <c r="I18" s="231" t="s">
        <v>205</v>
      </c>
      <c r="J18" s="231" t="s">
        <v>204</v>
      </c>
      <c r="K18" s="231" t="s">
        <v>207</v>
      </c>
      <c r="L18" s="76">
        <v>1</v>
      </c>
      <c r="M18" s="326">
        <v>14</v>
      </c>
      <c r="N18" s="76">
        <v>150</v>
      </c>
      <c r="O18" s="76">
        <f t="shared" si="2"/>
        <v>165</v>
      </c>
      <c r="P18" s="232" t="s">
        <v>210</v>
      </c>
      <c r="Q18" s="77">
        <v>8</v>
      </c>
      <c r="R18" s="232" t="s">
        <v>214</v>
      </c>
      <c r="S18" s="232" t="s">
        <v>215</v>
      </c>
      <c r="T18" s="232" t="s">
        <v>216</v>
      </c>
      <c r="U18" s="195">
        <v>2</v>
      </c>
      <c r="V18" s="195">
        <v>4</v>
      </c>
      <c r="W18" s="195">
        <f t="shared" si="8"/>
        <v>8</v>
      </c>
      <c r="X18" s="196" t="str">
        <f t="shared" si="14"/>
        <v>M</v>
      </c>
      <c r="Y18" s="197" t="str">
        <f t="shared" si="10"/>
        <v>Situación deficiente con exposición esporádica, o bien situación mejorable con exposición continuada o frecuente. Es posible que suceda el daño alguna vez.</v>
      </c>
      <c r="Z18" s="195">
        <v>10</v>
      </c>
      <c r="AA18" s="195">
        <f t="shared" si="15"/>
        <v>80</v>
      </c>
      <c r="AB18" s="198" t="str">
        <f t="shared" si="16"/>
        <v>III</v>
      </c>
      <c r="AC18" s="197" t="str">
        <f t="shared" si="17"/>
        <v>Mejorar si es posible. Sería conveniente justificar la intervención y su rentabilidad.</v>
      </c>
      <c r="AD18" s="86" t="str">
        <f t="shared" si="18"/>
        <v>Aceptable</v>
      </c>
      <c r="AE18" s="408"/>
      <c r="AF18" s="74" t="s">
        <v>34</v>
      </c>
      <c r="AG18" s="74" t="s">
        <v>34</v>
      </c>
      <c r="AH18" s="85" t="s">
        <v>217</v>
      </c>
      <c r="AI18" s="85" t="s">
        <v>218</v>
      </c>
      <c r="AJ18" s="78" t="s">
        <v>34</v>
      </c>
      <c r="AK18" s="256" t="s">
        <v>468</v>
      </c>
    </row>
    <row r="19" spans="1:37" s="1" customFormat="1" ht="78" customHeight="1">
      <c r="A19" s="504"/>
      <c r="B19" s="435"/>
      <c r="C19" s="435"/>
      <c r="D19" s="435"/>
      <c r="E19" s="622"/>
      <c r="F19" s="486"/>
      <c r="G19" s="229" t="s">
        <v>33</v>
      </c>
      <c r="H19" s="484" t="s">
        <v>45</v>
      </c>
      <c r="I19" s="233" t="s">
        <v>715</v>
      </c>
      <c r="J19" s="231" t="s">
        <v>290</v>
      </c>
      <c r="K19" s="231" t="s">
        <v>270</v>
      </c>
      <c r="L19" s="76">
        <v>1</v>
      </c>
      <c r="M19" s="326">
        <v>14</v>
      </c>
      <c r="N19" s="76">
        <v>150</v>
      </c>
      <c r="O19" s="76">
        <f t="shared" si="2"/>
        <v>165</v>
      </c>
      <c r="P19" s="231" t="s">
        <v>291</v>
      </c>
      <c r="Q19" s="77">
        <v>6</v>
      </c>
      <c r="R19" s="231" t="s">
        <v>147</v>
      </c>
      <c r="S19" s="86" t="s">
        <v>297</v>
      </c>
      <c r="T19" s="86" t="s">
        <v>717</v>
      </c>
      <c r="U19" s="199">
        <v>2</v>
      </c>
      <c r="V19" s="195">
        <v>2</v>
      </c>
      <c r="W19" s="195">
        <f t="shared" si="8"/>
        <v>4</v>
      </c>
      <c r="X19" s="196" t="str">
        <f t="shared" si="14"/>
        <v>B</v>
      </c>
      <c r="Y19" s="197" t="str">
        <f t="shared" si="10"/>
        <v>Situación mejorable con exposición ocasional o esporádica, o situación sin anomalía destacable con cualquier nivel de exposición. No es esperable que se materialice el riesgo, aunque puede ser concebible.</v>
      </c>
      <c r="Z19" s="195">
        <v>10</v>
      </c>
      <c r="AA19" s="195">
        <f t="shared" si="15"/>
        <v>40</v>
      </c>
      <c r="AB19" s="198" t="str">
        <f t="shared" si="16"/>
        <v>III</v>
      </c>
      <c r="AC19" s="197" t="str">
        <f t="shared" si="17"/>
        <v>Mejorar si es posible. Sería conveniente justificar la intervención y su rentabilidad.</v>
      </c>
      <c r="AD19" s="86" t="str">
        <f t="shared" si="18"/>
        <v>Aceptable</v>
      </c>
      <c r="AE19" s="74" t="s">
        <v>718</v>
      </c>
      <c r="AF19" s="78" t="s">
        <v>34</v>
      </c>
      <c r="AG19" s="78" t="s">
        <v>34</v>
      </c>
      <c r="AH19" s="85" t="s">
        <v>719</v>
      </c>
      <c r="AI19" s="85" t="s">
        <v>303</v>
      </c>
      <c r="AJ19" s="78" t="s">
        <v>34</v>
      </c>
      <c r="AK19" s="257" t="s">
        <v>468</v>
      </c>
    </row>
    <row r="20" spans="1:37" s="1" customFormat="1" ht="78" customHeight="1">
      <c r="A20" s="504"/>
      <c r="B20" s="435"/>
      <c r="C20" s="435"/>
      <c r="D20" s="435"/>
      <c r="E20" s="622"/>
      <c r="F20" s="486"/>
      <c r="G20" s="229" t="s">
        <v>33</v>
      </c>
      <c r="H20" s="484"/>
      <c r="I20" s="231" t="s">
        <v>56</v>
      </c>
      <c r="J20" s="231" t="s">
        <v>284</v>
      </c>
      <c r="K20" s="231" t="s">
        <v>270</v>
      </c>
      <c r="L20" s="76">
        <v>1</v>
      </c>
      <c r="M20" s="326">
        <v>14</v>
      </c>
      <c r="N20" s="76">
        <v>150</v>
      </c>
      <c r="O20" s="76">
        <f t="shared" si="2"/>
        <v>165</v>
      </c>
      <c r="P20" s="231" t="s">
        <v>285</v>
      </c>
      <c r="Q20" s="77">
        <v>1</v>
      </c>
      <c r="R20" s="231" t="s">
        <v>287</v>
      </c>
      <c r="S20" s="231" t="s">
        <v>739</v>
      </c>
      <c r="T20" s="86" t="s">
        <v>301</v>
      </c>
      <c r="U20" s="195">
        <v>2</v>
      </c>
      <c r="V20" s="195">
        <v>2</v>
      </c>
      <c r="W20" s="195">
        <f t="shared" si="8"/>
        <v>4</v>
      </c>
      <c r="X20" s="196" t="str">
        <f t="shared" si="14"/>
        <v>B</v>
      </c>
      <c r="Y20" s="197" t="str">
        <f t="shared" si="10"/>
        <v>Situación mejorable con exposición ocasional o esporádica, o situación sin anomalía destacable con cualquier nivel de exposición. No es esperable que se materialice el riesgo, aunque puede ser concebible.</v>
      </c>
      <c r="Z20" s="195">
        <v>10</v>
      </c>
      <c r="AA20" s="195">
        <f t="shared" si="15"/>
        <v>40</v>
      </c>
      <c r="AB20" s="198" t="str">
        <f t="shared" si="16"/>
        <v>III</v>
      </c>
      <c r="AC20" s="197" t="str">
        <f t="shared" si="17"/>
        <v>Mejorar si es posible. Sería conveniente justificar la intervención y su rentabilidad.</v>
      </c>
      <c r="AD20" s="86" t="str">
        <f t="shared" si="18"/>
        <v>Aceptable</v>
      </c>
      <c r="AE20" s="74" t="s">
        <v>716</v>
      </c>
      <c r="AF20" s="78" t="s">
        <v>34</v>
      </c>
      <c r="AG20" s="74" t="s">
        <v>147</v>
      </c>
      <c r="AH20" s="85" t="s">
        <v>288</v>
      </c>
      <c r="AI20" s="85" t="s">
        <v>289</v>
      </c>
      <c r="AJ20" s="78" t="s">
        <v>34</v>
      </c>
      <c r="AK20" s="257" t="s">
        <v>468</v>
      </c>
    </row>
    <row r="21" spans="1:37" s="1" customFormat="1" ht="78" customHeight="1">
      <c r="A21" s="504"/>
      <c r="B21" s="435"/>
      <c r="C21" s="435"/>
      <c r="D21" s="435"/>
      <c r="E21" s="622"/>
      <c r="F21" s="486"/>
      <c r="G21" s="229" t="s">
        <v>33</v>
      </c>
      <c r="H21" s="484"/>
      <c r="I21" s="231" t="s">
        <v>679</v>
      </c>
      <c r="J21" s="231" t="s">
        <v>680</v>
      </c>
      <c r="K21" s="231" t="s">
        <v>721</v>
      </c>
      <c r="L21" s="76">
        <v>1</v>
      </c>
      <c r="M21" s="326">
        <v>14</v>
      </c>
      <c r="N21" s="76">
        <v>150</v>
      </c>
      <c r="O21" s="76">
        <f t="shared" si="2"/>
        <v>165</v>
      </c>
      <c r="P21" s="231" t="s">
        <v>331</v>
      </c>
      <c r="Q21" s="77">
        <v>8</v>
      </c>
      <c r="R21" s="231" t="s">
        <v>683</v>
      </c>
      <c r="S21" s="231" t="s">
        <v>681</v>
      </c>
      <c r="T21" s="86" t="s">
        <v>682</v>
      </c>
      <c r="U21" s="195">
        <v>2</v>
      </c>
      <c r="V21" s="195">
        <v>1</v>
      </c>
      <c r="W21" s="195">
        <f t="shared" si="8"/>
        <v>2</v>
      </c>
      <c r="X21" s="196" t="str">
        <f t="shared" si="14"/>
        <v>B</v>
      </c>
      <c r="Y21" s="86" t="str">
        <f t="shared" si="10"/>
        <v>Situación mejorable con exposición ocasional o esporádica, o situación sin anomalía destacable con cualquier nivel de exposición. No es esperable que se materialice el riesgo, aunque puede ser concebible.</v>
      </c>
      <c r="Z21" s="195">
        <v>10</v>
      </c>
      <c r="AA21" s="195">
        <f t="shared" si="15"/>
        <v>20</v>
      </c>
      <c r="AB21" s="198" t="str">
        <f t="shared" si="16"/>
        <v>IV</v>
      </c>
      <c r="AC21" s="86" t="str">
        <f t="shared" si="17"/>
        <v>Mantener las medidas de control existentes, pero se deberían considerar soluciones o mejoras y se deben hacer comprobaciones periódicas para asegurar que el riesgo aún es tolerable.</v>
      </c>
      <c r="AD21" s="86" t="str">
        <f t="shared" si="18"/>
        <v>Aceptable</v>
      </c>
      <c r="AE21" s="64" t="s">
        <v>722</v>
      </c>
      <c r="AF21" s="64" t="s">
        <v>34</v>
      </c>
      <c r="AG21" s="64" t="s">
        <v>147</v>
      </c>
      <c r="AH21" s="72" t="s">
        <v>684</v>
      </c>
      <c r="AI21" s="72" t="s">
        <v>685</v>
      </c>
      <c r="AJ21" s="66" t="s">
        <v>34</v>
      </c>
      <c r="AK21" s="193" t="s">
        <v>478</v>
      </c>
    </row>
    <row r="22" spans="1:37" s="1" customFormat="1" ht="76.5" customHeight="1">
      <c r="A22" s="504"/>
      <c r="B22" s="435"/>
      <c r="C22" s="435"/>
      <c r="D22" s="435"/>
      <c r="E22" s="622"/>
      <c r="F22" s="486"/>
      <c r="G22" s="229" t="s">
        <v>33</v>
      </c>
      <c r="H22" s="484"/>
      <c r="I22" s="231" t="s">
        <v>56</v>
      </c>
      <c r="J22" s="231" t="s">
        <v>286</v>
      </c>
      <c r="K22" s="231" t="s">
        <v>57</v>
      </c>
      <c r="L22" s="76">
        <v>1</v>
      </c>
      <c r="M22" s="326">
        <v>14</v>
      </c>
      <c r="N22" s="76">
        <v>150</v>
      </c>
      <c r="O22" s="76">
        <f t="shared" si="2"/>
        <v>165</v>
      </c>
      <c r="P22" s="231" t="s">
        <v>280</v>
      </c>
      <c r="Q22" s="77">
        <v>4</v>
      </c>
      <c r="R22" s="86" t="s">
        <v>147</v>
      </c>
      <c r="S22" s="231" t="s">
        <v>281</v>
      </c>
      <c r="T22" s="86" t="s">
        <v>304</v>
      </c>
      <c r="U22" s="195">
        <v>2</v>
      </c>
      <c r="V22" s="195">
        <v>3</v>
      </c>
      <c r="W22" s="195">
        <f t="shared" si="8"/>
        <v>6</v>
      </c>
      <c r="X22" s="196" t="str">
        <f t="shared" si="14"/>
        <v>M</v>
      </c>
      <c r="Y22" s="197" t="str">
        <f t="shared" si="10"/>
        <v>Situación deficiente con exposición esporádica, o bien situación mejorable con exposición continuada o frecuente. Es posible que suceda el daño alguna vez.</v>
      </c>
      <c r="Z22" s="195">
        <v>10</v>
      </c>
      <c r="AA22" s="195">
        <f t="shared" si="15"/>
        <v>60</v>
      </c>
      <c r="AB22" s="198" t="str">
        <f t="shared" si="16"/>
        <v>III</v>
      </c>
      <c r="AC22" s="197" t="str">
        <f t="shared" si="17"/>
        <v>Mejorar si es posible. Sería conveniente justificar la intervención y su rentabilidad.</v>
      </c>
      <c r="AD22" s="86" t="str">
        <f t="shared" si="18"/>
        <v>Aceptable</v>
      </c>
      <c r="AE22" s="64" t="s">
        <v>697</v>
      </c>
      <c r="AF22" s="78" t="s">
        <v>34</v>
      </c>
      <c r="AG22" s="78" t="s">
        <v>34</v>
      </c>
      <c r="AH22" s="85" t="s">
        <v>282</v>
      </c>
      <c r="AI22" s="85" t="s">
        <v>283</v>
      </c>
      <c r="AJ22" s="78" t="s">
        <v>34</v>
      </c>
      <c r="AK22" s="257" t="s">
        <v>468</v>
      </c>
    </row>
    <row r="23" spans="1:37" s="1" customFormat="1" ht="76.5" customHeight="1">
      <c r="A23" s="504"/>
      <c r="B23" s="435"/>
      <c r="C23" s="435"/>
      <c r="D23" s="435"/>
      <c r="E23" s="622"/>
      <c r="F23" s="486"/>
      <c r="G23" s="229" t="s">
        <v>33</v>
      </c>
      <c r="H23" s="484"/>
      <c r="I23" s="231" t="s">
        <v>182</v>
      </c>
      <c r="J23" s="231" t="s">
        <v>299</v>
      </c>
      <c r="K23" s="231" t="s">
        <v>275</v>
      </c>
      <c r="L23" s="76">
        <v>1</v>
      </c>
      <c r="M23" s="326">
        <v>14</v>
      </c>
      <c r="N23" s="76">
        <v>150</v>
      </c>
      <c r="O23" s="76">
        <f t="shared" si="2"/>
        <v>165</v>
      </c>
      <c r="P23" s="231" t="s">
        <v>276</v>
      </c>
      <c r="Q23" s="77">
        <v>2</v>
      </c>
      <c r="R23" s="86" t="s">
        <v>306</v>
      </c>
      <c r="S23" s="231" t="s">
        <v>307</v>
      </c>
      <c r="T23" s="86" t="s">
        <v>308</v>
      </c>
      <c r="U23" s="195">
        <v>6</v>
      </c>
      <c r="V23" s="195">
        <v>2</v>
      </c>
      <c r="W23" s="195">
        <f t="shared" si="8"/>
        <v>12</v>
      </c>
      <c r="X23" s="196" t="str">
        <f t="shared" si="14"/>
        <v>A</v>
      </c>
      <c r="Y23" s="197" t="str">
        <f t="shared" si="10"/>
        <v>Situación deficiente con exposición frecuente u ocasional, o bien situación muy deficiente con exposición ocasional o esporádica. La materialización de Riesgo es posible que suceda varias veces en la vida laboral</v>
      </c>
      <c r="Z23" s="195">
        <v>25</v>
      </c>
      <c r="AA23" s="195">
        <f t="shared" si="15"/>
        <v>300</v>
      </c>
      <c r="AB23" s="198" t="str">
        <f t="shared" si="16"/>
        <v>II</v>
      </c>
      <c r="AC23" s="197" t="str">
        <f t="shared" si="17"/>
        <v>Corregir y adoptar medidas de control de inmediato. Sin embargo suspenda actividades si el nivel de riesgo está por encima o igual de 360.</v>
      </c>
      <c r="AD23" s="86" t="str">
        <f t="shared" si="18"/>
        <v>No aceptable o aceptable con control específico</v>
      </c>
      <c r="AE23" s="74" t="s">
        <v>701</v>
      </c>
      <c r="AF23" s="74" t="s">
        <v>34</v>
      </c>
      <c r="AG23" s="74" t="s">
        <v>34</v>
      </c>
      <c r="AH23" s="85" t="s">
        <v>278</v>
      </c>
      <c r="AI23" s="74" t="s">
        <v>148</v>
      </c>
      <c r="AJ23" s="74" t="s">
        <v>34</v>
      </c>
      <c r="AK23" s="257" t="s">
        <v>468</v>
      </c>
    </row>
    <row r="24" spans="1:37" s="1" customFormat="1" ht="76.5" customHeight="1">
      <c r="A24" s="504"/>
      <c r="B24" s="435"/>
      <c r="C24" s="435"/>
      <c r="D24" s="435"/>
      <c r="E24" s="622"/>
      <c r="F24" s="486"/>
      <c r="G24" s="229" t="s">
        <v>42</v>
      </c>
      <c r="H24" s="484"/>
      <c r="I24" s="231" t="s">
        <v>182</v>
      </c>
      <c r="J24" s="231" t="s">
        <v>498</v>
      </c>
      <c r="K24" s="231" t="s">
        <v>275</v>
      </c>
      <c r="L24" s="76">
        <v>1</v>
      </c>
      <c r="M24" s="326">
        <v>14</v>
      </c>
      <c r="N24" s="76">
        <v>150</v>
      </c>
      <c r="O24" s="76">
        <f t="shared" si="2"/>
        <v>165</v>
      </c>
      <c r="P24" s="231" t="s">
        <v>276</v>
      </c>
      <c r="Q24" s="77">
        <v>2</v>
      </c>
      <c r="R24" s="86" t="s">
        <v>147</v>
      </c>
      <c r="S24" s="231" t="s">
        <v>307</v>
      </c>
      <c r="T24" s="86" t="s">
        <v>308</v>
      </c>
      <c r="U24" s="195">
        <v>6</v>
      </c>
      <c r="V24" s="195">
        <v>2</v>
      </c>
      <c r="W24" s="195">
        <f t="shared" si="8"/>
        <v>12</v>
      </c>
      <c r="X24" s="196" t="str">
        <f t="shared" si="9"/>
        <v>A</v>
      </c>
      <c r="Y24" s="86" t="str">
        <f t="shared" si="10"/>
        <v>Situación deficiente con exposición frecuente u ocasional, o bien situación muy deficiente con exposición ocasional o esporádica. La materialización de Riesgo es posible que suceda varias veces en la vida laboral</v>
      </c>
      <c r="Z24" s="195">
        <v>25</v>
      </c>
      <c r="AA24" s="195">
        <v>100</v>
      </c>
      <c r="AB24" s="198" t="str">
        <f t="shared" ref="AB24:AB25" si="19">+IF(AND(U24*V24*Z24&gt;=600,U24*V24*Z24&lt;=4000),"I",IF(AND(U24*V24*Z24&gt;=150,U24*V24*Z24&lt;=500),"II",IF(AND(U24*V24*Z24&gt;=40,U24*V24*Z24&lt;=120),"III",IF(AND(U24*V24*Z24&gt;=0,U24*V24*Z24&lt;=20),"IV",""))))</f>
        <v>II</v>
      </c>
      <c r="AC24" s="86" t="str">
        <f t="shared" ref="AC24:AC25" si="20">+IF(AB24="I","Situación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4" s="86" t="str">
        <f t="shared" ref="AD24:AD25" si="21">+IF(AB24="I","No aceptable",IF(AB24="II","No aceptable o aceptable con control específico",IF(AB24="III","Aceptable",IF(AB24="IV","Aceptable",""))))</f>
        <v>No aceptable o aceptable con control específico</v>
      </c>
      <c r="AE24" s="83" t="s">
        <v>499</v>
      </c>
      <c r="AF24" s="64" t="s">
        <v>34</v>
      </c>
      <c r="AG24" s="64" t="s">
        <v>34</v>
      </c>
      <c r="AH24" s="72" t="s">
        <v>278</v>
      </c>
      <c r="AI24" s="64" t="s">
        <v>148</v>
      </c>
      <c r="AJ24" s="64" t="s">
        <v>34</v>
      </c>
      <c r="AK24" s="257" t="s">
        <v>468</v>
      </c>
    </row>
    <row r="25" spans="1:37" s="1" customFormat="1" ht="76.5" customHeight="1">
      <c r="A25" s="504"/>
      <c r="B25" s="435"/>
      <c r="C25" s="435"/>
      <c r="D25" s="435"/>
      <c r="E25" s="622"/>
      <c r="F25" s="486"/>
      <c r="G25" s="229" t="s">
        <v>33</v>
      </c>
      <c r="H25" s="484"/>
      <c r="I25" s="231" t="s">
        <v>467</v>
      </c>
      <c r="J25" s="231" t="s">
        <v>279</v>
      </c>
      <c r="K25" s="231" t="s">
        <v>270</v>
      </c>
      <c r="L25" s="76">
        <v>1</v>
      </c>
      <c r="M25" s="326">
        <v>14</v>
      </c>
      <c r="N25" s="76">
        <v>150</v>
      </c>
      <c r="O25" s="76">
        <f t="shared" si="2"/>
        <v>165</v>
      </c>
      <c r="P25" s="231" t="s">
        <v>285</v>
      </c>
      <c r="Q25" s="77">
        <v>1</v>
      </c>
      <c r="R25" s="231" t="s">
        <v>147</v>
      </c>
      <c r="S25" s="86" t="s">
        <v>298</v>
      </c>
      <c r="T25" s="231" t="s">
        <v>305</v>
      </c>
      <c r="U25" s="195">
        <v>2</v>
      </c>
      <c r="V25" s="195">
        <v>2</v>
      </c>
      <c r="W25" s="195">
        <f t="shared" si="8"/>
        <v>4</v>
      </c>
      <c r="X25" s="196" t="str">
        <f t="shared" si="9"/>
        <v>B</v>
      </c>
      <c r="Y25" s="197" t="str">
        <f t="shared" si="10"/>
        <v>Situación mejorable con exposición ocasional o esporádica, o situación sin anomalía destacable con cualquier nivel de exposición. No es esperable que se materialice el riesgo, aunque puede ser concebible.</v>
      </c>
      <c r="Z25" s="195">
        <v>25</v>
      </c>
      <c r="AA25" s="195">
        <f t="shared" ref="AA25" si="22">W25*Z25</f>
        <v>100</v>
      </c>
      <c r="AB25" s="198" t="str">
        <f t="shared" si="19"/>
        <v>III</v>
      </c>
      <c r="AC25" s="197" t="str">
        <f t="shared" si="20"/>
        <v>Mejorar si es posible. Sería conveniente justificar la intervención y su rentabilidad.</v>
      </c>
      <c r="AD25" s="86" t="str">
        <f t="shared" si="21"/>
        <v>Aceptable</v>
      </c>
      <c r="AE25" s="74" t="s">
        <v>699</v>
      </c>
      <c r="AF25" s="74" t="s">
        <v>34</v>
      </c>
      <c r="AG25" s="74" t="s">
        <v>34</v>
      </c>
      <c r="AH25" s="85" t="s">
        <v>59</v>
      </c>
      <c r="AI25" s="85" t="s">
        <v>466</v>
      </c>
      <c r="AJ25" s="74" t="s">
        <v>34</v>
      </c>
      <c r="AK25" s="257" t="s">
        <v>468</v>
      </c>
    </row>
    <row r="26" spans="1:37" ht="100.5" customHeight="1" thickBot="1">
      <c r="A26" s="504"/>
      <c r="B26" s="468"/>
      <c r="C26" s="468"/>
      <c r="D26" s="468"/>
      <c r="E26" s="623"/>
      <c r="F26" s="487"/>
      <c r="G26" s="229" t="s">
        <v>33</v>
      </c>
      <c r="H26" s="231" t="s">
        <v>60</v>
      </c>
      <c r="I26" s="231" t="s">
        <v>268</v>
      </c>
      <c r="J26" s="231" t="s">
        <v>269</v>
      </c>
      <c r="K26" s="231" t="s">
        <v>270</v>
      </c>
      <c r="L26" s="76">
        <v>1</v>
      </c>
      <c r="M26" s="326">
        <v>14</v>
      </c>
      <c r="N26" s="76">
        <v>150</v>
      </c>
      <c r="O26" s="76">
        <f t="shared" si="2"/>
        <v>165</v>
      </c>
      <c r="P26" s="231" t="s">
        <v>271</v>
      </c>
      <c r="Q26" s="77">
        <v>8</v>
      </c>
      <c r="R26" s="231" t="s">
        <v>272</v>
      </c>
      <c r="S26" s="231" t="s">
        <v>273</v>
      </c>
      <c r="T26" s="86" t="s">
        <v>316</v>
      </c>
      <c r="U26" s="77">
        <v>2</v>
      </c>
      <c r="V26" s="77">
        <v>1</v>
      </c>
      <c r="W26" s="77">
        <f t="shared" si="8"/>
        <v>2</v>
      </c>
      <c r="X26" s="77" t="str">
        <f t="shared" si="9"/>
        <v>B</v>
      </c>
      <c r="Y26" s="86" t="str">
        <f t="shared" si="10"/>
        <v>Situación mejorable con exposición ocasional o esporádica, o situación sin anomalía destacable con cualquier nivel de exposición. No es esperable que se materialice el riesgo, aunque puede ser concebible.</v>
      </c>
      <c r="Z26" s="195">
        <v>10</v>
      </c>
      <c r="AA26" s="195">
        <f t="shared" si="11"/>
        <v>20</v>
      </c>
      <c r="AB26" s="198" t="str">
        <f t="shared" si="1"/>
        <v>IV</v>
      </c>
      <c r="AC26" s="86" t="str">
        <f t="shared" si="12"/>
        <v>Mantener las medidas de control existentes, pero se deberían considerar soluciones o mejoras y se deben hacer comprobaciones periódicas para asegurar que el riesgo aún es tolerable.</v>
      </c>
      <c r="AD26" s="86" t="str">
        <f t="shared" si="13"/>
        <v>Aceptable</v>
      </c>
      <c r="AE26" s="64" t="s">
        <v>702</v>
      </c>
      <c r="AF26" s="78" t="s">
        <v>34</v>
      </c>
      <c r="AG26" s="78" t="s">
        <v>34</v>
      </c>
      <c r="AH26" s="85" t="s">
        <v>61</v>
      </c>
      <c r="AI26" s="85" t="s">
        <v>728</v>
      </c>
      <c r="AJ26" s="78" t="s">
        <v>34</v>
      </c>
      <c r="AK26" s="257" t="s">
        <v>705</v>
      </c>
    </row>
    <row r="27" spans="1:37" ht="104.25" customHeight="1">
      <c r="A27" s="504"/>
      <c r="AI27" s="63"/>
    </row>
    <row r="28" spans="1:37" ht="104.25" customHeight="1">
      <c r="A28" s="504"/>
    </row>
  </sheetData>
  <autoFilter ref="Z1:Z27" xr:uid="{00000000-0009-0000-0000-000022000000}"/>
  <mergeCells count="48">
    <mergeCell ref="A8:A28"/>
    <mergeCell ref="G7:G8"/>
    <mergeCell ref="B4:T4"/>
    <mergeCell ref="U4:AK4"/>
    <mergeCell ref="B5:T6"/>
    <mergeCell ref="U5:AC6"/>
    <mergeCell ref="AD5:AD6"/>
    <mergeCell ref="AE5:AK5"/>
    <mergeCell ref="AE6:AK6"/>
    <mergeCell ref="B7:B8"/>
    <mergeCell ref="C7:C8"/>
    <mergeCell ref="D7:D8"/>
    <mergeCell ref="E7:E8"/>
    <mergeCell ref="F7:F8"/>
    <mergeCell ref="AJ7:AJ8"/>
    <mergeCell ref="AK7:AK8"/>
    <mergeCell ref="P7:P8"/>
    <mergeCell ref="Q7:Q8"/>
    <mergeCell ref="R7:T7"/>
    <mergeCell ref="H7:J7"/>
    <mergeCell ref="H13:H16"/>
    <mergeCell ref="H9:H11"/>
    <mergeCell ref="H17:H18"/>
    <mergeCell ref="H19:H25"/>
    <mergeCell ref="K7:K8"/>
    <mergeCell ref="L7:O7"/>
    <mergeCell ref="B9:B26"/>
    <mergeCell ref="C9:C26"/>
    <mergeCell ref="D9:D26"/>
    <mergeCell ref="E9:E26"/>
    <mergeCell ref="F9:F26"/>
    <mergeCell ref="U7:U8"/>
    <mergeCell ref="AB7:AB8"/>
    <mergeCell ref="AC7:AC8"/>
    <mergeCell ref="V7:V8"/>
    <mergeCell ref="W7:W8"/>
    <mergeCell ref="X7:X8"/>
    <mergeCell ref="Y7:Y8"/>
    <mergeCell ref="Z7:Z8"/>
    <mergeCell ref="AA7:AA8"/>
    <mergeCell ref="AE17:AE18"/>
    <mergeCell ref="AE13:AE16"/>
    <mergeCell ref="AI7:AI8"/>
    <mergeCell ref="AD7:AD8"/>
    <mergeCell ref="AE7:AE8"/>
    <mergeCell ref="AF7:AF8"/>
    <mergeCell ref="AG7:AG8"/>
    <mergeCell ref="AH7:AH8"/>
  </mergeCells>
  <conditionalFormatting sqref="AB684:AF684 AE516:AF516 AE504:AF504 AE236:AF236 AB52:AF52 AB37:AF37 AB31:AF34 AB35:AE36 AB46:AF49 AB38:AE45 AB50:AE51 AB64:AF65 AB53:AE63 AB67:AF67 AB66:AE66 AB77:AF78 AB68:AE76 AB80:AF80 AB79:AE79 AB92:AF93 AB81:AE91 AB95:AF95 AB94:AE94 AB96:AE105 AF91 AF105:AF106 AE108:AF108 AE106:AE107 AE109:AE118 AF118 AE119:AF120 AE122:AF122 AE121 AE123:AE132 AF132 AE133:AF134 AE136:AF136 AE135 AE137:AE146 AF146 AE147:AF148 AE150:AF150 AE149 AE151:AE160 AF160 AB106:AD160 AB161:AF233 AE248:AF249 AE251:AF251 AE250 AE252:AE261 AF261 AB262:AF262 AE263:AF501 AE502:AE503 AE505:AE515 AB263:AD516 AB517:AF602 AB679:AF679 AB614:AF615 AB605:AF605 AB603:AE604 AB606:AE613 AB617:AF676 AB616:AE616 AB677:AE678 AB680:AE683 AB688:AF689 AB685:AE687 AB691:AF751 AB690:AE690 AB234:AE235 AE237:AE247 AB236:AD261 AB27:AE30 AB26:AD26 AB9 AB11">
    <cfRule type="cellIs" dxfId="198" priority="346" stopIfTrue="1" operator="equal">
      <formula>"I"</formula>
    </cfRule>
    <cfRule type="cellIs" dxfId="197" priority="347" stopIfTrue="1" operator="equal">
      <formula>"II"</formula>
    </cfRule>
    <cfRule type="cellIs" dxfId="196" priority="348" stopIfTrue="1" operator="between">
      <formula>"III"</formula>
      <formula>"IV"</formula>
    </cfRule>
  </conditionalFormatting>
  <conditionalFormatting sqref="AD684:AF684 AE516:AF516 AE504:AF504 AD236:AF236 AD234:AE235 AD237:AE248 AD52:AF52 AD37:AF37 AD31:AF34 AD35:AE36 AD46:AF49 AD38:AE45 AD50:AE51 AD64:AF65 AD53:AE63 AD67:AF67 AD66:AE66 AD77:AF78 AD68:AE76 AD80:AF80 AD79:AE79 AD92:AF93 AD81:AE91 AD95:AF95 AD94:AE94 AD96:AE105 AF91 AF105:AF106 AE108:AF108 AE106:AE107 AE109:AE118 AF118 AE119:AF120 AE122:AF122 AE121 AE123:AE132 AF132 AE133:AF134 AE136:AF136 AE135 AE137:AE146 AF146 AE147:AF148 AE150:AF150 AE149 AE151:AE160 AF160 AD106:AD160 AD161:AF233 AF248:AF249 AE251:AF251 AE249:AE250 AE252:AE261 AF261 AD249:AD261 AD262:AF262 AE263:AF501 AE502:AE503 AE505:AE515 AD263:AD516 AD517:AF602 AD679:AF679 AD614:AF615 AD605:AF605 AD603:AE604 AD606:AE613 AD617:AF676 AD616:AE616 AD677:AE678 AD680:AE683 AD688:AF689 AD685:AE687 AD691:AF751 AD690:AE690 AD27:AE30 AD26">
    <cfRule type="cellIs" dxfId="195" priority="344" stopIfTrue="1" operator="equal">
      <formula>"Aceptable"</formula>
    </cfRule>
    <cfRule type="cellIs" dxfId="194" priority="345" stopIfTrue="1" operator="equal">
      <formula>"No aceptable"</formula>
    </cfRule>
  </conditionalFormatting>
  <conditionalFormatting sqref="AD26:AD751">
    <cfRule type="containsText" dxfId="193" priority="341" stopIfTrue="1" operator="containsText" text="No aceptable o aceptable con control específico">
      <formula>NOT(ISERROR(SEARCH("No aceptable o aceptable con control específico",AD26)))</formula>
    </cfRule>
    <cfRule type="containsText" dxfId="192" priority="342" stopIfTrue="1" operator="containsText" text="No aceptable">
      <formula>NOT(ISERROR(SEARCH("No aceptable",AD26)))</formula>
    </cfRule>
    <cfRule type="containsText" dxfId="191" priority="343" stopIfTrue="1" operator="containsText" text="No Aceptable o aceptable con control específico">
      <formula>NOT(ISERROR(SEARCH("No Aceptable o aceptable con control específico",AD26)))</formula>
    </cfRule>
  </conditionalFormatting>
  <conditionalFormatting sqref="AD9">
    <cfRule type="containsText" dxfId="190" priority="333" stopIfTrue="1" operator="containsText" text="No aceptable o aceptable con control específico">
      <formula>NOT(ISERROR(SEARCH("No aceptable o aceptable con control específico",AD9)))</formula>
    </cfRule>
    <cfRule type="containsText" dxfId="189" priority="334" stopIfTrue="1" operator="containsText" text="No aceptable">
      <formula>NOT(ISERROR(SEARCH("No aceptable",AD9)))</formula>
    </cfRule>
    <cfRule type="containsText" dxfId="188" priority="335" stopIfTrue="1" operator="containsText" text="No Aceptable o aceptable con control específico">
      <formula>NOT(ISERROR(SEARCH("No Aceptable o aceptable con control específico",AD9)))</formula>
    </cfRule>
  </conditionalFormatting>
  <conditionalFormatting sqref="AD9">
    <cfRule type="cellIs" dxfId="187" priority="336" stopIfTrue="1" operator="equal">
      <formula>"Aceptable"</formula>
    </cfRule>
    <cfRule type="cellIs" dxfId="186" priority="337" stopIfTrue="1" operator="equal">
      <formula>"No aceptable"</formula>
    </cfRule>
  </conditionalFormatting>
  <conditionalFormatting sqref="AD11">
    <cfRule type="cellIs" dxfId="185" priority="328" stopIfTrue="1" operator="equal">
      <formula>"Aceptable"</formula>
    </cfRule>
    <cfRule type="cellIs" dxfId="184" priority="329" stopIfTrue="1" operator="equal">
      <formula>"No aceptable"</formula>
    </cfRule>
  </conditionalFormatting>
  <conditionalFormatting sqref="AD11">
    <cfRule type="containsText" dxfId="183" priority="325" stopIfTrue="1" operator="containsText" text="No aceptable o aceptable con control específico">
      <formula>NOT(ISERROR(SEARCH("No aceptable o aceptable con control específico",AD11)))</formula>
    </cfRule>
    <cfRule type="containsText" dxfId="182" priority="326" stopIfTrue="1" operator="containsText" text="No aceptable">
      <formula>NOT(ISERROR(SEARCH("No aceptable",AD11)))</formula>
    </cfRule>
    <cfRule type="containsText" dxfId="181" priority="327" stopIfTrue="1" operator="containsText" text="No Aceptable o aceptable con control específico">
      <formula>NOT(ISERROR(SEARCH("No Aceptable o aceptable con control específico",AD11)))</formula>
    </cfRule>
  </conditionalFormatting>
  <conditionalFormatting sqref="AE24">
    <cfRule type="cellIs" dxfId="180" priority="152" stopIfTrue="1" operator="equal">
      <formula>"Aceptable"</formula>
    </cfRule>
    <cfRule type="cellIs" dxfId="179" priority="153" stopIfTrue="1" operator="equal">
      <formula>"No aceptable"</formula>
    </cfRule>
  </conditionalFormatting>
  <conditionalFormatting sqref="AE24">
    <cfRule type="cellIs" dxfId="178" priority="154" stopIfTrue="1" operator="equal">
      <formula>"I"</formula>
    </cfRule>
    <cfRule type="cellIs" dxfId="177" priority="155" stopIfTrue="1" operator="equal">
      <formula>"II"</formula>
    </cfRule>
    <cfRule type="cellIs" dxfId="176" priority="156" stopIfTrue="1" operator="between">
      <formula>"III"</formula>
      <formula>"IV"</formula>
    </cfRule>
  </conditionalFormatting>
  <conditionalFormatting sqref="AB12:AD12">
    <cfRule type="cellIs" dxfId="175" priority="170" stopIfTrue="1" operator="equal">
      <formula>"I"</formula>
    </cfRule>
    <cfRule type="cellIs" dxfId="174" priority="171" stopIfTrue="1" operator="equal">
      <formula>"II"</formula>
    </cfRule>
    <cfRule type="cellIs" dxfId="173" priority="172" stopIfTrue="1" operator="between">
      <formula>"III"</formula>
      <formula>"IV"</formula>
    </cfRule>
  </conditionalFormatting>
  <conditionalFormatting sqref="AD12">
    <cfRule type="cellIs" dxfId="172" priority="168" stopIfTrue="1" operator="equal">
      <formula>"Aceptable"</formula>
    </cfRule>
    <cfRule type="cellIs" dxfId="171" priority="169" stopIfTrue="1" operator="equal">
      <formula>"No aceptable"</formula>
    </cfRule>
  </conditionalFormatting>
  <conditionalFormatting sqref="AD12">
    <cfRule type="containsText" dxfId="170" priority="165" stopIfTrue="1" operator="containsText" text="No aceptable o aceptable con control específico">
      <formula>NOT(ISERROR(SEARCH("No aceptable o aceptable con control específico",AD12)))</formula>
    </cfRule>
    <cfRule type="containsText" dxfId="169" priority="166" stopIfTrue="1" operator="containsText" text="No aceptable">
      <formula>NOT(ISERROR(SEARCH("No aceptable",AD12)))</formula>
    </cfRule>
    <cfRule type="containsText" dxfId="168" priority="167" stopIfTrue="1" operator="containsText" text="No Aceptable o aceptable con control específico">
      <formula>NOT(ISERROR(SEARCH("No Aceptable o aceptable con control específico",AD12)))</formula>
    </cfRule>
  </conditionalFormatting>
  <conditionalFormatting sqref="AB24">
    <cfRule type="cellIs" dxfId="167" priority="149" stopIfTrue="1" operator="equal">
      <formula>"I"</formula>
    </cfRule>
    <cfRule type="cellIs" dxfId="166" priority="150" stopIfTrue="1" operator="equal">
      <formula>"II"</formula>
    </cfRule>
    <cfRule type="cellIs" dxfId="165" priority="151" stopIfTrue="1" operator="between">
      <formula>"III"</formula>
      <formula>"IV"</formula>
    </cfRule>
  </conditionalFormatting>
  <conditionalFormatting sqref="AD24">
    <cfRule type="cellIs" dxfId="164" priority="147" stopIfTrue="1" operator="equal">
      <formula>"Aceptable"</formula>
    </cfRule>
    <cfRule type="cellIs" dxfId="163" priority="148" stopIfTrue="1" operator="equal">
      <formula>"No aceptable"</formula>
    </cfRule>
  </conditionalFormatting>
  <conditionalFormatting sqref="AD24">
    <cfRule type="containsText" dxfId="162" priority="144" stopIfTrue="1" operator="containsText" text="No aceptable o aceptable con control específico">
      <formula>NOT(ISERROR(SEARCH("No aceptable o aceptable con control específico",AD24)))</formula>
    </cfRule>
    <cfRule type="containsText" dxfId="161" priority="145" stopIfTrue="1" operator="containsText" text="No aceptable">
      <formula>NOT(ISERROR(SEARCH("No aceptable",AD24)))</formula>
    </cfRule>
    <cfRule type="containsText" dxfId="160" priority="146" stopIfTrue="1" operator="containsText" text="No Aceptable o aceptable con control específico">
      <formula>NOT(ISERROR(SEARCH("No Aceptable o aceptable con control específico",AD24)))</formula>
    </cfRule>
  </conditionalFormatting>
  <conditionalFormatting sqref="AE9 AE11">
    <cfRule type="cellIs" dxfId="159" priority="131" stopIfTrue="1" operator="equal">
      <formula>"I"</formula>
    </cfRule>
    <cfRule type="cellIs" dxfId="158" priority="132" stopIfTrue="1" operator="equal">
      <formula>"II"</formula>
    </cfRule>
    <cfRule type="cellIs" dxfId="157" priority="133" stopIfTrue="1" operator="between">
      <formula>"III"</formula>
      <formula>"IV"</formula>
    </cfRule>
  </conditionalFormatting>
  <conditionalFormatting sqref="AE9 AE11">
    <cfRule type="cellIs" dxfId="156" priority="129" stopIfTrue="1" operator="equal">
      <formula>"Aceptable"</formula>
    </cfRule>
    <cfRule type="cellIs" dxfId="155" priority="130" stopIfTrue="1" operator="equal">
      <formula>"No aceptable"</formula>
    </cfRule>
  </conditionalFormatting>
  <conditionalFormatting sqref="AB13:AD14">
    <cfRule type="cellIs" dxfId="154" priority="118" stopIfTrue="1" operator="equal">
      <formula>"I"</formula>
    </cfRule>
    <cfRule type="cellIs" dxfId="153" priority="119" stopIfTrue="1" operator="equal">
      <formula>"II"</formula>
    </cfRule>
    <cfRule type="cellIs" dxfId="152" priority="120" stopIfTrue="1" operator="between">
      <formula>"III"</formula>
      <formula>"IV"</formula>
    </cfRule>
  </conditionalFormatting>
  <conditionalFormatting sqref="AB15:AD15">
    <cfRule type="cellIs" dxfId="151" priority="126" stopIfTrue="1" operator="equal">
      <formula>"I"</formula>
    </cfRule>
    <cfRule type="cellIs" dxfId="150" priority="127" stopIfTrue="1" operator="equal">
      <formula>"II"</formula>
    </cfRule>
    <cfRule type="cellIs" dxfId="149" priority="128" stopIfTrue="1" operator="between">
      <formula>"III"</formula>
      <formula>"IV"</formula>
    </cfRule>
  </conditionalFormatting>
  <conditionalFormatting sqref="AB16:AD16">
    <cfRule type="cellIs" dxfId="148" priority="108" stopIfTrue="1" operator="equal">
      <formula>"I"</formula>
    </cfRule>
    <cfRule type="cellIs" dxfId="147" priority="109" stopIfTrue="1" operator="equal">
      <formula>"II"</formula>
    </cfRule>
    <cfRule type="cellIs" dxfId="146" priority="110" stopIfTrue="1" operator="between">
      <formula>"III"</formula>
      <formula>"IV"</formula>
    </cfRule>
  </conditionalFormatting>
  <conditionalFormatting sqref="AD13:AD14">
    <cfRule type="containsText" dxfId="145" priority="113" stopIfTrue="1" operator="containsText" text="No aceptable o aceptable con control específico">
      <formula>NOT(ISERROR(SEARCH("No aceptable o aceptable con control específico",AD13)))</formula>
    </cfRule>
    <cfRule type="cellIs" dxfId="144" priority="116" stopIfTrue="1" operator="equal">
      <formula>"Aceptable"</formula>
    </cfRule>
  </conditionalFormatting>
  <conditionalFormatting sqref="AD13:AD15">
    <cfRule type="containsText" dxfId="143" priority="114" stopIfTrue="1" operator="containsText" text="No aceptable">
      <formula>NOT(ISERROR(SEARCH("No aceptable",AD13)))</formula>
    </cfRule>
    <cfRule type="containsText" dxfId="142" priority="115" stopIfTrue="1" operator="containsText" text="No Aceptable o aceptable con control específico">
      <formula>NOT(ISERROR(SEARCH("No Aceptable o aceptable con control específico",AD13)))</formula>
    </cfRule>
  </conditionalFormatting>
  <conditionalFormatting sqref="AD13:AD14">
    <cfRule type="cellIs" dxfId="141" priority="117" stopIfTrue="1" operator="equal">
      <formula>"No aceptable"</formula>
    </cfRule>
  </conditionalFormatting>
  <conditionalFormatting sqref="AD14">
    <cfRule type="containsText" dxfId="140" priority="111" stopIfTrue="1" operator="containsText" text="No aceptable">
      <formula>NOT(ISERROR(SEARCH("No aceptable",AD14)))</formula>
    </cfRule>
    <cfRule type="containsText" dxfId="139" priority="112" stopIfTrue="1" operator="containsText" text="No Aceptable o aceptable con control específico">
      <formula>NOT(ISERROR(SEARCH("No Aceptable o aceptable con control específico",AD14)))</formula>
    </cfRule>
  </conditionalFormatting>
  <conditionalFormatting sqref="AD15">
    <cfRule type="containsText" dxfId="138" priority="121" stopIfTrue="1" operator="containsText" text="No aceptable o aceptable con control específico">
      <formula>NOT(ISERROR(SEARCH("No aceptable o aceptable con control específico",AD15)))</formula>
    </cfRule>
    <cfRule type="containsText" dxfId="137" priority="122" stopIfTrue="1" operator="containsText" text="No aceptable">
      <formula>NOT(ISERROR(SEARCH("No aceptable",AD15)))</formula>
    </cfRule>
    <cfRule type="containsText" dxfId="136" priority="123" stopIfTrue="1" operator="containsText" text="No Aceptable o aceptable con control específico">
      <formula>NOT(ISERROR(SEARCH("No Aceptable o aceptable con control específico",AD15)))</formula>
    </cfRule>
    <cfRule type="cellIs" dxfId="135" priority="124" stopIfTrue="1" operator="equal">
      <formula>"Aceptable"</formula>
    </cfRule>
    <cfRule type="cellIs" dxfId="134" priority="125" stopIfTrue="1" operator="equal">
      <formula>"No aceptable"</formula>
    </cfRule>
  </conditionalFormatting>
  <conditionalFormatting sqref="AD16">
    <cfRule type="cellIs" dxfId="133" priority="106" stopIfTrue="1" operator="equal">
      <formula>"Aceptable"</formula>
    </cfRule>
    <cfRule type="cellIs" dxfId="132" priority="107" stopIfTrue="1" operator="equal">
      <formula>"No aceptable"</formula>
    </cfRule>
  </conditionalFormatting>
  <conditionalFormatting sqref="AD16">
    <cfRule type="containsText" dxfId="131" priority="103" stopIfTrue="1" operator="containsText" text="No aceptable o aceptable con control específico">
      <formula>NOT(ISERROR(SEARCH("No aceptable o aceptable con control específico",AD16)))</formula>
    </cfRule>
    <cfRule type="containsText" dxfId="130" priority="104" stopIfTrue="1" operator="containsText" text="No aceptable">
      <formula>NOT(ISERROR(SEARCH("No aceptable",AD16)))</formula>
    </cfRule>
    <cfRule type="containsText" dxfId="129" priority="105" stopIfTrue="1" operator="containsText" text="No Aceptable o aceptable con control específico">
      <formula>NOT(ISERROR(SEARCH("No Aceptable o aceptable con control específico",AD16)))</formula>
    </cfRule>
  </conditionalFormatting>
  <conditionalFormatting sqref="AB17:AE17">
    <cfRule type="cellIs" dxfId="128" priority="100" stopIfTrue="1" operator="equal">
      <formula>"I"</formula>
    </cfRule>
  </conditionalFormatting>
  <conditionalFormatting sqref="AB17:AE17">
    <cfRule type="cellIs" dxfId="127" priority="101" stopIfTrue="1" operator="equal">
      <formula>"II"</formula>
    </cfRule>
    <cfRule type="cellIs" dxfId="126" priority="102" stopIfTrue="1" operator="between">
      <formula>"III"</formula>
      <formula>"IV"</formula>
    </cfRule>
  </conditionalFormatting>
  <conditionalFormatting sqref="AD17:AE17">
    <cfRule type="cellIs" dxfId="125" priority="98" stopIfTrue="1" operator="equal">
      <formula>"Aceptable"</formula>
    </cfRule>
    <cfRule type="cellIs" dxfId="124" priority="99" stopIfTrue="1" operator="equal">
      <formula>"No aceptable"</formula>
    </cfRule>
  </conditionalFormatting>
  <conditionalFormatting sqref="AD17">
    <cfRule type="containsText" dxfId="123" priority="96" stopIfTrue="1" operator="containsText" text="No aceptable">
      <formula>NOT(ISERROR(SEARCH("No aceptable",AD17)))</formula>
    </cfRule>
    <cfRule type="containsText" dxfId="122" priority="97" stopIfTrue="1" operator="containsText" text="No Aceptable o aceptable con control específico">
      <formula>NOT(ISERROR(SEARCH("No Aceptable o aceptable con control específico",AD17)))</formula>
    </cfRule>
  </conditionalFormatting>
  <conditionalFormatting sqref="AD17">
    <cfRule type="containsText" dxfId="121" priority="95" stopIfTrue="1" operator="containsText" text="No aceptable o aceptable con control específico">
      <formula>NOT(ISERROR(SEARCH("No aceptable o aceptable con control específico",AD17)))</formula>
    </cfRule>
  </conditionalFormatting>
  <conditionalFormatting sqref="AB18:AD18">
    <cfRule type="cellIs" dxfId="120" priority="92" stopIfTrue="1" operator="equal">
      <formula>"I"</formula>
    </cfRule>
  </conditionalFormatting>
  <conditionalFormatting sqref="AB18:AD18">
    <cfRule type="cellIs" dxfId="119" priority="93" stopIfTrue="1" operator="equal">
      <formula>"II"</formula>
    </cfRule>
    <cfRule type="cellIs" dxfId="118" priority="94" stopIfTrue="1" operator="between">
      <formula>"III"</formula>
      <formula>"IV"</formula>
    </cfRule>
  </conditionalFormatting>
  <conditionalFormatting sqref="AD18">
    <cfRule type="cellIs" dxfId="117" priority="90" stopIfTrue="1" operator="equal">
      <formula>"Aceptable"</formula>
    </cfRule>
    <cfRule type="cellIs" dxfId="116" priority="91" stopIfTrue="1" operator="equal">
      <formula>"No aceptable"</formula>
    </cfRule>
  </conditionalFormatting>
  <conditionalFormatting sqref="AD18">
    <cfRule type="containsText" dxfId="115" priority="88" stopIfTrue="1" operator="containsText" text="No aceptable">
      <formula>NOT(ISERROR(SEARCH("No aceptable",AD18)))</formula>
    </cfRule>
    <cfRule type="containsText" dxfId="114" priority="89" stopIfTrue="1" operator="containsText" text="No Aceptable o aceptable con control específico">
      <formula>NOT(ISERROR(SEARCH("No Aceptable o aceptable con control específico",AD18)))</formula>
    </cfRule>
  </conditionalFormatting>
  <conditionalFormatting sqref="AD18">
    <cfRule type="containsText" dxfId="113" priority="87" stopIfTrue="1" operator="containsText" text="No aceptable o aceptable con control específico">
      <formula>NOT(ISERROR(SEARCH("No aceptable o aceptable con control específico",AD18)))</formula>
    </cfRule>
  </conditionalFormatting>
  <conditionalFormatting sqref="AB19">
    <cfRule type="cellIs" dxfId="112" priority="84" stopIfTrue="1" operator="equal">
      <formula>"I"</formula>
    </cfRule>
  </conditionalFormatting>
  <conditionalFormatting sqref="AB19">
    <cfRule type="cellIs" dxfId="111" priority="85" stopIfTrue="1" operator="equal">
      <formula>"II"</formula>
    </cfRule>
    <cfRule type="cellIs" dxfId="110" priority="86" stopIfTrue="1" operator="between">
      <formula>"III"</formula>
      <formula>"IV"</formula>
    </cfRule>
  </conditionalFormatting>
  <conditionalFormatting sqref="AD19:AE19">
    <cfRule type="cellIs" dxfId="109" priority="82" stopIfTrue="1" operator="equal">
      <formula>"Aceptable"</formula>
    </cfRule>
    <cfRule type="cellIs" dxfId="108" priority="83" stopIfTrue="1" operator="equal">
      <formula>"No aceptable"</formula>
    </cfRule>
  </conditionalFormatting>
  <conditionalFormatting sqref="AD19">
    <cfRule type="containsText" dxfId="107" priority="77" stopIfTrue="1" operator="containsText" text="No aceptable">
      <formula>NOT(ISERROR(SEARCH("No aceptable",AD19)))</formula>
    </cfRule>
    <cfRule type="containsText" dxfId="106" priority="78" stopIfTrue="1" operator="containsText" text="No Aceptable o aceptable con control específico">
      <formula>NOT(ISERROR(SEARCH("No Aceptable o aceptable con control específico",AD19)))</formula>
    </cfRule>
  </conditionalFormatting>
  <conditionalFormatting sqref="AD19">
    <cfRule type="containsText" dxfId="105" priority="76" stopIfTrue="1" operator="containsText" text="No aceptable o aceptable con control específico">
      <formula>NOT(ISERROR(SEARCH("No aceptable o aceptable con control específico",AD19)))</formula>
    </cfRule>
  </conditionalFormatting>
  <conditionalFormatting sqref="AE19">
    <cfRule type="cellIs" dxfId="104" priority="79" stopIfTrue="1" operator="equal">
      <formula>"I"</formula>
    </cfRule>
    <cfRule type="cellIs" dxfId="103" priority="80" stopIfTrue="1" operator="equal">
      <formula>"II"</formula>
    </cfRule>
    <cfRule type="cellIs" dxfId="102" priority="81" stopIfTrue="1" operator="between">
      <formula>"III"</formula>
      <formula>"IV"</formula>
    </cfRule>
  </conditionalFormatting>
  <conditionalFormatting sqref="AB20">
    <cfRule type="cellIs" dxfId="101" priority="73" stopIfTrue="1" operator="equal">
      <formula>"I"</formula>
    </cfRule>
  </conditionalFormatting>
  <conditionalFormatting sqref="AB20">
    <cfRule type="cellIs" dxfId="100" priority="74" stopIfTrue="1" operator="equal">
      <formula>"II"</formula>
    </cfRule>
    <cfRule type="cellIs" dxfId="99" priority="75" stopIfTrue="1" operator="between">
      <formula>"III"</formula>
      <formula>"IV"</formula>
    </cfRule>
  </conditionalFormatting>
  <conditionalFormatting sqref="AD20:AE20">
    <cfRule type="cellIs" dxfId="98" priority="71" stopIfTrue="1" operator="equal">
      <formula>"Aceptable"</formula>
    </cfRule>
    <cfRule type="cellIs" dxfId="97" priority="72" stopIfTrue="1" operator="equal">
      <formula>"No aceptable"</formula>
    </cfRule>
  </conditionalFormatting>
  <conditionalFormatting sqref="AD20">
    <cfRule type="containsText" dxfId="96" priority="69" stopIfTrue="1" operator="containsText" text="No aceptable">
      <formula>NOT(ISERROR(SEARCH("No aceptable",AD20)))</formula>
    </cfRule>
    <cfRule type="containsText" dxfId="95" priority="70" stopIfTrue="1" operator="containsText" text="No Aceptable o aceptable con control específico">
      <formula>NOT(ISERROR(SEARCH("No Aceptable o aceptable con control específico",AD20)))</formula>
    </cfRule>
  </conditionalFormatting>
  <conditionalFormatting sqref="AD20">
    <cfRule type="containsText" dxfId="94" priority="68" stopIfTrue="1" operator="containsText" text="No aceptable o aceptable con control específico">
      <formula>NOT(ISERROR(SEARCH("No aceptable o aceptable con control específico",AD20)))</formula>
    </cfRule>
  </conditionalFormatting>
  <conditionalFormatting sqref="AB21">
    <cfRule type="cellIs" dxfId="93" priority="66" stopIfTrue="1" operator="equal">
      <formula>"II"</formula>
    </cfRule>
    <cfRule type="cellIs" dxfId="92" priority="67" stopIfTrue="1" operator="between">
      <formula>"III"</formula>
      <formula>"IV"</formula>
    </cfRule>
  </conditionalFormatting>
  <conditionalFormatting sqref="AB21">
    <cfRule type="cellIs" dxfId="91" priority="65" stopIfTrue="1" operator="equal">
      <formula>"I"</formula>
    </cfRule>
  </conditionalFormatting>
  <conditionalFormatting sqref="AD21">
    <cfRule type="containsText" dxfId="90" priority="60" stopIfTrue="1" operator="containsText" text="No aceptable o aceptable con control específico">
      <formula>NOT(ISERROR(SEARCH("No aceptable o aceptable con control específico",AD21)))</formula>
    </cfRule>
  </conditionalFormatting>
  <conditionalFormatting sqref="AD21">
    <cfRule type="cellIs" dxfId="89" priority="63" stopIfTrue="1" operator="equal">
      <formula>"Aceptable"</formula>
    </cfRule>
    <cfRule type="cellIs" dxfId="88" priority="64" stopIfTrue="1" operator="equal">
      <formula>"No aceptable"</formula>
    </cfRule>
  </conditionalFormatting>
  <conditionalFormatting sqref="AD21">
    <cfRule type="containsText" dxfId="87" priority="61" stopIfTrue="1" operator="containsText" text="No aceptable">
      <formula>NOT(ISERROR(SEARCH("No aceptable",AD21)))</formula>
    </cfRule>
    <cfRule type="containsText" dxfId="86" priority="62" stopIfTrue="1" operator="containsText" text="No Aceptable o aceptable con control específico">
      <formula>NOT(ISERROR(SEARCH("No Aceptable o aceptable con control específico",AD21)))</formula>
    </cfRule>
  </conditionalFormatting>
  <conditionalFormatting sqref="AE21">
    <cfRule type="cellIs" dxfId="85" priority="58" stopIfTrue="1" operator="equal">
      <formula>"Aceptable"</formula>
    </cfRule>
    <cfRule type="cellIs" dxfId="84" priority="59" stopIfTrue="1" operator="equal">
      <formula>"No aceptable"</formula>
    </cfRule>
  </conditionalFormatting>
  <conditionalFormatting sqref="AB22:AD22">
    <cfRule type="cellIs" dxfId="83" priority="55" stopIfTrue="1" operator="equal">
      <formula>"I"</formula>
    </cfRule>
  </conditionalFormatting>
  <conditionalFormatting sqref="AB22:AD22">
    <cfRule type="cellIs" dxfId="82" priority="56" stopIfTrue="1" operator="equal">
      <formula>"II"</formula>
    </cfRule>
    <cfRule type="cellIs" dxfId="81" priority="57" stopIfTrue="1" operator="between">
      <formula>"III"</formula>
      <formula>"IV"</formula>
    </cfRule>
  </conditionalFormatting>
  <conditionalFormatting sqref="AD22">
    <cfRule type="containsText" dxfId="80" priority="51" stopIfTrue="1" operator="containsText" text="No aceptable">
      <formula>NOT(ISERROR(SEARCH("No aceptable",AD22)))</formula>
    </cfRule>
    <cfRule type="containsText" dxfId="79" priority="52" stopIfTrue="1" operator="containsText" text="No Aceptable o aceptable con control específico">
      <formula>NOT(ISERROR(SEARCH("No Aceptable o aceptable con control específico",AD22)))</formula>
    </cfRule>
  </conditionalFormatting>
  <conditionalFormatting sqref="AD22">
    <cfRule type="containsText" dxfId="78" priority="50" stopIfTrue="1" operator="containsText" text="No aceptable o aceptable con control específico">
      <formula>NOT(ISERROR(SEARCH("No aceptable o aceptable con control específico",AD22)))</formula>
    </cfRule>
  </conditionalFormatting>
  <conditionalFormatting sqref="AD22">
    <cfRule type="cellIs" dxfId="77" priority="53" stopIfTrue="1" operator="equal">
      <formula>"Aceptable"</formula>
    </cfRule>
    <cfRule type="cellIs" dxfId="76" priority="54" stopIfTrue="1" operator="equal">
      <formula>"No aceptable"</formula>
    </cfRule>
  </conditionalFormatting>
  <conditionalFormatting sqref="AE22">
    <cfRule type="cellIs" dxfId="75" priority="48" stopIfTrue="1" operator="equal">
      <formula>"Aceptable"</formula>
    </cfRule>
    <cfRule type="cellIs" dxfId="74" priority="49" stopIfTrue="1" operator="equal">
      <formula>"No aceptable"</formula>
    </cfRule>
  </conditionalFormatting>
  <conditionalFormatting sqref="AE22">
    <cfRule type="cellIs" dxfId="73" priority="45" stopIfTrue="1" operator="equal">
      <formula>"I"</formula>
    </cfRule>
    <cfRule type="cellIs" dxfId="72" priority="46" stopIfTrue="1" operator="equal">
      <formula>"II"</formula>
    </cfRule>
    <cfRule type="cellIs" dxfId="71" priority="47" stopIfTrue="1" operator="between">
      <formula>"III"</formula>
      <formula>"IV"</formula>
    </cfRule>
  </conditionalFormatting>
  <conditionalFormatting sqref="AB23:AD23">
    <cfRule type="cellIs" dxfId="70" priority="42" stopIfTrue="1" operator="equal">
      <formula>"I"</formula>
    </cfRule>
  </conditionalFormatting>
  <conditionalFormatting sqref="AB23:AD23">
    <cfRule type="cellIs" dxfId="69" priority="43" stopIfTrue="1" operator="equal">
      <formula>"II"</formula>
    </cfRule>
    <cfRule type="cellIs" dxfId="68" priority="44" stopIfTrue="1" operator="between">
      <formula>"III"</formula>
      <formula>"IV"</formula>
    </cfRule>
  </conditionalFormatting>
  <conditionalFormatting sqref="AD23">
    <cfRule type="cellIs" dxfId="67" priority="40" stopIfTrue="1" operator="equal">
      <formula>"Aceptable"</formula>
    </cfRule>
    <cfRule type="cellIs" dxfId="66" priority="41" stopIfTrue="1" operator="equal">
      <formula>"No aceptable"</formula>
    </cfRule>
  </conditionalFormatting>
  <conditionalFormatting sqref="AD23">
    <cfRule type="containsText" dxfId="65" priority="38" stopIfTrue="1" operator="containsText" text="No aceptable">
      <formula>NOT(ISERROR(SEARCH("No aceptable",AD23)))</formula>
    </cfRule>
    <cfRule type="containsText" dxfId="64" priority="39" stopIfTrue="1" operator="containsText" text="No Aceptable o aceptable con control específico">
      <formula>NOT(ISERROR(SEARCH("No Aceptable o aceptable con control específico",AD23)))</formula>
    </cfRule>
  </conditionalFormatting>
  <conditionalFormatting sqref="AD23">
    <cfRule type="containsText" dxfId="63" priority="37" stopIfTrue="1" operator="containsText" text="No aceptable o aceptable con control específico">
      <formula>NOT(ISERROR(SEARCH("No aceptable o aceptable con control específico",AD23)))</formula>
    </cfRule>
  </conditionalFormatting>
  <conditionalFormatting sqref="AE23">
    <cfRule type="cellIs" dxfId="62" priority="35" stopIfTrue="1" operator="equal">
      <formula>"Aceptable"</formula>
    </cfRule>
    <cfRule type="cellIs" dxfId="61" priority="36" stopIfTrue="1" operator="equal">
      <formula>"No aceptable"</formula>
    </cfRule>
  </conditionalFormatting>
  <conditionalFormatting sqref="AE23">
    <cfRule type="cellIs" dxfId="60" priority="32" stopIfTrue="1" operator="equal">
      <formula>"I"</formula>
    </cfRule>
    <cfRule type="cellIs" dxfId="59" priority="33" stopIfTrue="1" operator="equal">
      <formula>"II"</formula>
    </cfRule>
    <cfRule type="cellIs" dxfId="58" priority="34" stopIfTrue="1" operator="between">
      <formula>"III"</formula>
      <formula>"IV"</formula>
    </cfRule>
  </conditionalFormatting>
  <conditionalFormatting sqref="AB25:AD25">
    <cfRule type="cellIs" dxfId="57" priority="29" stopIfTrue="1" operator="equal">
      <formula>"I"</formula>
    </cfRule>
  </conditionalFormatting>
  <conditionalFormatting sqref="AB25:AD25">
    <cfRule type="cellIs" dxfId="56" priority="30" stopIfTrue="1" operator="equal">
      <formula>"II"</formula>
    </cfRule>
    <cfRule type="cellIs" dxfId="55" priority="31" stopIfTrue="1" operator="between">
      <formula>"III"</formula>
      <formula>"IV"</formula>
    </cfRule>
  </conditionalFormatting>
  <conditionalFormatting sqref="AD25">
    <cfRule type="cellIs" dxfId="54" priority="27" stopIfTrue="1" operator="equal">
      <formula>"Aceptable"</formula>
    </cfRule>
    <cfRule type="cellIs" dxfId="53" priority="28" stopIfTrue="1" operator="equal">
      <formula>"No aceptable"</formula>
    </cfRule>
  </conditionalFormatting>
  <conditionalFormatting sqref="AD25">
    <cfRule type="containsText" dxfId="52" priority="25" stopIfTrue="1" operator="containsText" text="No aceptable">
      <formula>NOT(ISERROR(SEARCH("No aceptable",AD25)))</formula>
    </cfRule>
    <cfRule type="containsText" dxfId="51" priority="26" stopIfTrue="1" operator="containsText" text="No Aceptable o aceptable con control específico">
      <formula>NOT(ISERROR(SEARCH("No Aceptable o aceptable con control específico",AD25)))</formula>
    </cfRule>
  </conditionalFormatting>
  <conditionalFormatting sqref="AD25">
    <cfRule type="containsText" dxfId="50" priority="24" stopIfTrue="1" operator="containsText" text="No aceptable o aceptable con control específico">
      <formula>NOT(ISERROR(SEARCH("No aceptable o aceptable con control específico",AD25)))</formula>
    </cfRule>
  </conditionalFormatting>
  <conditionalFormatting sqref="AE25">
    <cfRule type="cellIs" dxfId="49" priority="22" stopIfTrue="1" operator="equal">
      <formula>"Aceptable"</formula>
    </cfRule>
    <cfRule type="cellIs" dxfId="48" priority="23" stopIfTrue="1" operator="equal">
      <formula>"No aceptable"</formula>
    </cfRule>
  </conditionalFormatting>
  <conditionalFormatting sqref="AE25">
    <cfRule type="cellIs" dxfId="47" priority="19" stopIfTrue="1" operator="equal">
      <formula>"I"</formula>
    </cfRule>
    <cfRule type="cellIs" dxfId="46" priority="20" stopIfTrue="1" operator="equal">
      <formula>"II"</formula>
    </cfRule>
    <cfRule type="cellIs" dxfId="45" priority="21" stopIfTrue="1" operator="between">
      <formula>"III"</formula>
      <formula>"IV"</formula>
    </cfRule>
  </conditionalFormatting>
  <conditionalFormatting sqref="AE26">
    <cfRule type="cellIs" dxfId="44" priority="14" stopIfTrue="1" operator="equal">
      <formula>"Aceptable"</formula>
    </cfRule>
    <cfRule type="cellIs" dxfId="43" priority="15" stopIfTrue="1" operator="equal">
      <formula>"No aceptable"</formula>
    </cfRule>
  </conditionalFormatting>
  <conditionalFormatting sqref="AE26">
    <cfRule type="cellIs" dxfId="42" priority="16" stopIfTrue="1" operator="equal">
      <formula>"I"</formula>
    </cfRule>
    <cfRule type="cellIs" dxfId="41" priority="17" stopIfTrue="1" operator="equal">
      <formula>"II"</formula>
    </cfRule>
    <cfRule type="cellIs" dxfId="40" priority="18" stopIfTrue="1" operator="between">
      <formula>"III"</formula>
      <formula>"IV"</formula>
    </cfRule>
  </conditionalFormatting>
  <conditionalFormatting sqref="AB10 AD10">
    <cfRule type="cellIs" dxfId="39" priority="12" stopIfTrue="1" operator="equal">
      <formula>"II"</formula>
    </cfRule>
    <cfRule type="cellIs" dxfId="38" priority="13" stopIfTrue="1" operator="between">
      <formula>"III"</formula>
      <formula>"IV"</formula>
    </cfRule>
  </conditionalFormatting>
  <conditionalFormatting sqref="AB10 AD10">
    <cfRule type="cellIs" dxfId="37" priority="11" stopIfTrue="1" operator="equal">
      <formula>"I"</formula>
    </cfRule>
  </conditionalFormatting>
  <conditionalFormatting sqref="AD10">
    <cfRule type="containsText" dxfId="36" priority="6" stopIfTrue="1" operator="containsText" text="No aceptable o aceptable con control específico">
      <formula>NOT(ISERROR(SEARCH("No aceptable o aceptable con control específico",AD10)))</formula>
    </cfRule>
    <cfRule type="containsText" dxfId="35" priority="7" stopIfTrue="1" operator="containsText" text="No aceptable">
      <formula>NOT(ISERROR(SEARCH("No aceptable",AD10)))</formula>
    </cfRule>
    <cfRule type="containsText" dxfId="34" priority="8" stopIfTrue="1" operator="containsText" text="No Aceptable o aceptable con control específico">
      <formula>NOT(ISERROR(SEARCH("No Aceptable o aceptable con control específico",AD10)))</formula>
    </cfRule>
  </conditionalFormatting>
  <conditionalFormatting sqref="AD10:AE10">
    <cfRule type="cellIs" dxfId="33" priority="9" stopIfTrue="1" operator="equal">
      <formula>"Aceptable"</formula>
    </cfRule>
    <cfRule type="cellIs" dxfId="32" priority="10" stopIfTrue="1" operator="equal">
      <formula>"No aceptable"</formula>
    </cfRule>
  </conditionalFormatting>
  <conditionalFormatting sqref="AE12">
    <cfRule type="cellIs" dxfId="31" priority="4" stopIfTrue="1" operator="equal">
      <formula>"Aceptable"</formula>
    </cfRule>
    <cfRule type="cellIs" dxfId="30" priority="5" stopIfTrue="1" operator="equal">
      <formula>"No aceptable"</formula>
    </cfRule>
  </conditionalFormatting>
  <conditionalFormatting sqref="AE12">
    <cfRule type="cellIs" dxfId="29" priority="1" stopIfTrue="1" operator="equal">
      <formula>"I"</formula>
    </cfRule>
    <cfRule type="cellIs" dxfId="28" priority="2" stopIfTrue="1" operator="equal">
      <formula>"II"</formula>
    </cfRule>
    <cfRule type="cellIs" dxfId="27" priority="3" stopIfTrue="1" operator="between">
      <formula>"III"</formula>
      <formula>"IV"</formula>
    </cfRule>
  </conditionalFormatting>
  <dataValidations xWindow="402" yWindow="745" count="4">
    <dataValidation type="list" allowBlank="1" showInputMessage="1" prompt="100= Muerte_x000a_60= Lesiones graves e irreparables (IPP o invalidez)_x000a_25= Lesiones con incapacidad laboral temporal_x000a_10= Lesiones que no requieren hospitalización_x000a_" sqref="Z25:Z26 Z9 Z11:Z23" xr:uid="{00000000-0002-0000-2200-000000000000}">
      <formula1>"100,60,25,10"</formula1>
    </dataValidation>
    <dataValidation allowBlank="1" sqref="AA25:AA26 AA9 AA11:AA23" xr:uid="{00000000-0002-0000-2200-000001000000}"/>
    <dataValidation type="list" allowBlank="1" showInputMessage="1" prompt="4 = Continua_x000a_3 = Frecuente_x000a_2 = Ocasional_x000a_1 = Esporádica" sqref="V25:V26 V9 V11:V23" xr:uid="{00000000-0002-0000-2200-000002000000}">
      <formula1>"4, 3, 2, 1"</formula1>
    </dataValidation>
    <dataValidation type="list" allowBlank="1" showInputMessage="1" showErrorMessage="1" prompt="10 = Muy Alto_x000a_6 = Alto_x000a_2 = Medio_x000a_0 = Bajo" sqref="U25:U26 U9 U11:U23" xr:uid="{00000000-0002-0000-2200-000003000000}">
      <formula1>"10, 6, 2, 0, "</formula1>
    </dataValidation>
  </dataValidations>
  <pageMargins left="0.7" right="0.7" top="0.75" bottom="0.75" header="0.3" footer="0.3"/>
  <pageSetup scale="27"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pageSetUpPr fitToPage="1"/>
  </sheetPr>
  <dimension ref="A1:AK76"/>
  <sheetViews>
    <sheetView view="pageBreakPreview" zoomScale="70" zoomScaleNormal="95" zoomScaleSheetLayoutView="70" workbookViewId="0"/>
  </sheetViews>
  <sheetFormatPr baseColWidth="10" defaultColWidth="5.28515625" defaultRowHeight="36" customHeight="1"/>
  <cols>
    <col min="1" max="7" width="5.28515625" style="33"/>
    <col min="8" max="8" width="10.28515625" style="34" customWidth="1"/>
    <col min="9" max="9" width="16.42578125" style="33" customWidth="1"/>
    <col min="10" max="10" width="15" style="33" customWidth="1"/>
    <col min="11" max="11" width="10.28515625" style="33" customWidth="1"/>
    <col min="12" max="15" width="5.28515625" style="33"/>
    <col min="16" max="16" width="17.85546875" style="33" customWidth="1"/>
    <col min="17" max="24" width="5.28515625" style="33"/>
    <col min="25" max="25" width="21.42578125" style="33" customWidth="1"/>
    <col min="26" max="28" width="5.28515625" style="33"/>
    <col min="29" max="29" width="12.7109375" style="33" customWidth="1"/>
    <col min="30" max="30" width="8.42578125" style="33" customWidth="1"/>
    <col min="31" max="31" width="23" style="33" customWidth="1"/>
    <col min="32" max="33" width="5.28515625" style="33"/>
    <col min="34" max="35" width="19.140625" style="33" customWidth="1"/>
    <col min="36" max="36" width="11.5703125" style="34" customWidth="1"/>
    <col min="37" max="37" width="15.5703125" style="33" customWidth="1"/>
    <col min="38" max="16384" width="5.28515625" style="33"/>
  </cols>
  <sheetData>
    <row r="1" spans="1:37" ht="14.25" customHeight="1">
      <c r="B1" s="35"/>
      <c r="C1" s="36"/>
      <c r="D1" s="36"/>
      <c r="E1" s="36"/>
      <c r="F1" s="36"/>
      <c r="G1" s="36"/>
      <c r="H1" s="37"/>
      <c r="I1" s="36"/>
      <c r="J1" s="36"/>
      <c r="K1" s="36"/>
      <c r="L1" s="36"/>
      <c r="M1" s="36"/>
      <c r="N1" s="36"/>
      <c r="O1" s="36"/>
      <c r="P1" s="36"/>
      <c r="Q1" s="36"/>
      <c r="R1" s="36"/>
      <c r="S1" s="36"/>
      <c r="T1" s="36"/>
      <c r="U1" s="36"/>
      <c r="V1" s="36"/>
      <c r="W1" s="36"/>
      <c r="X1" s="36"/>
      <c r="Y1" s="36"/>
      <c r="Z1" s="36"/>
      <c r="AA1" s="36"/>
      <c r="AB1" s="36"/>
      <c r="AC1" s="36"/>
      <c r="AD1" s="36"/>
      <c r="AE1" s="36"/>
      <c r="AF1" s="36"/>
      <c r="AG1" s="36"/>
      <c r="AH1" s="36"/>
      <c r="AI1" s="38"/>
      <c r="AJ1" s="164" t="s">
        <v>67</v>
      </c>
      <c r="AK1" s="164" t="s">
        <v>102</v>
      </c>
    </row>
    <row r="2" spans="1:37" ht="14.25" customHeight="1">
      <c r="B2" s="39"/>
      <c r="AI2" s="40"/>
      <c r="AJ2" s="164" t="s">
        <v>68</v>
      </c>
      <c r="AK2" s="189">
        <v>2</v>
      </c>
    </row>
    <row r="3" spans="1:37" ht="14.25" customHeight="1">
      <c r="B3" s="41"/>
      <c r="C3" s="42"/>
      <c r="D3" s="42"/>
      <c r="E3" s="42"/>
      <c r="F3" s="42"/>
      <c r="G3" s="42"/>
      <c r="H3" s="43"/>
      <c r="I3" s="42"/>
      <c r="J3" s="42"/>
      <c r="K3" s="42"/>
      <c r="L3" s="42"/>
      <c r="M3" s="42"/>
      <c r="N3" s="42"/>
      <c r="O3" s="42"/>
      <c r="P3" s="42"/>
      <c r="Q3" s="42"/>
      <c r="R3" s="42"/>
      <c r="S3" s="42"/>
      <c r="T3" s="42"/>
      <c r="U3" s="42"/>
      <c r="V3" s="42"/>
      <c r="W3" s="42"/>
      <c r="X3" s="42"/>
      <c r="Y3" s="42"/>
      <c r="Z3" s="42"/>
      <c r="AA3" s="42"/>
      <c r="AB3" s="42"/>
      <c r="AC3" s="42"/>
      <c r="AD3" s="42"/>
      <c r="AE3" s="42"/>
      <c r="AF3" s="42"/>
      <c r="AG3" s="42"/>
      <c r="AH3" s="42"/>
      <c r="AI3" s="44"/>
      <c r="AJ3" s="190" t="s">
        <v>69</v>
      </c>
      <c r="AK3" s="191">
        <v>45154</v>
      </c>
    </row>
    <row r="4" spans="1:37" s="2" customFormat="1" ht="14.25" customHeight="1">
      <c r="B4" s="632" t="s">
        <v>626</v>
      </c>
      <c r="C4" s="632"/>
      <c r="D4" s="632"/>
      <c r="E4" s="632"/>
      <c r="F4" s="632"/>
      <c r="G4" s="632"/>
      <c r="H4" s="632"/>
      <c r="I4" s="632"/>
      <c r="J4" s="632"/>
      <c r="K4" s="632"/>
      <c r="L4" s="632"/>
      <c r="M4" s="632"/>
      <c r="N4" s="632"/>
      <c r="O4" s="632"/>
      <c r="P4" s="632"/>
      <c r="Q4" s="632"/>
      <c r="R4" s="632"/>
      <c r="S4" s="632"/>
      <c r="T4" s="632"/>
      <c r="U4" s="633" t="s">
        <v>627</v>
      </c>
      <c r="V4" s="634"/>
      <c r="W4" s="634"/>
      <c r="X4" s="634"/>
      <c r="Y4" s="634"/>
      <c r="Z4" s="634"/>
      <c r="AA4" s="634"/>
      <c r="AB4" s="634"/>
      <c r="AC4" s="634"/>
      <c r="AD4" s="634"/>
      <c r="AE4" s="634"/>
      <c r="AF4" s="634"/>
      <c r="AG4" s="634"/>
      <c r="AH4" s="634"/>
      <c r="AI4" s="634"/>
      <c r="AJ4" s="634"/>
      <c r="AK4" s="634"/>
    </row>
    <row r="5" spans="1:37" s="1" customFormat="1" ht="14.25" customHeight="1">
      <c r="B5" s="635" t="s">
        <v>16</v>
      </c>
      <c r="C5" s="636"/>
      <c r="D5" s="636"/>
      <c r="E5" s="636"/>
      <c r="F5" s="636"/>
      <c r="G5" s="636"/>
      <c r="H5" s="636"/>
      <c r="I5" s="636"/>
      <c r="J5" s="636"/>
      <c r="K5" s="636"/>
      <c r="L5" s="636"/>
      <c r="M5" s="636"/>
      <c r="N5" s="636"/>
      <c r="O5" s="636"/>
      <c r="P5" s="636"/>
      <c r="Q5" s="636"/>
      <c r="R5" s="636"/>
      <c r="S5" s="636"/>
      <c r="T5" s="637"/>
      <c r="U5" s="641" t="s">
        <v>7</v>
      </c>
      <c r="V5" s="642"/>
      <c r="W5" s="642"/>
      <c r="X5" s="642"/>
      <c r="Y5" s="642"/>
      <c r="Z5" s="642"/>
      <c r="AA5" s="642"/>
      <c r="AB5" s="642"/>
      <c r="AC5" s="643"/>
      <c r="AD5" s="647" t="s">
        <v>19</v>
      </c>
      <c r="AE5" s="649" t="s">
        <v>17</v>
      </c>
      <c r="AF5" s="650"/>
      <c r="AG5" s="650"/>
      <c r="AH5" s="650"/>
      <c r="AI5" s="650"/>
      <c r="AJ5" s="650"/>
      <c r="AK5" s="651"/>
    </row>
    <row r="6" spans="1:37" s="1" customFormat="1" ht="14.25" customHeight="1">
      <c r="B6" s="638"/>
      <c r="C6" s="639"/>
      <c r="D6" s="639"/>
      <c r="E6" s="639"/>
      <c r="F6" s="639"/>
      <c r="G6" s="639"/>
      <c r="H6" s="639"/>
      <c r="I6" s="639"/>
      <c r="J6" s="639"/>
      <c r="K6" s="639"/>
      <c r="L6" s="639"/>
      <c r="M6" s="639"/>
      <c r="N6" s="639"/>
      <c r="O6" s="639"/>
      <c r="P6" s="639"/>
      <c r="Q6" s="639"/>
      <c r="R6" s="639"/>
      <c r="S6" s="639"/>
      <c r="T6" s="640"/>
      <c r="U6" s="644"/>
      <c r="V6" s="645"/>
      <c r="W6" s="645"/>
      <c r="X6" s="645"/>
      <c r="Y6" s="645"/>
      <c r="Z6" s="645"/>
      <c r="AA6" s="645"/>
      <c r="AB6" s="645"/>
      <c r="AC6" s="646"/>
      <c r="AD6" s="648"/>
      <c r="AE6" s="649" t="s">
        <v>10</v>
      </c>
      <c r="AF6" s="650"/>
      <c r="AG6" s="650"/>
      <c r="AH6" s="650"/>
      <c r="AI6" s="650"/>
      <c r="AJ6" s="650"/>
      <c r="AK6" s="651"/>
    </row>
    <row r="7" spans="1:37" s="1" customFormat="1" ht="36" customHeight="1">
      <c r="B7" s="434" t="s">
        <v>22</v>
      </c>
      <c r="C7" s="434" t="s">
        <v>23</v>
      </c>
      <c r="D7" s="434" t="s">
        <v>38</v>
      </c>
      <c r="E7" s="434" t="s">
        <v>20</v>
      </c>
      <c r="F7" s="434" t="s">
        <v>21</v>
      </c>
      <c r="G7" s="434" t="s">
        <v>66</v>
      </c>
      <c r="H7" s="494" t="s">
        <v>2</v>
      </c>
      <c r="I7" s="495"/>
      <c r="J7" s="496"/>
      <c r="K7" s="624" t="s">
        <v>5</v>
      </c>
      <c r="L7" s="494" t="s">
        <v>70</v>
      </c>
      <c r="M7" s="495"/>
      <c r="N7" s="495"/>
      <c r="O7" s="496"/>
      <c r="P7" s="624" t="s">
        <v>208</v>
      </c>
      <c r="Q7" s="434" t="s">
        <v>71</v>
      </c>
      <c r="R7" s="494" t="s">
        <v>0</v>
      </c>
      <c r="S7" s="495"/>
      <c r="T7" s="496"/>
      <c r="U7" s="434" t="s">
        <v>30</v>
      </c>
      <c r="V7" s="434" t="s">
        <v>31</v>
      </c>
      <c r="W7" s="434" t="s">
        <v>8</v>
      </c>
      <c r="X7" s="626" t="s">
        <v>29</v>
      </c>
      <c r="Y7" s="624" t="s">
        <v>25</v>
      </c>
      <c r="Z7" s="434" t="s">
        <v>32</v>
      </c>
      <c r="AA7" s="434" t="s">
        <v>28</v>
      </c>
      <c r="AB7" s="434" t="s">
        <v>27</v>
      </c>
      <c r="AC7" s="624" t="s">
        <v>26</v>
      </c>
      <c r="AD7" s="434" t="s">
        <v>9</v>
      </c>
      <c r="AE7" s="624" t="s">
        <v>24</v>
      </c>
      <c r="AF7" s="624" t="s">
        <v>11</v>
      </c>
      <c r="AG7" s="624" t="s">
        <v>12</v>
      </c>
      <c r="AH7" s="624" t="s">
        <v>13</v>
      </c>
      <c r="AI7" s="624" t="s">
        <v>14</v>
      </c>
      <c r="AJ7" s="624" t="s">
        <v>15</v>
      </c>
      <c r="AK7" s="624" t="s">
        <v>18</v>
      </c>
    </row>
    <row r="8" spans="1:37" s="1" customFormat="1" ht="36" customHeight="1">
      <c r="B8" s="435"/>
      <c r="C8" s="435"/>
      <c r="D8" s="435"/>
      <c r="E8" s="435"/>
      <c r="F8" s="435"/>
      <c r="G8" s="435"/>
      <c r="H8" s="186" t="s">
        <v>3</v>
      </c>
      <c r="I8" s="186" t="s">
        <v>4</v>
      </c>
      <c r="J8" s="186" t="s">
        <v>6</v>
      </c>
      <c r="K8" s="628"/>
      <c r="L8" s="185" t="s">
        <v>39</v>
      </c>
      <c r="M8" s="185" t="s">
        <v>40</v>
      </c>
      <c r="N8" s="99" t="s">
        <v>41</v>
      </c>
      <c r="O8" s="99" t="s">
        <v>43</v>
      </c>
      <c r="P8" s="628"/>
      <c r="Q8" s="435"/>
      <c r="R8" s="186" t="s">
        <v>6</v>
      </c>
      <c r="S8" s="186" t="s">
        <v>1</v>
      </c>
      <c r="T8" s="186" t="s">
        <v>88</v>
      </c>
      <c r="U8" s="435"/>
      <c r="V8" s="435"/>
      <c r="W8" s="435"/>
      <c r="X8" s="627"/>
      <c r="Y8" s="628"/>
      <c r="Z8" s="435"/>
      <c r="AA8" s="435"/>
      <c r="AB8" s="436"/>
      <c r="AC8" s="625"/>
      <c r="AD8" s="436"/>
      <c r="AE8" s="625"/>
      <c r="AF8" s="625"/>
      <c r="AG8" s="625"/>
      <c r="AH8" s="625"/>
      <c r="AI8" s="625"/>
      <c r="AJ8" s="625"/>
      <c r="AK8" s="625"/>
    </row>
    <row r="9" spans="1:37" s="45" customFormat="1" ht="109.5" customHeight="1">
      <c r="A9" s="55"/>
      <c r="B9" s="629" t="s">
        <v>94</v>
      </c>
      <c r="C9" s="412" t="s">
        <v>586</v>
      </c>
      <c r="D9" s="629" t="s">
        <v>88</v>
      </c>
      <c r="E9" s="631" t="s">
        <v>65</v>
      </c>
      <c r="F9" s="630" t="s">
        <v>123</v>
      </c>
      <c r="G9" s="229" t="s">
        <v>33</v>
      </c>
      <c r="H9" s="484" t="s">
        <v>36</v>
      </c>
      <c r="I9" s="77" t="s">
        <v>245</v>
      </c>
      <c r="J9" s="77" t="s">
        <v>246</v>
      </c>
      <c r="K9" s="77" t="s">
        <v>52</v>
      </c>
      <c r="L9" s="76">
        <v>0</v>
      </c>
      <c r="M9" s="76">
        <v>0</v>
      </c>
      <c r="N9" s="76">
        <v>30</v>
      </c>
      <c r="O9" s="76">
        <f>SUM(L9:N9)</f>
        <v>30</v>
      </c>
      <c r="P9" s="77" t="s">
        <v>52</v>
      </c>
      <c r="Q9" s="77" t="s">
        <v>34</v>
      </c>
      <c r="R9" s="77" t="s">
        <v>33</v>
      </c>
      <c r="S9" s="77" t="s">
        <v>33</v>
      </c>
      <c r="T9" s="77" t="s">
        <v>33</v>
      </c>
      <c r="U9" s="195">
        <v>2</v>
      </c>
      <c r="V9" s="195">
        <v>4</v>
      </c>
      <c r="W9" s="195">
        <f t="shared" ref="W9:W14" si="0">V9*U9</f>
        <v>8</v>
      </c>
      <c r="X9" s="196" t="str">
        <f t="shared" ref="X9:X14" si="1">+IF(AND(U9*V9&gt;=24,U9*V9&lt;=40),"MA",IF(AND(U9*V9&gt;=10,U9*V9&lt;=20),"A",IF(AND(U9*V9&gt;=6,U9*V9&lt;=8),"M",IF(AND(U9*V9&gt;=0,U9*V9&lt;=4),"B",""))))</f>
        <v>M</v>
      </c>
      <c r="Y9" s="197" t="str">
        <f t="shared" ref="Y9:Y14"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 t="shared" ref="AA9:AA14" si="3">W9*Z9</f>
        <v>80</v>
      </c>
      <c r="AB9" s="198" t="str">
        <f t="shared" ref="AB9:AB14" si="4">+IF(AND(U9*V9*Z9&gt;=600,U9*V9*Z9&lt;=4000),"I",IF(AND(U9*V9*Z9&gt;=150,U9*V9*Z9&lt;=500),"II",IF(AND(U9*V9*Z9&gt;=40,U9*V9*Z9&lt;=120),"III",IF(AND(U9*V9*Z9&gt;=0,U9*V9*Z9&lt;=20),"IV",""))))</f>
        <v>III</v>
      </c>
      <c r="AC9" s="197" t="str">
        <f t="shared" ref="AC9:AC14"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 t="shared" ref="AD9:AD14" si="6">+IF(AB9="I","No aceptable",IF(AB9="II","No aceptable o aceptable con control específico",IF(AB9="III","Aceptable",IF(AB9="IV","Aceptable",""))))</f>
        <v>Aceptable</v>
      </c>
      <c r="AE9" s="64" t="s">
        <v>251</v>
      </c>
      <c r="AF9" s="66" t="s">
        <v>34</v>
      </c>
      <c r="AG9" s="66" t="s">
        <v>37</v>
      </c>
      <c r="AH9" s="66" t="s">
        <v>34</v>
      </c>
      <c r="AI9" s="64" t="s">
        <v>454</v>
      </c>
      <c r="AJ9" s="66" t="s">
        <v>34</v>
      </c>
      <c r="AK9" s="71" t="s">
        <v>35</v>
      </c>
    </row>
    <row r="10" spans="1:37" s="45" customFormat="1" ht="109.5" customHeight="1">
      <c r="A10" s="55"/>
      <c r="B10" s="629"/>
      <c r="C10" s="629"/>
      <c r="D10" s="629"/>
      <c r="E10" s="631"/>
      <c r="F10" s="631"/>
      <c r="G10" s="229" t="s">
        <v>33</v>
      </c>
      <c r="H10" s="484"/>
      <c r="I10" s="86" t="s">
        <v>743</v>
      </c>
      <c r="J10" s="86" t="s">
        <v>50</v>
      </c>
      <c r="K10" s="77" t="s">
        <v>744</v>
      </c>
      <c r="L10" s="76">
        <v>0</v>
      </c>
      <c r="M10" s="76">
        <v>0</v>
      </c>
      <c r="N10" s="76">
        <v>30</v>
      </c>
      <c r="O10" s="76">
        <f t="shared" ref="O10:O14" si="7">SUM(L10:N10)</f>
        <v>30</v>
      </c>
      <c r="P10" s="77" t="s">
        <v>744</v>
      </c>
      <c r="Q10" s="77" t="s">
        <v>34</v>
      </c>
      <c r="R10" s="77" t="s">
        <v>33</v>
      </c>
      <c r="S10" s="77" t="s">
        <v>33</v>
      </c>
      <c r="T10" s="77" t="s">
        <v>33</v>
      </c>
      <c r="U10" s="195">
        <v>0</v>
      </c>
      <c r="V10" s="195">
        <v>4</v>
      </c>
      <c r="W10" s="195">
        <f t="shared" si="0"/>
        <v>0</v>
      </c>
      <c r="X10" s="196" t="str">
        <f t="shared" si="1"/>
        <v>B</v>
      </c>
      <c r="Y10" s="197" t="str">
        <f t="shared" si="2"/>
        <v>Situación mejorable con exposición ocasional o esporádica, o situación sin anomalía destacable con cualquier nivel de exposición. No es esperable que se materialice el riesgo, aunque puede ser concebible.</v>
      </c>
      <c r="Z10" s="195">
        <v>10</v>
      </c>
      <c r="AA10" s="195">
        <f t="shared" si="3"/>
        <v>0</v>
      </c>
      <c r="AB10" s="198" t="str">
        <f t="shared" si="4"/>
        <v>IV</v>
      </c>
      <c r="AC10" s="197" t="str">
        <f t="shared" si="5"/>
        <v>Mantener las medidas de control existentes, pero se deberían considerar soluciones o mejoras y se deben hacer comprobaciones periódicas para asegurar que el riesgo aún es tolerable.</v>
      </c>
      <c r="AD10" s="86" t="str">
        <f t="shared" si="6"/>
        <v>Aceptable</v>
      </c>
      <c r="AE10" s="64" t="s">
        <v>51</v>
      </c>
      <c r="AF10" s="64" t="s">
        <v>34</v>
      </c>
      <c r="AG10" s="64" t="s">
        <v>34</v>
      </c>
      <c r="AH10" s="64" t="s">
        <v>146</v>
      </c>
      <c r="AI10" s="64" t="s">
        <v>450</v>
      </c>
      <c r="AJ10" s="66" t="s">
        <v>34</v>
      </c>
      <c r="AK10" s="71" t="s">
        <v>196</v>
      </c>
    </row>
    <row r="11" spans="1:37" s="45" customFormat="1" ht="109.5" customHeight="1">
      <c r="A11" s="55"/>
      <c r="B11" s="629"/>
      <c r="C11" s="629"/>
      <c r="D11" s="629"/>
      <c r="E11" s="631"/>
      <c r="F11" s="631"/>
      <c r="G11" s="229" t="s">
        <v>33</v>
      </c>
      <c r="H11" s="484" t="s">
        <v>84</v>
      </c>
      <c r="I11" s="86" t="s">
        <v>78</v>
      </c>
      <c r="J11" s="86" t="s">
        <v>292</v>
      </c>
      <c r="K11" s="77" t="s">
        <v>124</v>
      </c>
      <c r="L11" s="76">
        <v>0</v>
      </c>
      <c r="M11" s="76">
        <v>0</v>
      </c>
      <c r="N11" s="76">
        <v>30</v>
      </c>
      <c r="O11" s="76">
        <f t="shared" si="7"/>
        <v>30</v>
      </c>
      <c r="P11" s="77" t="str">
        <f>K11</f>
        <v xml:space="preserve">GOLPES, CAIDAS </v>
      </c>
      <c r="Q11" s="77" t="s">
        <v>34</v>
      </c>
      <c r="R11" s="77" t="s">
        <v>33</v>
      </c>
      <c r="S11" s="77" t="s">
        <v>33</v>
      </c>
      <c r="T11" s="77" t="s">
        <v>33</v>
      </c>
      <c r="U11" s="195">
        <v>2</v>
      </c>
      <c r="V11" s="195">
        <v>3</v>
      </c>
      <c r="W11" s="195">
        <f t="shared" si="0"/>
        <v>6</v>
      </c>
      <c r="X11" s="196" t="str">
        <f t="shared" si="1"/>
        <v>M</v>
      </c>
      <c r="Y11" s="197" t="str">
        <f t="shared" si="2"/>
        <v>Situación deficiente con exposición esporádica, o bien situación mejorable con exposición continuada o frecuente. Es posible que suceda el daño alguna vez.</v>
      </c>
      <c r="Z11" s="195">
        <v>10</v>
      </c>
      <c r="AA11" s="195">
        <f t="shared" si="3"/>
        <v>60</v>
      </c>
      <c r="AB11" s="198" t="str">
        <f t="shared" si="4"/>
        <v>III</v>
      </c>
      <c r="AC11" s="197" t="str">
        <f t="shared" si="5"/>
        <v>Mejorar si es posible. Sería conveniente justificar la intervención y su rentabilidad.</v>
      </c>
      <c r="AD11" s="86" t="str">
        <f t="shared" si="6"/>
        <v>Aceptable</v>
      </c>
      <c r="AE11" s="64" t="s">
        <v>58</v>
      </c>
      <c r="AF11" s="64" t="s">
        <v>34</v>
      </c>
      <c r="AG11" s="64" t="s">
        <v>34</v>
      </c>
      <c r="AH11" s="67" t="s">
        <v>447</v>
      </c>
      <c r="AI11" s="67" t="s">
        <v>453</v>
      </c>
      <c r="AJ11" s="66" t="s">
        <v>34</v>
      </c>
      <c r="AK11" s="71" t="s">
        <v>35</v>
      </c>
    </row>
    <row r="12" spans="1:37" s="45" customFormat="1" ht="109.5" customHeight="1">
      <c r="A12" s="55"/>
      <c r="B12" s="629"/>
      <c r="C12" s="629"/>
      <c r="D12" s="629"/>
      <c r="E12" s="631"/>
      <c r="F12" s="631"/>
      <c r="G12" s="229" t="s">
        <v>33</v>
      </c>
      <c r="H12" s="484"/>
      <c r="I12" s="86" t="s">
        <v>56</v>
      </c>
      <c r="J12" s="86" t="s">
        <v>284</v>
      </c>
      <c r="K12" s="86" t="s">
        <v>270</v>
      </c>
      <c r="L12" s="76">
        <v>0</v>
      </c>
      <c r="M12" s="76">
        <v>0</v>
      </c>
      <c r="N12" s="76">
        <v>30</v>
      </c>
      <c r="O12" s="76">
        <f t="shared" si="7"/>
        <v>30</v>
      </c>
      <c r="P12" s="77" t="s">
        <v>100</v>
      </c>
      <c r="Q12" s="77" t="s">
        <v>34</v>
      </c>
      <c r="R12" s="77" t="s">
        <v>33</v>
      </c>
      <c r="S12" s="77" t="s">
        <v>33</v>
      </c>
      <c r="T12" s="77" t="s">
        <v>33</v>
      </c>
      <c r="U12" s="195">
        <v>2</v>
      </c>
      <c r="V12" s="195">
        <v>2</v>
      </c>
      <c r="W12" s="195">
        <f t="shared" si="0"/>
        <v>4</v>
      </c>
      <c r="X12" s="196" t="str">
        <f t="shared" si="1"/>
        <v>B</v>
      </c>
      <c r="Y12" s="197" t="str">
        <f t="shared" si="2"/>
        <v>Situación mejorable con exposición ocasional o esporádica, o situación sin anomalía destacable con cualquier nivel de exposición. No es esperable que se materialice el riesgo, aunque puede ser concebible.</v>
      </c>
      <c r="Z12" s="195">
        <v>25</v>
      </c>
      <c r="AA12" s="195">
        <f t="shared" si="3"/>
        <v>100</v>
      </c>
      <c r="AB12" s="198" t="str">
        <f t="shared" si="4"/>
        <v>III</v>
      </c>
      <c r="AC12" s="197" t="str">
        <f t="shared" si="5"/>
        <v>Mejorar si es posible. Sería conveniente justificar la intervención y su rentabilidad.</v>
      </c>
      <c r="AD12" s="86" t="str">
        <f t="shared" si="6"/>
        <v>Aceptable</v>
      </c>
      <c r="AE12" s="64" t="s">
        <v>101</v>
      </c>
      <c r="AF12" s="69" t="s">
        <v>34</v>
      </c>
      <c r="AG12" s="64" t="s">
        <v>147</v>
      </c>
      <c r="AH12" s="64" t="s">
        <v>448</v>
      </c>
      <c r="AI12" s="64" t="s">
        <v>452</v>
      </c>
      <c r="AJ12" s="66" t="s">
        <v>34</v>
      </c>
      <c r="AK12" s="71" t="s">
        <v>35</v>
      </c>
    </row>
    <row r="13" spans="1:37" s="45" customFormat="1" ht="109.5" customHeight="1">
      <c r="A13" s="55"/>
      <c r="B13" s="629"/>
      <c r="C13" s="629"/>
      <c r="D13" s="629"/>
      <c r="E13" s="631"/>
      <c r="F13" s="631"/>
      <c r="G13" s="229" t="s">
        <v>33</v>
      </c>
      <c r="H13" s="484"/>
      <c r="I13" s="86" t="s">
        <v>182</v>
      </c>
      <c r="J13" s="86" t="s">
        <v>498</v>
      </c>
      <c r="K13" s="86" t="s">
        <v>275</v>
      </c>
      <c r="L13" s="76">
        <v>0</v>
      </c>
      <c r="M13" s="76">
        <v>0</v>
      </c>
      <c r="N13" s="76">
        <v>30</v>
      </c>
      <c r="O13" s="76">
        <f t="shared" si="7"/>
        <v>30</v>
      </c>
      <c r="P13" s="86" t="s">
        <v>276</v>
      </c>
      <c r="Q13" s="77" t="s">
        <v>34</v>
      </c>
      <c r="R13" s="77" t="s">
        <v>33</v>
      </c>
      <c r="S13" s="77" t="s">
        <v>33</v>
      </c>
      <c r="T13" s="77" t="s">
        <v>33</v>
      </c>
      <c r="U13" s="195">
        <v>2</v>
      </c>
      <c r="V13" s="195">
        <v>2</v>
      </c>
      <c r="W13" s="195">
        <f t="shared" si="0"/>
        <v>4</v>
      </c>
      <c r="X13" s="196" t="str">
        <f t="shared" si="1"/>
        <v>B</v>
      </c>
      <c r="Y13" s="197" t="str">
        <f t="shared" si="2"/>
        <v>Situación mejorable con exposición ocasional o esporádica, o situación sin anomalía destacable con cualquier nivel de exposición. No es esperable que se materialice el riesgo, aunque puede ser concebible.</v>
      </c>
      <c r="Z13" s="195">
        <v>25</v>
      </c>
      <c r="AA13" s="195">
        <f t="shared" si="3"/>
        <v>100</v>
      </c>
      <c r="AB13" s="198" t="str">
        <f t="shared" si="4"/>
        <v>III</v>
      </c>
      <c r="AC13" s="197" t="str">
        <f t="shared" si="5"/>
        <v>Mejorar si es posible. Sería conveniente justificar la intervención y su rentabilidad.</v>
      </c>
      <c r="AD13" s="86" t="str">
        <f t="shared" si="6"/>
        <v>Aceptable</v>
      </c>
      <c r="AE13" s="64" t="s">
        <v>101</v>
      </c>
      <c r="AF13" s="64" t="s">
        <v>34</v>
      </c>
      <c r="AG13" s="64" t="s">
        <v>147</v>
      </c>
      <c r="AH13" s="64" t="s">
        <v>449</v>
      </c>
      <c r="AI13" s="64" t="s">
        <v>451</v>
      </c>
      <c r="AJ13" s="66" t="s">
        <v>34</v>
      </c>
      <c r="AK13" s="71" t="s">
        <v>35</v>
      </c>
    </row>
    <row r="14" spans="1:37" s="45" customFormat="1" ht="109.5" customHeight="1">
      <c r="A14" s="55"/>
      <c r="B14" s="629"/>
      <c r="C14" s="629"/>
      <c r="D14" s="629"/>
      <c r="E14" s="631"/>
      <c r="F14" s="631"/>
      <c r="G14" s="229" t="s">
        <v>33</v>
      </c>
      <c r="H14" s="231" t="s">
        <v>60</v>
      </c>
      <c r="I14" s="231" t="s">
        <v>268</v>
      </c>
      <c r="J14" s="231" t="s">
        <v>269</v>
      </c>
      <c r="K14" s="231" t="s">
        <v>270</v>
      </c>
      <c r="L14" s="76">
        <v>0</v>
      </c>
      <c r="M14" s="76">
        <v>0</v>
      </c>
      <c r="N14" s="76">
        <v>30</v>
      </c>
      <c r="O14" s="76">
        <f t="shared" si="7"/>
        <v>30</v>
      </c>
      <c r="P14" s="231" t="s">
        <v>271</v>
      </c>
      <c r="Q14" s="77" t="s">
        <v>34</v>
      </c>
      <c r="R14" s="77" t="s">
        <v>33</v>
      </c>
      <c r="S14" s="77" t="s">
        <v>33</v>
      </c>
      <c r="T14" s="77" t="s">
        <v>33</v>
      </c>
      <c r="U14" s="195">
        <v>2</v>
      </c>
      <c r="V14" s="195">
        <v>2</v>
      </c>
      <c r="W14" s="195">
        <f t="shared" si="0"/>
        <v>4</v>
      </c>
      <c r="X14" s="196" t="str">
        <f t="shared" si="1"/>
        <v>B</v>
      </c>
      <c r="Y14" s="197" t="str">
        <f t="shared" si="2"/>
        <v>Situación mejorable con exposición ocasional o esporádica, o situación sin anomalía destacable con cualquier nivel de exposición. No es esperable que se materialice el riesgo, aunque puede ser concebible.</v>
      </c>
      <c r="Z14" s="195">
        <v>25</v>
      </c>
      <c r="AA14" s="195">
        <f t="shared" si="3"/>
        <v>100</v>
      </c>
      <c r="AB14" s="198" t="str">
        <f t="shared" si="4"/>
        <v>III</v>
      </c>
      <c r="AC14" s="197" t="str">
        <f t="shared" si="5"/>
        <v>Mejorar si es posible. Sería conveniente justificar la intervención y su rentabilidad.</v>
      </c>
      <c r="AD14" s="86" t="str">
        <f t="shared" si="6"/>
        <v>Aceptable</v>
      </c>
      <c r="AE14" s="64" t="s">
        <v>702</v>
      </c>
      <c r="AF14" s="78" t="s">
        <v>34</v>
      </c>
      <c r="AG14" s="78" t="s">
        <v>34</v>
      </c>
      <c r="AH14" s="85" t="s">
        <v>61</v>
      </c>
      <c r="AI14" s="85" t="s">
        <v>729</v>
      </c>
      <c r="AJ14" s="78" t="s">
        <v>34</v>
      </c>
      <c r="AK14" s="84" t="s">
        <v>705</v>
      </c>
    </row>
    <row r="15" spans="1:37" ht="36" customHeight="1">
      <c r="H15" s="33"/>
      <c r="AI15" s="47"/>
      <c r="AJ15" s="33"/>
    </row>
    <row r="16" spans="1:37" ht="36" customHeight="1">
      <c r="H16" s="33"/>
      <c r="AI16" s="47"/>
      <c r="AJ16" s="33"/>
    </row>
    <row r="17" spans="8:35" ht="36" customHeight="1">
      <c r="AI17" s="47"/>
    </row>
    <row r="18" spans="8:35" ht="36" customHeight="1">
      <c r="AI18" s="47"/>
    </row>
    <row r="19" spans="8:35" ht="36" customHeight="1">
      <c r="AI19" s="47"/>
    </row>
    <row r="32" spans="8:35" ht="36" customHeight="1">
      <c r="H32" s="33"/>
    </row>
    <row r="33" spans="8:36" ht="36" customHeight="1">
      <c r="H33" s="33"/>
    </row>
    <row r="34" spans="8:36" ht="36" customHeight="1">
      <c r="H34" s="33"/>
    </row>
    <row r="35" spans="8:36" ht="36" customHeight="1">
      <c r="H35" s="33"/>
    </row>
    <row r="36" spans="8:36" ht="36" customHeight="1">
      <c r="H36" s="33"/>
    </row>
    <row r="37" spans="8:36" ht="36" customHeight="1">
      <c r="H37" s="33"/>
    </row>
    <row r="38" spans="8:36" ht="36" customHeight="1">
      <c r="H38" s="33"/>
    </row>
    <row r="39" spans="8:36" ht="36" customHeight="1">
      <c r="H39" s="33"/>
    </row>
    <row r="40" spans="8:36" ht="36" customHeight="1">
      <c r="H40" s="33"/>
    </row>
    <row r="41" spans="8:36" ht="36" customHeight="1">
      <c r="H41" s="33"/>
    </row>
    <row r="42" spans="8:36" ht="36" customHeight="1">
      <c r="H42" s="33"/>
    </row>
    <row r="43" spans="8:36" ht="36" customHeight="1">
      <c r="H43" s="33"/>
    </row>
    <row r="44" spans="8:36" ht="36" customHeight="1">
      <c r="H44" s="33"/>
    </row>
    <row r="45" spans="8:36" ht="36" customHeight="1">
      <c r="H45" s="33"/>
    </row>
    <row r="46" spans="8:36" ht="36" customHeight="1">
      <c r="H46" s="33"/>
    </row>
    <row r="47" spans="8:36" ht="36" customHeight="1">
      <c r="H47" s="33"/>
      <c r="AJ47" s="33"/>
    </row>
    <row r="48" spans="8:36" ht="36" customHeight="1">
      <c r="H48" s="33"/>
      <c r="AJ48" s="33"/>
    </row>
    <row r="49" s="33" customFormat="1" ht="36" customHeight="1"/>
    <row r="50" s="33" customFormat="1" ht="36" customHeight="1"/>
    <row r="51" s="33" customFormat="1" ht="36" customHeight="1"/>
    <row r="52" s="33" customFormat="1" ht="36" customHeight="1"/>
    <row r="53" s="33" customFormat="1" ht="36" customHeight="1"/>
    <row r="54" s="33" customFormat="1" ht="36" customHeight="1"/>
    <row r="55" s="33" customFormat="1" ht="36" customHeight="1"/>
    <row r="56" s="33" customFormat="1" ht="36" customHeight="1"/>
    <row r="57" s="33" customFormat="1" ht="36" customHeight="1"/>
    <row r="58" s="33" customFormat="1" ht="36" customHeight="1"/>
    <row r="59" s="33" customFormat="1" ht="36" customHeight="1"/>
    <row r="60" s="33" customFormat="1" ht="36" customHeight="1"/>
    <row r="61" s="33" customFormat="1" ht="36" customHeight="1"/>
    <row r="62" s="33" customFormat="1" ht="36" customHeight="1"/>
    <row r="63" s="33" customFormat="1" ht="36" customHeight="1"/>
    <row r="64" s="33" customFormat="1" ht="36" customHeight="1"/>
    <row r="65" s="33" customFormat="1" ht="36" customHeight="1"/>
    <row r="66" s="33" customFormat="1" ht="36" customHeight="1"/>
    <row r="67" s="33" customFormat="1" ht="36" customHeight="1"/>
    <row r="68" s="33" customFormat="1" ht="36" customHeight="1"/>
    <row r="69" s="33" customFormat="1" ht="36" customHeight="1"/>
    <row r="70" s="33" customFormat="1" ht="36" customHeight="1"/>
    <row r="71" s="33" customFormat="1" ht="36" customHeight="1"/>
    <row r="72" s="33" customFormat="1" ht="36" customHeight="1"/>
    <row r="73" s="33" customFormat="1" ht="36" customHeight="1"/>
    <row r="74" s="33" customFormat="1" ht="36" customHeight="1"/>
    <row r="75" s="33" customFormat="1" ht="36" customHeight="1"/>
    <row r="76" s="33" customFormat="1" ht="36" customHeight="1"/>
  </sheetData>
  <mergeCells count="43">
    <mergeCell ref="F9:F14"/>
    <mergeCell ref="E9:E14"/>
    <mergeCell ref="B4:T4"/>
    <mergeCell ref="U4:AK4"/>
    <mergeCell ref="B5:T6"/>
    <mergeCell ref="U5:AC6"/>
    <mergeCell ref="AD5:AD6"/>
    <mergeCell ref="AE5:AK5"/>
    <mergeCell ref="AE6:AK6"/>
    <mergeCell ref="B7:B8"/>
    <mergeCell ref="C7:C8"/>
    <mergeCell ref="D7:D8"/>
    <mergeCell ref="E7:E8"/>
    <mergeCell ref="F7:F8"/>
    <mergeCell ref="G7:G8"/>
    <mergeCell ref="AH7:AH8"/>
    <mergeCell ref="AI7:AI8"/>
    <mergeCell ref="AJ7:AJ8"/>
    <mergeCell ref="AK7:AK8"/>
    <mergeCell ref="B9:B14"/>
    <mergeCell ref="C9:C14"/>
    <mergeCell ref="D9:D14"/>
    <mergeCell ref="AA7:AA8"/>
    <mergeCell ref="AF7:AF8"/>
    <mergeCell ref="U7:U8"/>
    <mergeCell ref="Z7:Z8"/>
    <mergeCell ref="H7:J7"/>
    <mergeCell ref="K7:K8"/>
    <mergeCell ref="L7:O7"/>
    <mergeCell ref="P7:P8"/>
    <mergeCell ref="Q7:Q8"/>
    <mergeCell ref="H9:H10"/>
    <mergeCell ref="H11:H13"/>
    <mergeCell ref="AG7:AG8"/>
    <mergeCell ref="AB7:AB8"/>
    <mergeCell ref="AC7:AC8"/>
    <mergeCell ref="AD7:AD8"/>
    <mergeCell ref="AE7:AE8"/>
    <mergeCell ref="V7:V8"/>
    <mergeCell ref="X7:X8"/>
    <mergeCell ref="Y7:Y8"/>
    <mergeCell ref="R7:T7"/>
    <mergeCell ref="W7:W8"/>
  </mergeCells>
  <conditionalFormatting sqref="AE10:AF10 AB9:AD10 AC11:AD11 AC13:AD14 AB11:AB14">
    <cfRule type="cellIs" dxfId="26" priority="56" stopIfTrue="1" operator="equal">
      <formula>"I"</formula>
    </cfRule>
    <cfRule type="cellIs" dxfId="25" priority="57" stopIfTrue="1" operator="equal">
      <formula>"II"</formula>
    </cfRule>
    <cfRule type="cellIs" dxfId="24" priority="58" stopIfTrue="1" operator="between">
      <formula>"III"</formula>
      <formula>"IV"</formula>
    </cfRule>
  </conditionalFormatting>
  <conditionalFormatting sqref="AD10:AF10 AD9 AD11 AD13:AD14">
    <cfRule type="cellIs" dxfId="23" priority="54" stopIfTrue="1" operator="equal">
      <formula>"Aceptable"</formula>
    </cfRule>
    <cfRule type="cellIs" dxfId="22" priority="55" stopIfTrue="1" operator="equal">
      <formula>"No aceptable"</formula>
    </cfRule>
  </conditionalFormatting>
  <conditionalFormatting sqref="AD13:AD14 AD9:AD11">
    <cfRule type="containsText" dxfId="21" priority="51" stopIfTrue="1" operator="containsText" text="No aceptable o aceptable con control específico">
      <formula>NOT(ISERROR(SEARCH("No aceptable o aceptable con control específico",AD9)))</formula>
    </cfRule>
    <cfRule type="containsText" dxfId="20" priority="52" stopIfTrue="1" operator="containsText" text="No aceptable">
      <formula>NOT(ISERROR(SEARCH("No aceptable",AD9)))</formula>
    </cfRule>
    <cfRule type="containsText" dxfId="19" priority="53" stopIfTrue="1" operator="containsText" text="No Aceptable o aceptable con control específico">
      <formula>NOT(ISERROR(SEARCH("No Aceptable o aceptable con control específico",AD9)))</formula>
    </cfRule>
  </conditionalFormatting>
  <conditionalFormatting sqref="AD12:AE12">
    <cfRule type="cellIs" dxfId="18" priority="36" stopIfTrue="1" operator="equal">
      <formula>"Aceptable"</formula>
    </cfRule>
    <cfRule type="cellIs" dxfId="17" priority="37" stopIfTrue="1" operator="equal">
      <formula>"No aceptable"</formula>
    </cfRule>
  </conditionalFormatting>
  <conditionalFormatting sqref="AD12">
    <cfRule type="containsText" dxfId="16" priority="33" stopIfTrue="1" operator="containsText" text="No aceptable o aceptable con control específico">
      <formula>NOT(ISERROR(SEARCH("No aceptable o aceptable con control específico",AD12)))</formula>
    </cfRule>
    <cfRule type="containsText" dxfId="15" priority="34" stopIfTrue="1" operator="containsText" text="No aceptable">
      <formula>NOT(ISERROR(SEARCH("No aceptable",AD12)))</formula>
    </cfRule>
    <cfRule type="containsText" dxfId="14" priority="35" stopIfTrue="1" operator="containsText" text="No Aceptable o aceptable con control específico">
      <formula>NOT(ISERROR(SEARCH("No Aceptable o aceptable con control específico",AD12)))</formula>
    </cfRule>
  </conditionalFormatting>
  <conditionalFormatting sqref="AE13">
    <cfRule type="cellIs" dxfId="13" priority="28" stopIfTrue="1" operator="equal">
      <formula>"Aceptable"</formula>
    </cfRule>
    <cfRule type="cellIs" dxfId="12" priority="29" stopIfTrue="1" operator="equal">
      <formula>"No aceptable"</formula>
    </cfRule>
  </conditionalFormatting>
  <conditionalFormatting sqref="AE11">
    <cfRule type="cellIs" dxfId="11" priority="15" stopIfTrue="1" operator="equal">
      <formula>"I"</formula>
    </cfRule>
    <cfRule type="cellIs" dxfId="10" priority="16" stopIfTrue="1" operator="equal">
      <formula>"II"</formula>
    </cfRule>
    <cfRule type="cellIs" dxfId="9" priority="17" stopIfTrue="1" operator="between">
      <formula>"III"</formula>
      <formula>"IV"</formula>
    </cfRule>
  </conditionalFormatting>
  <conditionalFormatting sqref="AE11">
    <cfRule type="cellIs" dxfId="8" priority="13" stopIfTrue="1" operator="equal">
      <formula>"Aceptable"</formula>
    </cfRule>
    <cfRule type="cellIs" dxfId="7" priority="14" stopIfTrue="1" operator="equal">
      <formula>"No aceptable"</formula>
    </cfRule>
  </conditionalFormatting>
  <conditionalFormatting sqref="AE9">
    <cfRule type="cellIs" dxfId="6" priority="6" stopIfTrue="1" operator="equal">
      <formula>"Aceptable"</formula>
    </cfRule>
    <cfRule type="cellIs" dxfId="5" priority="7" stopIfTrue="1" operator="equal">
      <formula>"No aceptable"</formula>
    </cfRule>
  </conditionalFormatting>
  <conditionalFormatting sqref="AE14">
    <cfRule type="cellIs" dxfId="4" priority="1" stopIfTrue="1" operator="equal">
      <formula>"Aceptable"</formula>
    </cfRule>
    <cfRule type="cellIs" dxfId="3" priority="2" stopIfTrue="1" operator="equal">
      <formula>"No aceptable"</formula>
    </cfRule>
  </conditionalFormatting>
  <conditionalFormatting sqref="AE14">
    <cfRule type="cellIs" dxfId="2" priority="3" stopIfTrue="1" operator="equal">
      <formula>"I"</formula>
    </cfRule>
    <cfRule type="cellIs" dxfId="1" priority="4" stopIfTrue="1" operator="equal">
      <formula>"II"</formula>
    </cfRule>
    <cfRule type="cellIs" dxfId="0" priority="5"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14" xr:uid="{00000000-0002-0000-2300-000000000000}">
      <formula1>"100,60,25,10"</formula1>
    </dataValidation>
    <dataValidation type="list" allowBlank="1" showInputMessage="1" prompt="4 = Continua_x000a_3 = Frecuente_x000a_2 = Ocasional_x000a_1 = Esporádica" sqref="V9:V14" xr:uid="{00000000-0002-0000-2300-000001000000}">
      <formula1>"4, 3, 2, 1"</formula1>
    </dataValidation>
    <dataValidation type="list" allowBlank="1" showInputMessage="1" showErrorMessage="1" prompt="10 = Muy Alto_x000a_6 = Alto_x000a_2 = Medio_x000a_0 = Bajo" sqref="U9:U14" xr:uid="{00000000-0002-0000-2300-000002000000}">
      <formula1>"10, 6, 2, 0, "</formula1>
    </dataValidation>
    <dataValidation allowBlank="1" sqref="AA9:AA14" xr:uid="{00000000-0002-0000-2300-000003000000}"/>
  </dataValidations>
  <pageMargins left="0.23622047244094491" right="0.23622047244094491" top="0.74803149606299213" bottom="0.74803149606299213" header="0.31496062992125984" footer="0.31496062992125984"/>
  <pageSetup paperSize="5"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AK35"/>
  <sheetViews>
    <sheetView view="pageBreakPreview" topLeftCell="F1" zoomScale="60" zoomScaleNormal="70" workbookViewId="0">
      <selection activeCell="AK3" sqref="AK3"/>
    </sheetView>
  </sheetViews>
  <sheetFormatPr baseColWidth="10" defaultColWidth="6.42578125" defaultRowHeight="54" customHeight="1"/>
  <cols>
    <col min="1" max="7" width="6.42578125" style="2"/>
    <col min="8" max="8" width="6.42578125" style="3"/>
    <col min="9" max="11" width="9.28515625" style="2" customWidth="1"/>
    <col min="12" max="15" width="7.42578125" style="2" customWidth="1"/>
    <col min="16" max="16" width="9.85546875" style="2" customWidth="1"/>
    <col min="17" max="17" width="6.42578125" style="2"/>
    <col min="18" max="20" width="9.5703125" style="2" customWidth="1"/>
    <col min="21" max="24" width="11" style="2" customWidth="1"/>
    <col min="25" max="25" width="8.42578125" style="2" customWidth="1"/>
    <col min="26" max="30" width="9.28515625" style="2" customWidth="1"/>
    <col min="31" max="31" width="11.28515625" style="2" customWidth="1"/>
    <col min="32" max="33" width="6.42578125" style="2"/>
    <col min="34" max="34" width="11.28515625" style="2" customWidth="1"/>
    <col min="35" max="35" width="8.85546875" style="2" customWidth="1"/>
    <col min="36" max="36" width="9.85546875" style="3" customWidth="1"/>
    <col min="37" max="37" width="19.140625" style="2" customWidth="1"/>
    <col min="38" max="16384" width="6.42578125" style="2"/>
  </cols>
  <sheetData>
    <row r="1" spans="2:37" ht="54"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2:37" ht="39.75" customHeight="1">
      <c r="B2" s="9"/>
      <c r="AI2" s="10"/>
      <c r="AJ2" s="160" t="s">
        <v>68</v>
      </c>
      <c r="AK2" s="161">
        <v>3</v>
      </c>
    </row>
    <row r="3" spans="2:37" ht="33.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2:37" ht="41.1" customHeight="1">
      <c r="B4" s="416" t="s">
        <v>622</v>
      </c>
      <c r="C4" s="417"/>
      <c r="D4" s="417"/>
      <c r="E4" s="417"/>
      <c r="F4" s="417"/>
      <c r="G4" s="417"/>
      <c r="H4" s="417"/>
      <c r="I4" s="417"/>
      <c r="J4" s="417"/>
      <c r="K4" s="417"/>
      <c r="L4" s="417"/>
      <c r="M4" s="417"/>
      <c r="N4" s="417"/>
      <c r="O4" s="417"/>
      <c r="P4" s="417"/>
      <c r="Q4" s="417"/>
      <c r="R4" s="417"/>
      <c r="S4" s="417"/>
      <c r="T4" s="418"/>
      <c r="U4" s="416" t="s">
        <v>631</v>
      </c>
      <c r="V4" s="417"/>
      <c r="W4" s="417"/>
      <c r="X4" s="417"/>
      <c r="Y4" s="417"/>
      <c r="Z4" s="417"/>
      <c r="AA4" s="417"/>
      <c r="AB4" s="417"/>
      <c r="AC4" s="417"/>
      <c r="AD4" s="417"/>
      <c r="AE4" s="417"/>
      <c r="AF4" s="417"/>
      <c r="AG4" s="417"/>
      <c r="AH4" s="417"/>
      <c r="AI4" s="417"/>
      <c r="AJ4" s="417"/>
      <c r="AK4" s="418"/>
    </row>
    <row r="5" spans="2:37" s="1" customFormat="1" ht="54"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2:37" s="1" customFormat="1" ht="19.5"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2:37" s="1" customFormat="1" ht="54"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2:37" s="1" customFormat="1" ht="54" customHeight="1" thickBot="1">
      <c r="B8" s="403"/>
      <c r="C8" s="403"/>
      <c r="D8" s="403"/>
      <c r="E8" s="426"/>
      <c r="F8" s="426"/>
      <c r="G8" s="426"/>
      <c r="H8" s="176" t="s">
        <v>3</v>
      </c>
      <c r="I8" s="176" t="s">
        <v>4</v>
      </c>
      <c r="J8" s="176" t="s">
        <v>6</v>
      </c>
      <c r="K8" s="427"/>
      <c r="L8" s="175" t="s">
        <v>39</v>
      </c>
      <c r="M8" s="175" t="s">
        <v>40</v>
      </c>
      <c r="N8" s="177" t="s">
        <v>41</v>
      </c>
      <c r="O8" s="177" t="s">
        <v>43</v>
      </c>
      <c r="P8" s="427"/>
      <c r="Q8" s="426"/>
      <c r="R8" s="176" t="s">
        <v>6</v>
      </c>
      <c r="S8" s="176" t="s">
        <v>1</v>
      </c>
      <c r="T8" s="176" t="s">
        <v>72</v>
      </c>
      <c r="U8" s="426"/>
      <c r="V8" s="426"/>
      <c r="W8" s="426"/>
      <c r="X8" s="428"/>
      <c r="Y8" s="427"/>
      <c r="Z8" s="426"/>
      <c r="AA8" s="426"/>
      <c r="AB8" s="426"/>
      <c r="AC8" s="427"/>
      <c r="AD8" s="426"/>
      <c r="AE8" s="427"/>
      <c r="AF8" s="427"/>
      <c r="AG8" s="427"/>
      <c r="AH8" s="427"/>
      <c r="AI8" s="427"/>
      <c r="AJ8" s="427"/>
      <c r="AK8" s="427"/>
    </row>
    <row r="9" spans="2:37" ht="66.75" customHeight="1">
      <c r="B9" s="434" t="s">
        <v>731</v>
      </c>
      <c r="C9" s="434" t="s">
        <v>597</v>
      </c>
      <c r="D9" s="449" t="s">
        <v>507</v>
      </c>
      <c r="E9" s="431" t="s">
        <v>568</v>
      </c>
      <c r="F9" s="437" t="s">
        <v>513</v>
      </c>
      <c r="G9" s="234" t="s">
        <v>42</v>
      </c>
      <c r="H9" s="452" t="s">
        <v>198</v>
      </c>
      <c r="I9" s="95" t="s">
        <v>46</v>
      </c>
      <c r="J9" s="108" t="s">
        <v>230</v>
      </c>
      <c r="K9" s="108" t="s">
        <v>231</v>
      </c>
      <c r="L9" s="123">
        <v>1</v>
      </c>
      <c r="M9" s="124">
        <v>0</v>
      </c>
      <c r="N9" s="123">
        <v>0</v>
      </c>
      <c r="O9" s="123">
        <f>SUM(L9:N9)</f>
        <v>1</v>
      </c>
      <c r="P9" s="108" t="s">
        <v>232</v>
      </c>
      <c r="Q9" s="107">
        <v>8</v>
      </c>
      <c r="R9" s="108" t="s">
        <v>424</v>
      </c>
      <c r="S9" s="108" t="s">
        <v>234</v>
      </c>
      <c r="T9" s="108" t="s">
        <v>233</v>
      </c>
      <c r="U9" s="204">
        <v>2</v>
      </c>
      <c r="V9" s="204">
        <v>4</v>
      </c>
      <c r="W9" s="204">
        <f>V9*U9</f>
        <v>8</v>
      </c>
      <c r="X9" s="205" t="str">
        <f>+IF(AND(U9*V9&gt;=24,U9*V9&lt;=40),"MA",IF(AND(U9*V9&gt;=10,U9*V9&lt;=20),"A",IF(AND(U9*V9&gt;=6,U9*V9&lt;=8),"M",IF(AND(U9*V9&gt;=0,U9*V9&lt;=4),"B",""))))</f>
        <v>M</v>
      </c>
      <c r="Y9" s="20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204">
        <v>10</v>
      </c>
      <c r="AA9" s="204">
        <f>W9*Z9</f>
        <v>80</v>
      </c>
      <c r="AB9" s="207" t="str">
        <f>+IF(AND(U9*V9*Z9&gt;=600,U9*V9*Z9&lt;=4000),"I",IF(AND(U9*V9*Z9&gt;=150,U9*V9*Z9&lt;=500),"II",IF(AND(U9*V9*Z9&gt;=40,U9*V9*Z9&lt;=120),"III",IF(AND(U9*V9*Z9&gt;=0,U9*V9*Z9&lt;=20),"IV",""))))</f>
        <v>III</v>
      </c>
      <c r="AC9" s="20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208"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2:37" ht="66.75" customHeight="1">
      <c r="B10" s="435"/>
      <c r="C10" s="435"/>
      <c r="D10" s="450"/>
      <c r="E10" s="432"/>
      <c r="F10" s="438"/>
      <c r="G10" s="229" t="s">
        <v>42</v>
      </c>
      <c r="H10" s="405"/>
      <c r="I10" s="74" t="s">
        <v>96</v>
      </c>
      <c r="J10" s="75" t="s">
        <v>236</v>
      </c>
      <c r="K10" s="85" t="s">
        <v>237</v>
      </c>
      <c r="L10" s="76">
        <v>1</v>
      </c>
      <c r="M10" s="77">
        <v>0</v>
      </c>
      <c r="N10" s="76">
        <v>0</v>
      </c>
      <c r="O10" s="76">
        <f>SUM(L10:N10)</f>
        <v>1</v>
      </c>
      <c r="P10" s="75" t="s">
        <v>232</v>
      </c>
      <c r="Q10" s="78">
        <v>6</v>
      </c>
      <c r="R10" s="85" t="s">
        <v>425</v>
      </c>
      <c r="S10" s="85" t="s">
        <v>234</v>
      </c>
      <c r="T10" s="85" t="s">
        <v>233</v>
      </c>
      <c r="U10" s="195">
        <v>2</v>
      </c>
      <c r="V10" s="195">
        <v>4</v>
      </c>
      <c r="W10" s="195">
        <f>V10*U10</f>
        <v>8</v>
      </c>
      <c r="X10" s="196" t="str">
        <f>+IF(AND(U10*V10&gt;=24,U10*V10&lt;=40),"MA",IF(AND(U10*V10&gt;=10,U10*V10&lt;=20),"A",IF(AND(U10*V10&gt;=6,U10*V10&lt;=8),"M",IF(AND(U10*V10&gt;=0,U10*V10&lt;=4),"B",""))))</f>
        <v>M</v>
      </c>
      <c r="Y10" s="197"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W10*Z10</f>
        <v>80</v>
      </c>
      <c r="AB10" s="198" t="str">
        <f>+IF(AND(U10*V10*Z10&gt;=600,U10*V10*Z10&lt;=4000),"I",IF(AND(U10*V10*Z10&gt;=150,U10*V10*Z10&lt;=500),"II",IF(AND(U10*V10*Z10&gt;=40,U10*V10*Z10&lt;=120),"III",IF(AND(U10*V10*Z10&gt;=0,U10*V10*Z10&lt;=20),"IV",""))))</f>
        <v>III</v>
      </c>
      <c r="AC10" s="1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2:37" ht="66.75" customHeight="1">
      <c r="B11" s="435"/>
      <c r="C11" s="435"/>
      <c r="D11" s="450"/>
      <c r="E11" s="432"/>
      <c r="F11" s="438"/>
      <c r="G11" s="229" t="s">
        <v>33</v>
      </c>
      <c r="H11" s="415"/>
      <c r="I11" s="74" t="s">
        <v>96</v>
      </c>
      <c r="J11" s="74" t="s">
        <v>241</v>
      </c>
      <c r="K11" s="78" t="s">
        <v>243</v>
      </c>
      <c r="L11" s="76">
        <v>1</v>
      </c>
      <c r="M11" s="77">
        <v>0</v>
      </c>
      <c r="N11" s="76">
        <v>0</v>
      </c>
      <c r="O11" s="76">
        <f t="shared" ref="O11:O12" si="0">SUM(L11:N11)</f>
        <v>1</v>
      </c>
      <c r="P11" s="78" t="s">
        <v>242</v>
      </c>
      <c r="Q11" s="78">
        <v>2</v>
      </c>
      <c r="R11" s="78" t="s">
        <v>33</v>
      </c>
      <c r="S11" s="78" t="s">
        <v>33</v>
      </c>
      <c r="T11" s="78" t="s">
        <v>244</v>
      </c>
      <c r="U11" s="195">
        <v>2</v>
      </c>
      <c r="V11" s="195">
        <v>2</v>
      </c>
      <c r="W11" s="195">
        <f t="shared" ref="W11:W24" si="1">V11*U11</f>
        <v>4</v>
      </c>
      <c r="X11" s="196" t="str">
        <f t="shared" ref="X11:X24" si="2">+IF(AND(U11*V11&gt;=24,U11*V11&lt;=40),"MA",IF(AND(U11*V11&gt;=10,U11*V11&lt;=20),"A",IF(AND(U11*V11&gt;=6,U11*V11&lt;=8),"M",IF(AND(U11*V11&gt;=0,U11*V11&lt;=4),"B",""))))</f>
        <v>B</v>
      </c>
      <c r="Y11" s="197"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195">
        <v>10</v>
      </c>
      <c r="AA11" s="195">
        <f t="shared" ref="AA11:AA24" si="4">W11*Z11</f>
        <v>40</v>
      </c>
      <c r="AB11" s="198" t="str">
        <f>+IF(AND(U11*V11*Z11&gt;=600,U11*V11*Z11&lt;=4000),"I",IF(AND(U11*V11*Z11&gt;=150,U11*V11*Z11&lt;=500),"II",IF(AND(U11*V11*Z11&gt;=40,U11*V11*Z11&lt;=120),"III",IF(AND(U11*V11*Z11&gt;=0,U11*V11*Z11&lt;=20),"IV",""))))</f>
        <v>III</v>
      </c>
      <c r="AC11" s="1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64" t="s">
        <v>691</v>
      </c>
      <c r="AF11" s="78" t="s">
        <v>34</v>
      </c>
      <c r="AG11" s="78" t="s">
        <v>34</v>
      </c>
      <c r="AH11" s="78" t="s">
        <v>34</v>
      </c>
      <c r="AI11" s="64" t="s">
        <v>706</v>
      </c>
      <c r="AJ11" s="64" t="s">
        <v>652</v>
      </c>
      <c r="AK11" s="52" t="s">
        <v>468</v>
      </c>
    </row>
    <row r="12" spans="2:37" ht="66.75" customHeight="1">
      <c r="B12" s="435"/>
      <c r="C12" s="435"/>
      <c r="D12" s="450"/>
      <c r="E12" s="432"/>
      <c r="F12" s="438"/>
      <c r="G12" s="229" t="s">
        <v>181</v>
      </c>
      <c r="H12" s="404" t="s">
        <v>44</v>
      </c>
      <c r="I12" s="74" t="s">
        <v>54</v>
      </c>
      <c r="J12" s="74" t="s">
        <v>224</v>
      </c>
      <c r="K12" s="74" t="s">
        <v>219</v>
      </c>
      <c r="L12" s="76">
        <v>1</v>
      </c>
      <c r="M12" s="77">
        <v>0</v>
      </c>
      <c r="N12" s="76">
        <v>0</v>
      </c>
      <c r="O12" s="76">
        <f t="shared" si="0"/>
        <v>1</v>
      </c>
      <c r="P12" s="74" t="s">
        <v>708</v>
      </c>
      <c r="Q12" s="78">
        <v>8</v>
      </c>
      <c r="R12" s="74" t="s">
        <v>221</v>
      </c>
      <c r="S12" s="74" t="s">
        <v>220</v>
      </c>
      <c r="T12" s="74" t="s">
        <v>300</v>
      </c>
      <c r="U12" s="195">
        <v>2</v>
      </c>
      <c r="V12" s="195">
        <v>3</v>
      </c>
      <c r="W12" s="195">
        <f t="shared" si="1"/>
        <v>6</v>
      </c>
      <c r="X12" s="196" t="str">
        <f t="shared" si="2"/>
        <v>M</v>
      </c>
      <c r="Y12" s="197" t="str">
        <f t="shared" si="3"/>
        <v>Situación deficiente con exposición esporádica, o bien situación mejorable con exposición continuada o frecuente. Es posible que suceda el daño alguna vez.</v>
      </c>
      <c r="Z12" s="195">
        <v>10</v>
      </c>
      <c r="AA12" s="195">
        <f t="shared" si="4"/>
        <v>60</v>
      </c>
      <c r="AB12" s="198" t="str">
        <f t="shared" ref="AB12:AB24" si="5">+IF(AND(U12*V12*Z12&gt;=600,U12*V12*Z12&lt;=4000),"I",IF(AND(U12*V12*Z12&gt;=150,U12*V12*Z12&lt;=500),"II",IF(AND(U12*V12*Z12&gt;=40,U12*V12*Z12&lt;=120),"III",IF(AND(U12*V12*Z12&gt;=0,U12*V12*Z12&lt;=20),"IV",""))))</f>
        <v>III</v>
      </c>
      <c r="AC12" s="197" t="str">
        <f t="shared" ref="AC12:AC24"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 t="shared" ref="AD12:AD24" si="7">+IF(AB12="I","No aceptable",IF(AB12="II","No aceptable o aceptable con control específico",IF(AB12="III","Aceptable",IF(AB12="IV","Aceptable",""))))</f>
        <v>Aceptable</v>
      </c>
      <c r="AE12" s="407" t="s">
        <v>712</v>
      </c>
      <c r="AF12" s="74" t="s">
        <v>34</v>
      </c>
      <c r="AG12" s="74" t="s">
        <v>34</v>
      </c>
      <c r="AH12" s="74" t="s">
        <v>34</v>
      </c>
      <c r="AI12" s="64" t="s">
        <v>661</v>
      </c>
      <c r="AJ12" s="74" t="s">
        <v>34</v>
      </c>
      <c r="AK12" s="52" t="s">
        <v>433</v>
      </c>
    </row>
    <row r="13" spans="2:37" ht="66.75" customHeight="1">
      <c r="B13" s="435"/>
      <c r="C13" s="435"/>
      <c r="D13" s="450"/>
      <c r="E13" s="432"/>
      <c r="F13" s="438"/>
      <c r="G13" s="229" t="s">
        <v>42</v>
      </c>
      <c r="H13" s="405"/>
      <c r="I13" s="74" t="s">
        <v>437</v>
      </c>
      <c r="J13" s="74" t="s">
        <v>438</v>
      </c>
      <c r="K13" s="74" t="s">
        <v>710</v>
      </c>
      <c r="L13" s="76">
        <v>1</v>
      </c>
      <c r="M13" s="77">
        <v>0</v>
      </c>
      <c r="N13" s="76">
        <v>0</v>
      </c>
      <c r="O13" s="76">
        <f t="shared" ref="O13" si="8">SUM(L13:N13)</f>
        <v>1</v>
      </c>
      <c r="P13" s="74" t="s">
        <v>708</v>
      </c>
      <c r="Q13" s="78">
        <v>8</v>
      </c>
      <c r="R13" s="74" t="s">
        <v>221</v>
      </c>
      <c r="S13" s="74" t="s">
        <v>440</v>
      </c>
      <c r="T13" s="74" t="s">
        <v>442</v>
      </c>
      <c r="U13" s="195">
        <v>2</v>
      </c>
      <c r="V13" s="195">
        <v>3</v>
      </c>
      <c r="W13" s="195">
        <f t="shared" si="1"/>
        <v>6</v>
      </c>
      <c r="X13" s="196" t="str">
        <f t="shared" si="2"/>
        <v>M</v>
      </c>
      <c r="Y13" s="197" t="str">
        <f t="shared" si="3"/>
        <v>Situación deficiente con exposición esporádica, o bien situación mejorable con exposición continuada o frecuente. Es posible que suceda el daño alguna vez.</v>
      </c>
      <c r="Z13" s="195">
        <v>10</v>
      </c>
      <c r="AA13" s="195">
        <f t="shared" si="4"/>
        <v>60</v>
      </c>
      <c r="AB13" s="198" t="str">
        <f t="shared" si="5"/>
        <v>III</v>
      </c>
      <c r="AC13" s="197" t="str">
        <f t="shared" si="6"/>
        <v>Mejorar si es posible. Sería conveniente justificar la intervención y su rentabilidad.</v>
      </c>
      <c r="AD13" s="86" t="str">
        <f t="shared" si="7"/>
        <v>Aceptable</v>
      </c>
      <c r="AE13" s="408"/>
      <c r="AF13" s="74" t="s">
        <v>34</v>
      </c>
      <c r="AG13" s="74" t="s">
        <v>34</v>
      </c>
      <c r="AH13" s="74" t="s">
        <v>34</v>
      </c>
      <c r="AI13" s="64" t="s">
        <v>661</v>
      </c>
      <c r="AJ13" s="74" t="s">
        <v>34</v>
      </c>
      <c r="AK13" s="52" t="s">
        <v>433</v>
      </c>
    </row>
    <row r="14" spans="2:37" ht="66.75" customHeight="1">
      <c r="B14" s="435"/>
      <c r="C14" s="435"/>
      <c r="D14" s="450"/>
      <c r="E14" s="432"/>
      <c r="F14" s="438"/>
      <c r="G14" s="229" t="s">
        <v>42</v>
      </c>
      <c r="H14" s="405"/>
      <c r="I14" s="74" t="s">
        <v>460</v>
      </c>
      <c r="J14" s="74" t="s">
        <v>439</v>
      </c>
      <c r="K14" s="74" t="s">
        <v>709</v>
      </c>
      <c r="L14" s="76">
        <v>1</v>
      </c>
      <c r="M14" s="77">
        <v>0</v>
      </c>
      <c r="N14" s="76">
        <v>0</v>
      </c>
      <c r="O14" s="76">
        <f t="shared" ref="O14:O35" si="9">SUM(L14:N14)</f>
        <v>1</v>
      </c>
      <c r="P14" s="74" t="s">
        <v>708</v>
      </c>
      <c r="Q14" s="78">
        <v>8</v>
      </c>
      <c r="R14" s="74" t="s">
        <v>707</v>
      </c>
      <c r="S14" s="74" t="s">
        <v>461</v>
      </c>
      <c r="T14" s="74" t="s">
        <v>441</v>
      </c>
      <c r="U14" s="195">
        <v>2</v>
      </c>
      <c r="V14" s="195">
        <v>3</v>
      </c>
      <c r="W14" s="195">
        <f t="shared" si="1"/>
        <v>6</v>
      </c>
      <c r="X14" s="196" t="str">
        <f t="shared" si="2"/>
        <v>M</v>
      </c>
      <c r="Y14" s="197" t="str">
        <f t="shared" si="3"/>
        <v>Situación deficiente con exposición esporádica, o bien situación mejorable con exposición continuada o frecuente. Es posible que suceda el daño alguna vez.</v>
      </c>
      <c r="Z14" s="195">
        <v>10</v>
      </c>
      <c r="AA14" s="195">
        <f t="shared" si="4"/>
        <v>60</v>
      </c>
      <c r="AB14" s="198" t="str">
        <f t="shared" si="5"/>
        <v>III</v>
      </c>
      <c r="AC14" s="197" t="str">
        <f t="shared" si="6"/>
        <v>Mejorar si es posible. Sería conveniente justificar la intervención y su rentabilidad.</v>
      </c>
      <c r="AD14" s="86" t="str">
        <f t="shared" si="7"/>
        <v>Aceptable</v>
      </c>
      <c r="AE14" s="408"/>
      <c r="AF14" s="74" t="s">
        <v>34</v>
      </c>
      <c r="AG14" s="74" t="s">
        <v>34</v>
      </c>
      <c r="AH14" s="74" t="s">
        <v>34</v>
      </c>
      <c r="AI14" s="64" t="s">
        <v>661</v>
      </c>
      <c r="AJ14" s="74" t="s">
        <v>34</v>
      </c>
      <c r="AK14" s="52" t="s">
        <v>433</v>
      </c>
    </row>
    <row r="15" spans="2:37" ht="66.75" customHeight="1">
      <c r="B15" s="435"/>
      <c r="C15" s="435"/>
      <c r="D15" s="450"/>
      <c r="E15" s="432"/>
      <c r="F15" s="438"/>
      <c r="G15" s="229" t="s">
        <v>42</v>
      </c>
      <c r="H15" s="405"/>
      <c r="I15" s="74" t="s">
        <v>427</v>
      </c>
      <c r="J15" s="74" t="s">
        <v>428</v>
      </c>
      <c r="K15" s="74" t="s">
        <v>711</v>
      </c>
      <c r="L15" s="76">
        <v>1</v>
      </c>
      <c r="M15" s="77">
        <v>0</v>
      </c>
      <c r="N15" s="76">
        <v>0</v>
      </c>
      <c r="O15" s="76">
        <f t="shared" si="9"/>
        <v>1</v>
      </c>
      <c r="P15" s="74" t="s">
        <v>708</v>
      </c>
      <c r="Q15" s="78">
        <v>8</v>
      </c>
      <c r="R15" s="74" t="s">
        <v>221</v>
      </c>
      <c r="S15" s="74" t="s">
        <v>431</v>
      </c>
      <c r="T15" s="74" t="s">
        <v>432</v>
      </c>
      <c r="U15" s="195">
        <v>2</v>
      </c>
      <c r="V15" s="195">
        <v>1</v>
      </c>
      <c r="W15" s="195">
        <f t="shared" si="1"/>
        <v>2</v>
      </c>
      <c r="X15" s="196" t="str">
        <f t="shared" si="2"/>
        <v>B</v>
      </c>
      <c r="Y15" s="197" t="str">
        <f t="shared" si="3"/>
        <v>Situación mejorable con exposición ocasional o esporádica, o situación sin anomalía destacable con cualquier nivel de exposición. No es esperable que se materialice el riesgo, aunque puede ser concebible.</v>
      </c>
      <c r="Z15" s="195">
        <v>10</v>
      </c>
      <c r="AA15" s="195">
        <f t="shared" si="4"/>
        <v>20</v>
      </c>
      <c r="AB15" s="198" t="str">
        <f t="shared" si="5"/>
        <v>IV</v>
      </c>
      <c r="AC15" s="197" t="str">
        <f t="shared" si="6"/>
        <v>Mantener las medidas de control existentes, pero se deberían considerar soluciones o mejoras y se deben hacer comprobaciones periódicas para asegurar que el riesgo aún es tolerable.</v>
      </c>
      <c r="AD15" s="86" t="str">
        <f t="shared" si="7"/>
        <v>Aceptable</v>
      </c>
      <c r="AE15" s="408"/>
      <c r="AF15" s="74" t="s">
        <v>34</v>
      </c>
      <c r="AG15" s="74" t="s">
        <v>34</v>
      </c>
      <c r="AH15" s="74" t="s">
        <v>34</v>
      </c>
      <c r="AI15" s="64" t="s">
        <v>661</v>
      </c>
      <c r="AJ15" s="74" t="s">
        <v>34</v>
      </c>
      <c r="AK15" s="52" t="s">
        <v>433</v>
      </c>
    </row>
    <row r="16" spans="2:37" ht="66.75" customHeight="1">
      <c r="B16" s="435"/>
      <c r="C16" s="435"/>
      <c r="D16" s="450"/>
      <c r="E16" s="432"/>
      <c r="F16" s="438"/>
      <c r="G16" s="229" t="s">
        <v>42</v>
      </c>
      <c r="H16" s="415"/>
      <c r="I16" s="74" t="s">
        <v>463</v>
      </c>
      <c r="J16" s="74" t="s">
        <v>222</v>
      </c>
      <c r="K16" s="74" t="s">
        <v>711</v>
      </c>
      <c r="L16" s="76">
        <v>1</v>
      </c>
      <c r="M16" s="77">
        <v>0</v>
      </c>
      <c r="N16" s="76">
        <v>0</v>
      </c>
      <c r="O16" s="76">
        <f t="shared" si="9"/>
        <v>1</v>
      </c>
      <c r="P16" s="74" t="s">
        <v>708</v>
      </c>
      <c r="Q16" s="74">
        <v>8</v>
      </c>
      <c r="R16" s="74" t="s">
        <v>459</v>
      </c>
      <c r="S16" s="74" t="s">
        <v>220</v>
      </c>
      <c r="T16" s="74" t="s">
        <v>300</v>
      </c>
      <c r="U16" s="195">
        <v>2</v>
      </c>
      <c r="V16" s="195">
        <v>3</v>
      </c>
      <c r="W16" s="195">
        <f t="shared" si="1"/>
        <v>6</v>
      </c>
      <c r="X16" s="196" t="str">
        <f t="shared" si="2"/>
        <v>M</v>
      </c>
      <c r="Y16" s="197" t="str">
        <f t="shared" si="3"/>
        <v>Situación deficiente con exposición esporádica, o bien situación mejorable con exposición continuada o frecuente. Es posible que suceda el daño alguna vez.</v>
      </c>
      <c r="Z16" s="195">
        <v>10</v>
      </c>
      <c r="AA16" s="195">
        <f t="shared" si="4"/>
        <v>60</v>
      </c>
      <c r="AB16" s="198" t="str">
        <f t="shared" si="5"/>
        <v>III</v>
      </c>
      <c r="AC16" s="197" t="str">
        <f t="shared" si="6"/>
        <v>Mejorar si es posible. Sería conveniente justificar la intervención y su rentabilidad.</v>
      </c>
      <c r="AD16" s="86" t="str">
        <f t="shared" si="7"/>
        <v>Aceptable</v>
      </c>
      <c r="AE16" s="409"/>
      <c r="AF16" s="74" t="s">
        <v>34</v>
      </c>
      <c r="AG16" s="74" t="s">
        <v>34</v>
      </c>
      <c r="AH16" s="74" t="s">
        <v>34</v>
      </c>
      <c r="AI16" s="64" t="s">
        <v>661</v>
      </c>
      <c r="AJ16" s="74" t="s">
        <v>34</v>
      </c>
      <c r="AK16" s="52" t="s">
        <v>433</v>
      </c>
    </row>
    <row r="17" spans="1:37" ht="66.75" customHeight="1">
      <c r="B17" s="435"/>
      <c r="C17" s="435"/>
      <c r="D17" s="450"/>
      <c r="E17" s="432"/>
      <c r="F17" s="438"/>
      <c r="G17" s="229" t="s">
        <v>42</v>
      </c>
      <c r="H17" s="404" t="s">
        <v>48</v>
      </c>
      <c r="I17" s="85" t="s">
        <v>202</v>
      </c>
      <c r="J17" s="85" t="s">
        <v>203</v>
      </c>
      <c r="K17" s="85" t="s">
        <v>206</v>
      </c>
      <c r="L17" s="76">
        <v>1</v>
      </c>
      <c r="M17" s="77">
        <v>0</v>
      </c>
      <c r="N17" s="76">
        <v>0</v>
      </c>
      <c r="O17" s="76">
        <f t="shared" si="9"/>
        <v>1</v>
      </c>
      <c r="P17" s="89" t="s">
        <v>209</v>
      </c>
      <c r="Q17" s="78">
        <v>8</v>
      </c>
      <c r="R17" s="89" t="s">
        <v>211</v>
      </c>
      <c r="S17" s="89" t="s">
        <v>296</v>
      </c>
      <c r="T17" s="89" t="s">
        <v>213</v>
      </c>
      <c r="U17" s="195">
        <v>2</v>
      </c>
      <c r="V17" s="195">
        <v>4</v>
      </c>
      <c r="W17" s="195">
        <f t="shared" si="1"/>
        <v>8</v>
      </c>
      <c r="X17" s="196" t="str">
        <f t="shared" si="2"/>
        <v>M</v>
      </c>
      <c r="Y17" s="197" t="str">
        <f t="shared" si="3"/>
        <v>Situación deficiente con exposición esporádica, o bien situación mejorable con exposición continuada o frecuente. Es posible que suceda el daño alguna vez.</v>
      </c>
      <c r="Z17" s="195">
        <v>10</v>
      </c>
      <c r="AA17" s="195">
        <f t="shared" si="4"/>
        <v>80</v>
      </c>
      <c r="AB17" s="198" t="str">
        <f t="shared" si="5"/>
        <v>III</v>
      </c>
      <c r="AC17" s="197" t="str">
        <f t="shared" si="6"/>
        <v>Mejorar si es posible. Sería conveniente justificar la intervención y su rentabilidad.</v>
      </c>
      <c r="AD17" s="86" t="str">
        <f t="shared" si="7"/>
        <v>Aceptable</v>
      </c>
      <c r="AE17" s="407" t="s">
        <v>713</v>
      </c>
      <c r="AF17" s="74" t="s">
        <v>34</v>
      </c>
      <c r="AG17" s="74" t="s">
        <v>34</v>
      </c>
      <c r="AH17" s="85" t="s">
        <v>217</v>
      </c>
      <c r="AI17" s="85" t="s">
        <v>218</v>
      </c>
      <c r="AJ17" s="78" t="s">
        <v>34</v>
      </c>
      <c r="AK17" s="52" t="s">
        <v>468</v>
      </c>
    </row>
    <row r="18" spans="1:37" ht="66.75" customHeight="1">
      <c r="B18" s="435"/>
      <c r="C18" s="435"/>
      <c r="D18" s="450"/>
      <c r="E18" s="432"/>
      <c r="F18" s="438"/>
      <c r="G18" s="229" t="s">
        <v>42</v>
      </c>
      <c r="H18" s="415"/>
      <c r="I18" s="85" t="s">
        <v>205</v>
      </c>
      <c r="J18" s="85" t="s">
        <v>204</v>
      </c>
      <c r="K18" s="85" t="s">
        <v>207</v>
      </c>
      <c r="L18" s="76">
        <v>1</v>
      </c>
      <c r="M18" s="77">
        <v>0</v>
      </c>
      <c r="N18" s="76">
        <v>0</v>
      </c>
      <c r="O18" s="76">
        <f t="shared" si="9"/>
        <v>1</v>
      </c>
      <c r="P18" s="89" t="s">
        <v>210</v>
      </c>
      <c r="Q18" s="78">
        <v>6</v>
      </c>
      <c r="R18" s="89" t="s">
        <v>214</v>
      </c>
      <c r="S18" s="89" t="s">
        <v>215</v>
      </c>
      <c r="T18" s="89" t="s">
        <v>216</v>
      </c>
      <c r="U18" s="195">
        <v>2</v>
      </c>
      <c r="V18" s="195">
        <v>4</v>
      </c>
      <c r="W18" s="195">
        <f t="shared" si="1"/>
        <v>8</v>
      </c>
      <c r="X18" s="196" t="str">
        <f t="shared" si="2"/>
        <v>M</v>
      </c>
      <c r="Y18" s="197" t="str">
        <f t="shared" si="3"/>
        <v>Situación deficiente con exposición esporádica, o bien situación mejorable con exposición continuada o frecuente. Es posible que suceda el daño alguna vez.</v>
      </c>
      <c r="Z18" s="195">
        <v>10</v>
      </c>
      <c r="AA18" s="195">
        <f t="shared" si="4"/>
        <v>80</v>
      </c>
      <c r="AB18" s="198" t="str">
        <f t="shared" si="5"/>
        <v>III</v>
      </c>
      <c r="AC18" s="197" t="str">
        <f t="shared" si="6"/>
        <v>Mejorar si es posible. Sería conveniente justificar la intervención y su rentabilidad.</v>
      </c>
      <c r="AD18" s="86" t="str">
        <f t="shared" si="7"/>
        <v>Aceptable</v>
      </c>
      <c r="AE18" s="408"/>
      <c r="AF18" s="74" t="s">
        <v>34</v>
      </c>
      <c r="AG18" s="74" t="s">
        <v>34</v>
      </c>
      <c r="AH18" s="85" t="s">
        <v>217</v>
      </c>
      <c r="AI18" s="85" t="s">
        <v>218</v>
      </c>
      <c r="AJ18" s="78" t="s">
        <v>34</v>
      </c>
      <c r="AK18" s="52" t="s">
        <v>468</v>
      </c>
    </row>
    <row r="19" spans="1:37" ht="66.75" customHeight="1">
      <c r="B19" s="435"/>
      <c r="C19" s="435"/>
      <c r="D19" s="450"/>
      <c r="E19" s="432"/>
      <c r="F19" s="438"/>
      <c r="G19" s="229" t="s">
        <v>33</v>
      </c>
      <c r="H19" s="404" t="s">
        <v>45</v>
      </c>
      <c r="I19" s="100" t="s">
        <v>715</v>
      </c>
      <c r="J19" s="85" t="s">
        <v>290</v>
      </c>
      <c r="K19" s="85" t="s">
        <v>270</v>
      </c>
      <c r="L19" s="76">
        <v>1</v>
      </c>
      <c r="M19" s="77">
        <v>0</v>
      </c>
      <c r="N19" s="76">
        <v>0</v>
      </c>
      <c r="O19" s="76">
        <f t="shared" si="9"/>
        <v>1</v>
      </c>
      <c r="P19" s="85" t="s">
        <v>291</v>
      </c>
      <c r="Q19" s="78">
        <v>4</v>
      </c>
      <c r="R19" s="85" t="s">
        <v>147</v>
      </c>
      <c r="S19" s="74" t="s">
        <v>297</v>
      </c>
      <c r="T19" s="74" t="s">
        <v>717</v>
      </c>
      <c r="U19" s="199">
        <v>2</v>
      </c>
      <c r="V19" s="195">
        <v>2</v>
      </c>
      <c r="W19" s="195">
        <f t="shared" si="1"/>
        <v>4</v>
      </c>
      <c r="X19" s="196" t="str">
        <f t="shared" si="2"/>
        <v>B</v>
      </c>
      <c r="Y19" s="197" t="str">
        <f t="shared" si="3"/>
        <v>Situación mejorable con exposición ocasional o esporádica, o situación sin anomalía destacable con cualquier nivel de exposición. No es esperable que se materialice el riesgo, aunque puede ser concebible.</v>
      </c>
      <c r="Z19" s="195">
        <v>10</v>
      </c>
      <c r="AA19" s="195">
        <f t="shared" si="4"/>
        <v>40</v>
      </c>
      <c r="AB19" s="198" t="str">
        <f t="shared" si="5"/>
        <v>III</v>
      </c>
      <c r="AC19" s="197" t="str">
        <f t="shared" si="6"/>
        <v>Mejorar si es posible. Sería conveniente justificar la intervención y su rentabilidad.</v>
      </c>
      <c r="AD19" s="86" t="str">
        <f t="shared" si="7"/>
        <v>Aceptable</v>
      </c>
      <c r="AE19" s="74" t="s">
        <v>718</v>
      </c>
      <c r="AF19" s="78" t="s">
        <v>34</v>
      </c>
      <c r="AG19" s="78" t="s">
        <v>34</v>
      </c>
      <c r="AH19" s="85" t="s">
        <v>719</v>
      </c>
      <c r="AI19" s="85" t="s">
        <v>303</v>
      </c>
      <c r="AJ19" s="78" t="s">
        <v>34</v>
      </c>
      <c r="AK19" s="144" t="s">
        <v>521</v>
      </c>
    </row>
    <row r="20" spans="1:37" ht="66.75" customHeight="1">
      <c r="B20" s="435"/>
      <c r="C20" s="435"/>
      <c r="D20" s="450"/>
      <c r="E20" s="432"/>
      <c r="F20" s="438"/>
      <c r="G20" s="229" t="s">
        <v>42</v>
      </c>
      <c r="H20" s="405"/>
      <c r="I20" s="85" t="s">
        <v>56</v>
      </c>
      <c r="J20" s="85" t="s">
        <v>284</v>
      </c>
      <c r="K20" s="85" t="s">
        <v>270</v>
      </c>
      <c r="L20" s="76">
        <v>1</v>
      </c>
      <c r="M20" s="77">
        <v>0</v>
      </c>
      <c r="N20" s="76">
        <v>0</v>
      </c>
      <c r="O20" s="76">
        <f t="shared" si="9"/>
        <v>1</v>
      </c>
      <c r="P20" s="85" t="s">
        <v>285</v>
      </c>
      <c r="Q20" s="78">
        <v>1</v>
      </c>
      <c r="R20" s="85" t="s">
        <v>287</v>
      </c>
      <c r="S20" s="85" t="s">
        <v>446</v>
      </c>
      <c r="T20" s="74" t="s">
        <v>301</v>
      </c>
      <c r="U20" s="195">
        <v>2</v>
      </c>
      <c r="V20" s="195">
        <v>2</v>
      </c>
      <c r="W20" s="195">
        <f t="shared" si="1"/>
        <v>4</v>
      </c>
      <c r="X20" s="196" t="str">
        <f t="shared" si="2"/>
        <v>B</v>
      </c>
      <c r="Y20" s="197" t="str">
        <f t="shared" si="3"/>
        <v>Situación mejorable con exposición ocasional o esporádica, o situación sin anomalía destacable con cualquier nivel de exposición. No es esperable que se materialice el riesgo, aunque puede ser concebible.</v>
      </c>
      <c r="Z20" s="195">
        <v>10</v>
      </c>
      <c r="AA20" s="195">
        <f t="shared" si="4"/>
        <v>40</v>
      </c>
      <c r="AB20" s="198" t="str">
        <f t="shared" si="5"/>
        <v>III</v>
      </c>
      <c r="AC20" s="197" t="str">
        <f t="shared" si="6"/>
        <v>Mejorar si es posible. Sería conveniente justificar la intervención y su rentabilidad.</v>
      </c>
      <c r="AD20" s="86" t="str">
        <f t="shared" si="7"/>
        <v>Aceptable</v>
      </c>
      <c r="AE20" s="74" t="s">
        <v>716</v>
      </c>
      <c r="AF20" s="78" t="s">
        <v>34</v>
      </c>
      <c r="AG20" s="74" t="s">
        <v>147</v>
      </c>
      <c r="AH20" s="85" t="s">
        <v>288</v>
      </c>
      <c r="AI20" s="85" t="s">
        <v>289</v>
      </c>
      <c r="AJ20" s="78" t="s">
        <v>34</v>
      </c>
      <c r="AK20" s="144" t="s">
        <v>521</v>
      </c>
    </row>
    <row r="21" spans="1:37" ht="66.75" customHeight="1">
      <c r="B21" s="435"/>
      <c r="C21" s="435"/>
      <c r="D21" s="450"/>
      <c r="E21" s="432"/>
      <c r="F21" s="438"/>
      <c r="G21" s="229" t="s">
        <v>33</v>
      </c>
      <c r="H21" s="405"/>
      <c r="I21" s="85" t="s">
        <v>56</v>
      </c>
      <c r="J21" s="85" t="s">
        <v>286</v>
      </c>
      <c r="K21" s="85" t="s">
        <v>57</v>
      </c>
      <c r="L21" s="76">
        <v>1</v>
      </c>
      <c r="M21" s="77">
        <v>0</v>
      </c>
      <c r="N21" s="76">
        <v>0</v>
      </c>
      <c r="O21" s="76">
        <f t="shared" si="9"/>
        <v>1</v>
      </c>
      <c r="P21" s="85" t="s">
        <v>280</v>
      </c>
      <c r="Q21" s="78">
        <v>4</v>
      </c>
      <c r="R21" s="74" t="s">
        <v>147</v>
      </c>
      <c r="S21" s="85" t="s">
        <v>281</v>
      </c>
      <c r="T21" s="74" t="s">
        <v>304</v>
      </c>
      <c r="U21" s="195">
        <v>2</v>
      </c>
      <c r="V21" s="195">
        <v>3</v>
      </c>
      <c r="W21" s="195">
        <f t="shared" si="1"/>
        <v>6</v>
      </c>
      <c r="X21" s="196" t="str">
        <f t="shared" si="2"/>
        <v>M</v>
      </c>
      <c r="Y21" s="197" t="str">
        <f t="shared" si="3"/>
        <v>Situación deficiente con exposición esporádica, o bien situación mejorable con exposición continuada o frecuente. Es posible que suceda el daño alguna vez.</v>
      </c>
      <c r="Z21" s="195">
        <v>10</v>
      </c>
      <c r="AA21" s="195">
        <f t="shared" si="4"/>
        <v>60</v>
      </c>
      <c r="AB21" s="198" t="str">
        <f t="shared" si="5"/>
        <v>III</v>
      </c>
      <c r="AC21" s="197" t="str">
        <f t="shared" si="6"/>
        <v>Mejorar si es posible. Sería conveniente justificar la intervención y su rentabilidad.</v>
      </c>
      <c r="AD21" s="86" t="str">
        <f t="shared" si="7"/>
        <v>Aceptable</v>
      </c>
      <c r="AE21" s="64" t="s">
        <v>697</v>
      </c>
      <c r="AF21" s="78" t="s">
        <v>34</v>
      </c>
      <c r="AG21" s="78" t="s">
        <v>34</v>
      </c>
      <c r="AH21" s="85" t="s">
        <v>282</v>
      </c>
      <c r="AI21" s="85" t="s">
        <v>283</v>
      </c>
      <c r="AJ21" s="78" t="s">
        <v>34</v>
      </c>
      <c r="AK21" s="144" t="s">
        <v>521</v>
      </c>
    </row>
    <row r="22" spans="1:37" ht="66.75" customHeight="1">
      <c r="B22" s="435"/>
      <c r="C22" s="435"/>
      <c r="D22" s="450"/>
      <c r="E22" s="432"/>
      <c r="F22" s="438"/>
      <c r="G22" s="229"/>
      <c r="H22" s="405"/>
      <c r="I22" s="85" t="s">
        <v>467</v>
      </c>
      <c r="J22" s="85" t="s">
        <v>279</v>
      </c>
      <c r="K22" s="85" t="s">
        <v>270</v>
      </c>
      <c r="L22" s="76">
        <v>1</v>
      </c>
      <c r="M22" s="77">
        <v>0</v>
      </c>
      <c r="N22" s="76">
        <v>0</v>
      </c>
      <c r="O22" s="76">
        <f t="shared" si="9"/>
        <v>1</v>
      </c>
      <c r="P22" s="85" t="s">
        <v>285</v>
      </c>
      <c r="Q22" s="78">
        <v>1</v>
      </c>
      <c r="R22" s="85" t="s">
        <v>147</v>
      </c>
      <c r="S22" s="74" t="s">
        <v>298</v>
      </c>
      <c r="T22" s="85" t="s">
        <v>305</v>
      </c>
      <c r="U22" s="195">
        <v>2</v>
      </c>
      <c r="V22" s="195">
        <v>2</v>
      </c>
      <c r="W22" s="195">
        <f t="shared" si="1"/>
        <v>4</v>
      </c>
      <c r="X22" s="196" t="str">
        <f t="shared" si="2"/>
        <v>B</v>
      </c>
      <c r="Y22" s="197" t="str">
        <f t="shared" si="3"/>
        <v>Situación mejorable con exposición ocasional o esporádica, o situación sin anomalía destacable con cualquier nivel de exposición. No es esperable que se materialice el riesgo, aunque puede ser concebible.</v>
      </c>
      <c r="Z22" s="195">
        <v>25</v>
      </c>
      <c r="AA22" s="195">
        <f t="shared" si="4"/>
        <v>100</v>
      </c>
      <c r="AB22" s="198" t="str">
        <f t="shared" si="5"/>
        <v>III</v>
      </c>
      <c r="AC22" s="197" t="str">
        <f t="shared" si="6"/>
        <v>Mejorar si es posible. Sería conveniente justificar la intervención y su rentabilidad.</v>
      </c>
      <c r="AD22" s="86" t="str">
        <f t="shared" si="7"/>
        <v>Aceptable</v>
      </c>
      <c r="AE22" s="74" t="s">
        <v>699</v>
      </c>
      <c r="AF22" s="74" t="s">
        <v>34</v>
      </c>
      <c r="AG22" s="74" t="s">
        <v>34</v>
      </c>
      <c r="AH22" s="85" t="s">
        <v>59</v>
      </c>
      <c r="AI22" s="85" t="s">
        <v>466</v>
      </c>
      <c r="AJ22" s="74" t="s">
        <v>34</v>
      </c>
      <c r="AK22" s="84" t="s">
        <v>468</v>
      </c>
    </row>
    <row r="23" spans="1:37" ht="66.75" customHeight="1">
      <c r="B23" s="435"/>
      <c r="C23" s="435"/>
      <c r="D23" s="450"/>
      <c r="E23" s="432"/>
      <c r="F23" s="438"/>
      <c r="G23" s="229" t="s">
        <v>33</v>
      </c>
      <c r="H23" s="405"/>
      <c r="I23" s="85" t="s">
        <v>679</v>
      </c>
      <c r="J23" s="85" t="s">
        <v>680</v>
      </c>
      <c r="K23" s="85" t="s">
        <v>721</v>
      </c>
      <c r="L23" s="76">
        <v>1</v>
      </c>
      <c r="M23" s="77">
        <v>0</v>
      </c>
      <c r="N23" s="76">
        <v>0</v>
      </c>
      <c r="O23" s="76">
        <f t="shared" si="9"/>
        <v>1</v>
      </c>
      <c r="P23" s="85" t="s">
        <v>331</v>
      </c>
      <c r="Q23" s="78">
        <v>8</v>
      </c>
      <c r="R23" s="85" t="s">
        <v>683</v>
      </c>
      <c r="S23" s="85" t="s">
        <v>681</v>
      </c>
      <c r="T23" s="74" t="s">
        <v>682</v>
      </c>
      <c r="U23" s="195">
        <v>2</v>
      </c>
      <c r="V23" s="195">
        <v>1</v>
      </c>
      <c r="W23" s="195">
        <f t="shared" si="1"/>
        <v>2</v>
      </c>
      <c r="X23" s="196" t="str">
        <f t="shared" si="2"/>
        <v>B</v>
      </c>
      <c r="Y23" s="86" t="str">
        <f t="shared" si="3"/>
        <v>Situación mejorable con exposición ocasional o esporádica, o situación sin anomalía destacable con cualquier nivel de exposición. No es esperable que se materialice el riesgo, aunque puede ser concebible.</v>
      </c>
      <c r="Z23" s="195">
        <v>10</v>
      </c>
      <c r="AA23" s="195">
        <f t="shared" si="4"/>
        <v>20</v>
      </c>
      <c r="AB23" s="198" t="str">
        <f t="shared" si="5"/>
        <v>IV</v>
      </c>
      <c r="AC23" s="86" t="str">
        <f t="shared" si="6"/>
        <v>Mantener las medidas de control existentes, pero se deberían considerar soluciones o mejoras y se deben hacer comprobaciones periódicas para asegurar que el riesgo aún es tolerable.</v>
      </c>
      <c r="AD23" s="86" t="str">
        <f t="shared" si="7"/>
        <v>Aceptable</v>
      </c>
      <c r="AE23" s="64" t="s">
        <v>722</v>
      </c>
      <c r="AF23" s="64" t="s">
        <v>34</v>
      </c>
      <c r="AG23" s="64" t="s">
        <v>147</v>
      </c>
      <c r="AH23" s="72" t="s">
        <v>684</v>
      </c>
      <c r="AI23" s="72" t="s">
        <v>685</v>
      </c>
      <c r="AJ23" s="66" t="s">
        <v>34</v>
      </c>
      <c r="AK23" s="193" t="s">
        <v>478</v>
      </c>
    </row>
    <row r="24" spans="1:37" ht="66.75" customHeight="1">
      <c r="A24" s="10"/>
      <c r="B24" s="435"/>
      <c r="C24" s="435"/>
      <c r="D24" s="450"/>
      <c r="E24" s="432"/>
      <c r="F24" s="438"/>
      <c r="G24" s="229" t="s">
        <v>33</v>
      </c>
      <c r="H24" s="415"/>
      <c r="I24" s="85" t="s">
        <v>182</v>
      </c>
      <c r="J24" s="85" t="s">
        <v>299</v>
      </c>
      <c r="K24" s="85" t="s">
        <v>275</v>
      </c>
      <c r="L24" s="76">
        <v>1</v>
      </c>
      <c r="M24" s="77">
        <v>0</v>
      </c>
      <c r="N24" s="76">
        <v>0</v>
      </c>
      <c r="O24" s="76">
        <f t="shared" si="9"/>
        <v>1</v>
      </c>
      <c r="P24" s="85" t="s">
        <v>276</v>
      </c>
      <c r="Q24" s="78">
        <v>2</v>
      </c>
      <c r="R24" s="74" t="s">
        <v>306</v>
      </c>
      <c r="S24" s="85" t="s">
        <v>307</v>
      </c>
      <c r="T24" s="74" t="s">
        <v>308</v>
      </c>
      <c r="U24" s="195">
        <v>6</v>
      </c>
      <c r="V24" s="195">
        <v>2</v>
      </c>
      <c r="W24" s="195">
        <f t="shared" si="1"/>
        <v>12</v>
      </c>
      <c r="X24" s="196" t="str">
        <f t="shared" si="2"/>
        <v>A</v>
      </c>
      <c r="Y24" s="197" t="str">
        <f t="shared" si="3"/>
        <v>Situación deficiente con exposición frecuente u ocasional, o bien situación muy deficiente con exposición ocasional o esporádica. La materialización de Riesgo es posible que suceda varias veces en la vida laboral</v>
      </c>
      <c r="Z24" s="195">
        <v>25</v>
      </c>
      <c r="AA24" s="195">
        <f t="shared" si="4"/>
        <v>300</v>
      </c>
      <c r="AB24" s="198" t="str">
        <f t="shared" si="5"/>
        <v>II</v>
      </c>
      <c r="AC24" s="197" t="str">
        <f t="shared" si="6"/>
        <v>Corregir y adoptar medidas de control de inmediato. Sin embargo suspenda actividades si el nivel de riesgo está por encima o igual de 360.</v>
      </c>
      <c r="AD24" s="86" t="str">
        <f t="shared" si="7"/>
        <v>No aceptable o aceptable con control específico</v>
      </c>
      <c r="AE24" s="74" t="s">
        <v>701</v>
      </c>
      <c r="AF24" s="74" t="s">
        <v>34</v>
      </c>
      <c r="AG24" s="74" t="s">
        <v>34</v>
      </c>
      <c r="AH24" s="85" t="s">
        <v>278</v>
      </c>
      <c r="AI24" s="74" t="s">
        <v>148</v>
      </c>
      <c r="AJ24" s="74" t="s">
        <v>34</v>
      </c>
      <c r="AK24" s="144" t="s">
        <v>521</v>
      </c>
    </row>
    <row r="25" spans="1:37" ht="66.75" customHeight="1" thickBot="1">
      <c r="A25" s="10"/>
      <c r="B25" s="436"/>
      <c r="C25" s="436"/>
      <c r="D25" s="450"/>
      <c r="E25" s="433"/>
      <c r="F25" s="439"/>
      <c r="G25" s="235" t="s">
        <v>33</v>
      </c>
      <c r="H25" s="114" t="s">
        <v>60</v>
      </c>
      <c r="I25" s="114" t="s">
        <v>268</v>
      </c>
      <c r="J25" s="114" t="s">
        <v>269</v>
      </c>
      <c r="K25" s="114" t="s">
        <v>270</v>
      </c>
      <c r="L25" s="76">
        <v>1</v>
      </c>
      <c r="M25" s="77">
        <v>0</v>
      </c>
      <c r="N25" s="76">
        <v>0</v>
      </c>
      <c r="O25" s="76">
        <f t="shared" si="9"/>
        <v>1</v>
      </c>
      <c r="P25" s="114" t="s">
        <v>271</v>
      </c>
      <c r="Q25" s="92">
        <v>8</v>
      </c>
      <c r="R25" s="114" t="s">
        <v>272</v>
      </c>
      <c r="S25" s="114" t="s">
        <v>273</v>
      </c>
      <c r="T25" s="119" t="s">
        <v>316</v>
      </c>
      <c r="U25" s="209">
        <v>2</v>
      </c>
      <c r="V25" s="209">
        <v>1</v>
      </c>
      <c r="W25" s="209">
        <f t="shared" ref="W25" si="10">V25*U25</f>
        <v>2</v>
      </c>
      <c r="X25" s="210" t="str">
        <f t="shared" ref="X25" si="11">+IF(AND(U25*V25&gt;=24,U25*V25&lt;=40),"MA",IF(AND(U25*V25&gt;=10,U25*V25&lt;=20),"A",IF(AND(U25*V25&gt;=6,U25*V25&lt;=8),"M",IF(AND(U25*V25&gt;=0,U25*V25&lt;=4),"B",""))))</f>
        <v>B</v>
      </c>
      <c r="Y25" s="211" t="str">
        <f t="shared" ref="Y25" si="12">+IF(X25="MA","Situación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5" s="209">
        <v>10</v>
      </c>
      <c r="AA25" s="209">
        <f t="shared" ref="AA25" si="13">W25*Z25</f>
        <v>20</v>
      </c>
      <c r="AB25" s="212" t="str">
        <f t="shared" ref="AB25" si="14">+IF(AND(U25*V25*Z25&gt;=600,U25*V25*Z25&lt;=4000),"I",IF(AND(U25*V25*Z25&gt;=150,U25*V25*Z25&lt;=500),"II",IF(AND(U25*V25*Z25&gt;=40,U25*V25*Z25&lt;=120),"III",IF(AND(U25*V25*Z25&gt;=0,U25*V25*Z25&lt;=20),"IV",""))))</f>
        <v>IV</v>
      </c>
      <c r="AC25" s="211" t="str">
        <f t="shared" ref="AC25" si="15">+IF(AB25="I","Situación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5" s="213" t="str">
        <f t="shared" ref="AD25" si="16">+IF(AB25="I","No aceptable",IF(AB25="II","No aceptable o aceptable con control específico",IF(AB25="III","Aceptable",IF(AB25="IV","Aceptable",""))))</f>
        <v>Aceptable</v>
      </c>
      <c r="AE25" s="64" t="s">
        <v>702</v>
      </c>
      <c r="AF25" s="78" t="s">
        <v>34</v>
      </c>
      <c r="AG25" s="78" t="s">
        <v>34</v>
      </c>
      <c r="AH25" s="85" t="s">
        <v>61</v>
      </c>
      <c r="AI25" s="85" t="s">
        <v>728</v>
      </c>
      <c r="AJ25" s="78" t="s">
        <v>34</v>
      </c>
      <c r="AK25" s="84" t="s">
        <v>705</v>
      </c>
    </row>
    <row r="26" spans="1:37" ht="66.75" customHeight="1">
      <c r="A26" s="10"/>
      <c r="B26" s="429" t="s">
        <v>516</v>
      </c>
      <c r="C26" s="429" t="s">
        <v>518</v>
      </c>
      <c r="D26" s="450"/>
      <c r="E26" s="430" t="s">
        <v>603</v>
      </c>
      <c r="F26" s="430" t="s">
        <v>519</v>
      </c>
      <c r="G26" s="237" t="s">
        <v>42</v>
      </c>
      <c r="H26" s="440" t="s">
        <v>36</v>
      </c>
      <c r="I26" s="139" t="s">
        <v>46</v>
      </c>
      <c r="J26" s="140" t="s">
        <v>230</v>
      </c>
      <c r="K26" s="140" t="s">
        <v>231</v>
      </c>
      <c r="L26" s="76">
        <v>1</v>
      </c>
      <c r="M26" s="77">
        <v>0</v>
      </c>
      <c r="N26" s="76">
        <v>0</v>
      </c>
      <c r="O26" s="76">
        <f t="shared" si="9"/>
        <v>1</v>
      </c>
      <c r="P26" s="140" t="s">
        <v>232</v>
      </c>
      <c r="Q26" s="187">
        <v>8</v>
      </c>
      <c r="R26" s="140" t="s">
        <v>520</v>
      </c>
      <c r="S26" s="140" t="s">
        <v>234</v>
      </c>
      <c r="T26" s="140" t="s">
        <v>233</v>
      </c>
      <c r="U26" s="214">
        <v>2</v>
      </c>
      <c r="V26" s="214">
        <v>4</v>
      </c>
      <c r="W26" s="214">
        <f>V26*U26</f>
        <v>8</v>
      </c>
      <c r="X26" s="215" t="str">
        <f>+IF(AND(U26*V26&gt;=24,U26*V26&lt;=40),"MA",IF(AND(U26*V26&gt;=10,U26*V26&lt;=20),"A",IF(AND(U26*V26&gt;=6,U26*V26&lt;=8),"M",IF(AND(U26*V26&gt;=0,U26*V26&lt;=4),"B",""))))</f>
        <v>M</v>
      </c>
      <c r="Y26" s="216"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214">
        <v>10</v>
      </c>
      <c r="AA26" s="214">
        <f>W26*Z26</f>
        <v>80</v>
      </c>
      <c r="AB26" s="217" t="str">
        <f>+IF(AND(U26*V26*Z26&gt;=600,U26*V26*Z26&lt;=4000),"I",IF(AND(U26*V26*Z26&gt;=150,U26*V26*Z26&lt;=500),"II",IF(AND(U26*V26*Z26&gt;=40,U26*V26*Z26&lt;=120),"III",IF(AND(U26*V26*Z26&gt;=0,U26*V26*Z26&lt;=20),"IV",""))))</f>
        <v>III</v>
      </c>
      <c r="AC26" s="216"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218" t="str">
        <f>+IF(AB26="I","No aceptable",IF(AB26="II","No aceptable o aceptable con control específico",IF(AB26="III","Aceptable",IF(AB26="IV","Aceptable",""))))</f>
        <v>Aceptable</v>
      </c>
      <c r="AE26" s="139" t="s">
        <v>732</v>
      </c>
      <c r="AF26" s="187" t="s">
        <v>34</v>
      </c>
      <c r="AG26" s="187" t="s">
        <v>34</v>
      </c>
      <c r="AH26" s="187" t="s">
        <v>34</v>
      </c>
      <c r="AI26" s="139" t="s">
        <v>235</v>
      </c>
      <c r="AJ26" s="187" t="s">
        <v>34</v>
      </c>
      <c r="AK26" s="141" t="s">
        <v>521</v>
      </c>
    </row>
    <row r="27" spans="1:37" ht="66.75" customHeight="1">
      <c r="A27" s="10"/>
      <c r="B27" s="429"/>
      <c r="C27" s="429"/>
      <c r="D27" s="450"/>
      <c r="E27" s="430"/>
      <c r="F27" s="430"/>
      <c r="G27" s="236" t="s">
        <v>42</v>
      </c>
      <c r="H27" s="441"/>
      <c r="I27" s="129" t="s">
        <v>96</v>
      </c>
      <c r="J27" s="130" t="s">
        <v>236</v>
      </c>
      <c r="K27" s="136" t="s">
        <v>237</v>
      </c>
      <c r="L27" s="76">
        <v>1</v>
      </c>
      <c r="M27" s="77">
        <v>0</v>
      </c>
      <c r="N27" s="76">
        <v>0</v>
      </c>
      <c r="O27" s="76">
        <f t="shared" si="9"/>
        <v>1</v>
      </c>
      <c r="P27" s="130" t="s">
        <v>232</v>
      </c>
      <c r="Q27" s="131">
        <v>8</v>
      </c>
      <c r="R27" s="136" t="s">
        <v>522</v>
      </c>
      <c r="S27" s="136" t="s">
        <v>234</v>
      </c>
      <c r="T27" s="136" t="s">
        <v>233</v>
      </c>
      <c r="U27" s="219">
        <v>2</v>
      </c>
      <c r="V27" s="219">
        <v>4</v>
      </c>
      <c r="W27" s="219">
        <f>V27*U27</f>
        <v>8</v>
      </c>
      <c r="X27" s="220" t="str">
        <f>+IF(AND(U27*V27&gt;=24,U27*V27&lt;=40),"MA",IF(AND(U27*V27&gt;=10,U27*V27&lt;=20),"A",IF(AND(U27*V27&gt;=6,U27*V27&lt;=8),"M",IF(AND(U27*V27&gt;=0,U27*V27&lt;=4),"B",""))))</f>
        <v>M</v>
      </c>
      <c r="Y27" s="221"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219">
        <v>10</v>
      </c>
      <c r="AA27" s="219">
        <f>W27*Z27</f>
        <v>80</v>
      </c>
      <c r="AB27" s="222" t="str">
        <f>+IF(AND(U27*V27*Z27&gt;=600,U27*V27*Z27&lt;=4000),"I",IF(AND(U27*V27*Z27&gt;=150,U27*V27*Z27&lt;=500),"II",IF(AND(U27*V27*Z27&gt;=40,U27*V27*Z27&lt;=120),"III",IF(AND(U27*V27*Z27&gt;=0,U27*V27*Z27&lt;=20),"IV",""))))</f>
        <v>III</v>
      </c>
      <c r="AC27" s="221"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223" t="str">
        <f>+IF(AB27="I","No aceptable",IF(AB27="II","No aceptable o aceptable con control específico",IF(AB27="III","Aceptable",IF(AB27="IV","Aceptable",""))))</f>
        <v>Aceptable</v>
      </c>
      <c r="AE27" s="129" t="s">
        <v>733</v>
      </c>
      <c r="AF27" s="131" t="s">
        <v>34</v>
      </c>
      <c r="AG27" s="131" t="s">
        <v>34</v>
      </c>
      <c r="AH27" s="131" t="s">
        <v>523</v>
      </c>
      <c r="AI27" s="129" t="s">
        <v>235</v>
      </c>
      <c r="AJ27" s="131" t="s">
        <v>34</v>
      </c>
      <c r="AK27" s="144" t="s">
        <v>521</v>
      </c>
    </row>
    <row r="28" spans="1:37" ht="66.75" customHeight="1">
      <c r="A28" s="10"/>
      <c r="B28" s="429"/>
      <c r="C28" s="429"/>
      <c r="D28" s="450"/>
      <c r="E28" s="430"/>
      <c r="F28" s="430"/>
      <c r="G28" s="236" t="s">
        <v>42</v>
      </c>
      <c r="H28" s="442" t="s">
        <v>200</v>
      </c>
      <c r="I28" s="136" t="s">
        <v>202</v>
      </c>
      <c r="J28" s="136" t="s">
        <v>524</v>
      </c>
      <c r="K28" s="136" t="s">
        <v>206</v>
      </c>
      <c r="L28" s="76">
        <v>1</v>
      </c>
      <c r="M28" s="77">
        <v>0</v>
      </c>
      <c r="N28" s="76">
        <v>0</v>
      </c>
      <c r="O28" s="76">
        <f t="shared" si="9"/>
        <v>1</v>
      </c>
      <c r="P28" s="138" t="s">
        <v>209</v>
      </c>
      <c r="Q28" s="131">
        <v>8</v>
      </c>
      <c r="R28" s="138" t="s">
        <v>525</v>
      </c>
      <c r="S28" s="138" t="s">
        <v>526</v>
      </c>
      <c r="T28" s="138" t="s">
        <v>213</v>
      </c>
      <c r="U28" s="143">
        <v>6</v>
      </c>
      <c r="V28" s="143">
        <v>4</v>
      </c>
      <c r="W28" s="143">
        <f t="shared" ref="W28:W35" si="17">V28*U28</f>
        <v>24</v>
      </c>
      <c r="X28" s="143" t="str">
        <f t="shared" ref="X28:X35" si="18">+IF(AND(U28*V28&gt;=24,U28*V28&lt;=40),"MA",IF(AND(U28*V28&gt;=10,U28*V28&lt;=20),"A",IF(AND(U28*V28&gt;=6,U28*V28&lt;=8),"M",IF(AND(U28*V28&gt;=0,U28*V28&lt;=4),"B",""))))</f>
        <v>MA</v>
      </c>
      <c r="Y28" s="221" t="str">
        <f t="shared" ref="Y28:Y35" si="19">+IF(X28="MA","Situación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8" s="219">
        <v>10</v>
      </c>
      <c r="AA28" s="219">
        <f t="shared" ref="AA28:AA35" si="20">W28*Z28</f>
        <v>240</v>
      </c>
      <c r="AB28" s="222" t="str">
        <f t="shared" ref="AB28:AB35" si="21">+IF(AND(U28*V28*Z28&gt;=600,U28*V28*Z28&lt;=4000),"I",IF(AND(U28*V28*Z28&gt;=150,U28*V28*Z28&lt;=500),"II",IF(AND(U28*V28*Z28&gt;=40,U28*V28*Z28&lt;=120),"III",IF(AND(U28*V28*Z28&gt;=0,U28*V28*Z28&lt;=20),"IV",""))))</f>
        <v>II</v>
      </c>
      <c r="AC28" s="221" t="str">
        <f t="shared" ref="AC28:AC35" si="22">+IF(AB28="I","Situación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8" s="223" t="str">
        <f t="shared" ref="AD28:AD35" si="23">+IF(AB28="I","No aceptable",IF(AB28="II","No aceptable o aceptable con control específico",IF(AB28="III","Aceptable",IF(AB28="IV","Aceptable",""))))</f>
        <v>No aceptable o aceptable con control específico</v>
      </c>
      <c r="AE28" s="444" t="s">
        <v>745</v>
      </c>
      <c r="AF28" s="129" t="s">
        <v>34</v>
      </c>
      <c r="AG28" s="129" t="s">
        <v>34</v>
      </c>
      <c r="AH28" s="136" t="s">
        <v>527</v>
      </c>
      <c r="AI28" s="136" t="s">
        <v>218</v>
      </c>
      <c r="AJ28" s="131" t="s">
        <v>34</v>
      </c>
      <c r="AK28" s="144" t="s">
        <v>521</v>
      </c>
    </row>
    <row r="29" spans="1:37" ht="66.75" customHeight="1">
      <c r="A29" s="10"/>
      <c r="B29" s="429"/>
      <c r="C29" s="429"/>
      <c r="D29" s="450"/>
      <c r="E29" s="430"/>
      <c r="F29" s="430"/>
      <c r="G29" s="236" t="s">
        <v>42</v>
      </c>
      <c r="H29" s="442"/>
      <c r="I29" s="136" t="s">
        <v>205</v>
      </c>
      <c r="J29" s="136" t="s">
        <v>528</v>
      </c>
      <c r="K29" s="136" t="s">
        <v>207</v>
      </c>
      <c r="L29" s="76">
        <v>1</v>
      </c>
      <c r="M29" s="77">
        <v>0</v>
      </c>
      <c r="N29" s="76">
        <v>0</v>
      </c>
      <c r="O29" s="76">
        <f t="shared" si="9"/>
        <v>1</v>
      </c>
      <c r="P29" s="138" t="s">
        <v>210</v>
      </c>
      <c r="Q29" s="131">
        <v>8</v>
      </c>
      <c r="R29" s="138" t="s">
        <v>525</v>
      </c>
      <c r="S29" s="138" t="s">
        <v>526</v>
      </c>
      <c r="T29" s="138" t="s">
        <v>216</v>
      </c>
      <c r="U29" s="143">
        <v>6</v>
      </c>
      <c r="V29" s="143">
        <v>4</v>
      </c>
      <c r="W29" s="143">
        <f t="shared" si="17"/>
        <v>24</v>
      </c>
      <c r="X29" s="143" t="str">
        <f t="shared" si="18"/>
        <v>MA</v>
      </c>
      <c r="Y29" s="221" t="str">
        <f t="shared" si="19"/>
        <v>Situación deficiente con exposición continua, o muy deficiente con exposición frecuente. Normalmente la materialización del riesgo ocurre con frecuencia.</v>
      </c>
      <c r="Z29" s="219">
        <v>10</v>
      </c>
      <c r="AA29" s="219">
        <f t="shared" si="20"/>
        <v>240</v>
      </c>
      <c r="AB29" s="222" t="str">
        <f t="shared" si="21"/>
        <v>II</v>
      </c>
      <c r="AC29" s="221" t="str">
        <f t="shared" si="22"/>
        <v>Corregir y adoptar medidas de control de inmediato. Sin embargo suspenda actividades si el nivel de riesgo está por encima o igual de 360.</v>
      </c>
      <c r="AD29" s="223" t="str">
        <f t="shared" si="23"/>
        <v>No aceptable o aceptable con control específico</v>
      </c>
      <c r="AE29" s="445"/>
      <c r="AF29" s="129" t="s">
        <v>34</v>
      </c>
      <c r="AG29" s="129" t="s">
        <v>34</v>
      </c>
      <c r="AH29" s="136" t="s">
        <v>527</v>
      </c>
      <c r="AI29" s="136" t="s">
        <v>218</v>
      </c>
      <c r="AJ29" s="131" t="s">
        <v>34</v>
      </c>
      <c r="AK29" s="144" t="s">
        <v>521</v>
      </c>
    </row>
    <row r="30" spans="1:37" ht="66.75" customHeight="1">
      <c r="A30" s="10"/>
      <c r="B30" s="429"/>
      <c r="C30" s="429"/>
      <c r="D30" s="450"/>
      <c r="E30" s="430"/>
      <c r="F30" s="430"/>
      <c r="G30" s="236" t="s">
        <v>42</v>
      </c>
      <c r="H30" s="443"/>
      <c r="I30" s="136" t="s">
        <v>529</v>
      </c>
      <c r="J30" s="136" t="s">
        <v>530</v>
      </c>
      <c r="K30" s="194" t="s">
        <v>531</v>
      </c>
      <c r="L30" s="76">
        <v>1</v>
      </c>
      <c r="M30" s="77">
        <v>0</v>
      </c>
      <c r="N30" s="76">
        <v>0</v>
      </c>
      <c r="O30" s="76">
        <f t="shared" si="9"/>
        <v>1</v>
      </c>
      <c r="P30" s="131" t="s">
        <v>418</v>
      </c>
      <c r="Q30" s="131">
        <v>8</v>
      </c>
      <c r="R30" s="138" t="s">
        <v>147</v>
      </c>
      <c r="S30" s="138" t="s">
        <v>147</v>
      </c>
      <c r="T30" s="138" t="s">
        <v>532</v>
      </c>
      <c r="U30" s="143">
        <v>2</v>
      </c>
      <c r="V30" s="143">
        <v>3</v>
      </c>
      <c r="W30" s="143">
        <f t="shared" si="17"/>
        <v>6</v>
      </c>
      <c r="X30" s="143" t="str">
        <f t="shared" si="18"/>
        <v>M</v>
      </c>
      <c r="Y30" s="221" t="str">
        <f t="shared" si="19"/>
        <v>Situación deficiente con exposición esporádica, o bien situación mejorable con exposición continuada o frecuente. Es posible que suceda el daño alguna vez.</v>
      </c>
      <c r="Z30" s="219">
        <v>10</v>
      </c>
      <c r="AA30" s="219">
        <f t="shared" si="20"/>
        <v>60</v>
      </c>
      <c r="AB30" s="222" t="str">
        <f t="shared" si="21"/>
        <v>III</v>
      </c>
      <c r="AC30" s="221" t="str">
        <f t="shared" si="22"/>
        <v>Mejorar si es posible. Sería conveniente justificar la intervención y su rentabilidad.</v>
      </c>
      <c r="AD30" s="223" t="str">
        <f t="shared" si="23"/>
        <v>Aceptable</v>
      </c>
      <c r="AE30" s="188" t="s">
        <v>533</v>
      </c>
      <c r="AF30" s="129" t="s">
        <v>34</v>
      </c>
      <c r="AG30" s="129" t="s">
        <v>34</v>
      </c>
      <c r="AH30" s="129" t="s">
        <v>34</v>
      </c>
      <c r="AI30" s="136" t="s">
        <v>534</v>
      </c>
      <c r="AJ30" s="131" t="s">
        <v>34</v>
      </c>
      <c r="AK30" s="144" t="s">
        <v>521</v>
      </c>
    </row>
    <row r="31" spans="1:37" ht="66.75" customHeight="1">
      <c r="A31" s="10"/>
      <c r="B31" s="429"/>
      <c r="C31" s="429"/>
      <c r="D31" s="450"/>
      <c r="E31" s="430"/>
      <c r="F31" s="430"/>
      <c r="G31" s="236" t="s">
        <v>42</v>
      </c>
      <c r="H31" s="138" t="s">
        <v>44</v>
      </c>
      <c r="I31" s="129" t="s">
        <v>437</v>
      </c>
      <c r="J31" s="136" t="s">
        <v>535</v>
      </c>
      <c r="K31" s="136" t="s">
        <v>536</v>
      </c>
      <c r="L31" s="76">
        <v>1</v>
      </c>
      <c r="M31" s="77">
        <v>0</v>
      </c>
      <c r="N31" s="76">
        <v>0</v>
      </c>
      <c r="O31" s="76">
        <f t="shared" si="9"/>
        <v>1</v>
      </c>
      <c r="P31" s="131" t="s">
        <v>537</v>
      </c>
      <c r="Q31" s="131">
        <v>8</v>
      </c>
      <c r="R31" s="138" t="s">
        <v>147</v>
      </c>
      <c r="S31" s="138" t="s">
        <v>538</v>
      </c>
      <c r="T31" s="138" t="s">
        <v>539</v>
      </c>
      <c r="U31" s="219">
        <v>6</v>
      </c>
      <c r="V31" s="219">
        <v>3</v>
      </c>
      <c r="W31" s="219">
        <f t="shared" si="17"/>
        <v>18</v>
      </c>
      <c r="X31" s="220" t="str">
        <f t="shared" si="18"/>
        <v>A</v>
      </c>
      <c r="Y31" s="221" t="str">
        <f t="shared" si="19"/>
        <v>Situación deficiente con exposición frecuente u ocasional, o bien situación muy deficiente con exposición ocasional o esporádica. La materialización de Riesgo es posible que suceda varias veces en la vida laboral</v>
      </c>
      <c r="Z31" s="219">
        <v>10</v>
      </c>
      <c r="AA31" s="219">
        <f t="shared" si="20"/>
        <v>180</v>
      </c>
      <c r="AB31" s="222" t="str">
        <f t="shared" si="21"/>
        <v>II</v>
      </c>
      <c r="AC31" s="221" t="str">
        <f t="shared" si="22"/>
        <v>Corregir y adoptar medidas de control de inmediato. Sin embargo suspenda actividades si el nivel de riesgo está por encima o igual de 360.</v>
      </c>
      <c r="AD31" s="223" t="str">
        <f t="shared" si="23"/>
        <v>No aceptable o aceptable con control específico</v>
      </c>
      <c r="AE31" s="188" t="s">
        <v>746</v>
      </c>
      <c r="AF31" s="129" t="s">
        <v>34</v>
      </c>
      <c r="AG31" s="129" t="s">
        <v>34</v>
      </c>
      <c r="AH31" s="129" t="s">
        <v>34</v>
      </c>
      <c r="AI31" s="129" t="s">
        <v>540</v>
      </c>
      <c r="AJ31" s="129" t="s">
        <v>34</v>
      </c>
      <c r="AK31" s="144" t="s">
        <v>521</v>
      </c>
    </row>
    <row r="32" spans="1:37" ht="66.75" customHeight="1">
      <c r="A32" s="10"/>
      <c r="B32" s="429"/>
      <c r="C32" s="429"/>
      <c r="D32" s="450"/>
      <c r="E32" s="430"/>
      <c r="F32" s="430"/>
      <c r="G32" s="236" t="s">
        <v>42</v>
      </c>
      <c r="H32" s="446" t="s">
        <v>45</v>
      </c>
      <c r="I32" s="146" t="s">
        <v>56</v>
      </c>
      <c r="J32" s="136" t="s">
        <v>286</v>
      </c>
      <c r="K32" s="136" t="s">
        <v>57</v>
      </c>
      <c r="L32" s="76">
        <v>1</v>
      </c>
      <c r="M32" s="77">
        <v>0</v>
      </c>
      <c r="N32" s="76">
        <v>0</v>
      </c>
      <c r="O32" s="76">
        <f t="shared" si="9"/>
        <v>1</v>
      </c>
      <c r="P32" s="136" t="s">
        <v>280</v>
      </c>
      <c r="Q32" s="131">
        <v>8</v>
      </c>
      <c r="R32" s="129" t="s">
        <v>147</v>
      </c>
      <c r="S32" s="136" t="s">
        <v>281</v>
      </c>
      <c r="T32" s="129" t="s">
        <v>304</v>
      </c>
      <c r="U32" s="219">
        <v>2</v>
      </c>
      <c r="V32" s="219">
        <v>2</v>
      </c>
      <c r="W32" s="219">
        <f t="shared" si="17"/>
        <v>4</v>
      </c>
      <c r="X32" s="220" t="str">
        <f t="shared" si="18"/>
        <v>B</v>
      </c>
      <c r="Y32" s="221" t="str">
        <f t="shared" si="19"/>
        <v>Situación mejorable con exposición ocasional o esporádica, o situación sin anomalía destacable con cualquier nivel de exposición. No es esperable que se materialice el riesgo, aunque puede ser concebible.</v>
      </c>
      <c r="Z32" s="219">
        <v>10</v>
      </c>
      <c r="AA32" s="219">
        <f t="shared" si="20"/>
        <v>40</v>
      </c>
      <c r="AB32" s="222" t="str">
        <f t="shared" si="21"/>
        <v>III</v>
      </c>
      <c r="AC32" s="221" t="str">
        <f t="shared" si="22"/>
        <v>Mejorar si es posible. Sería conveniente justificar la intervención y su rentabilidad.</v>
      </c>
      <c r="AD32" s="223" t="str">
        <f t="shared" si="23"/>
        <v>Aceptable</v>
      </c>
      <c r="AE32" s="137" t="s">
        <v>697</v>
      </c>
      <c r="AF32" s="131" t="s">
        <v>34</v>
      </c>
      <c r="AG32" s="131" t="s">
        <v>34</v>
      </c>
      <c r="AH32" s="136" t="s">
        <v>282</v>
      </c>
      <c r="AI32" s="136" t="s">
        <v>283</v>
      </c>
      <c r="AJ32" s="131" t="s">
        <v>34</v>
      </c>
      <c r="AK32" s="144" t="s">
        <v>521</v>
      </c>
    </row>
    <row r="33" spans="1:37" ht="66.75" customHeight="1">
      <c r="A33" s="10"/>
      <c r="B33" s="429"/>
      <c r="C33" s="429"/>
      <c r="D33" s="450"/>
      <c r="E33" s="430"/>
      <c r="F33" s="430"/>
      <c r="G33" s="236" t="s">
        <v>42</v>
      </c>
      <c r="H33" s="447"/>
      <c r="I33" s="136" t="s">
        <v>541</v>
      </c>
      <c r="J33" s="136" t="s">
        <v>542</v>
      </c>
      <c r="K33" s="136" t="s">
        <v>543</v>
      </c>
      <c r="L33" s="76">
        <v>1</v>
      </c>
      <c r="M33" s="77">
        <v>0</v>
      </c>
      <c r="N33" s="76">
        <v>0</v>
      </c>
      <c r="O33" s="76">
        <f t="shared" si="9"/>
        <v>1</v>
      </c>
      <c r="P33" s="136" t="s">
        <v>291</v>
      </c>
      <c r="Q33" s="131">
        <v>8</v>
      </c>
      <c r="R33" s="238"/>
      <c r="S33" s="129" t="s">
        <v>297</v>
      </c>
      <c r="T33" s="129" t="s">
        <v>302</v>
      </c>
      <c r="U33" s="219">
        <v>2</v>
      </c>
      <c r="V33" s="219">
        <v>3</v>
      </c>
      <c r="W33" s="219">
        <f t="shared" si="17"/>
        <v>6</v>
      </c>
      <c r="X33" s="220" t="str">
        <f t="shared" si="18"/>
        <v>M</v>
      </c>
      <c r="Y33" s="221" t="str">
        <f t="shared" si="19"/>
        <v>Situación deficiente con exposición esporádica, o bien situación mejorable con exposición continuada o frecuente. Es posible que suceda el daño alguna vez.</v>
      </c>
      <c r="Z33" s="219">
        <v>10</v>
      </c>
      <c r="AA33" s="219">
        <f t="shared" si="20"/>
        <v>60</v>
      </c>
      <c r="AB33" s="222" t="str">
        <f t="shared" si="21"/>
        <v>III</v>
      </c>
      <c r="AC33" s="221" t="str">
        <f t="shared" si="22"/>
        <v>Mejorar si es posible. Sería conveniente justificar la intervención y su rentabilidad.</v>
      </c>
      <c r="AD33" s="223" t="str">
        <f t="shared" si="23"/>
        <v>Aceptable</v>
      </c>
      <c r="AE33" s="148" t="s">
        <v>718</v>
      </c>
      <c r="AF33" s="145" t="s">
        <v>34</v>
      </c>
      <c r="AG33" s="145" t="s">
        <v>34</v>
      </c>
      <c r="AH33" s="145" t="s">
        <v>34</v>
      </c>
      <c r="AI33" s="147" t="s">
        <v>544</v>
      </c>
      <c r="AJ33" s="145" t="s">
        <v>34</v>
      </c>
      <c r="AK33" s="144" t="s">
        <v>521</v>
      </c>
    </row>
    <row r="34" spans="1:37" ht="66.75" customHeight="1">
      <c r="A34" s="10"/>
      <c r="B34" s="429"/>
      <c r="C34" s="429"/>
      <c r="D34" s="450"/>
      <c r="E34" s="430"/>
      <c r="F34" s="430"/>
      <c r="G34" s="236" t="s">
        <v>42</v>
      </c>
      <c r="H34" s="448"/>
      <c r="I34" s="136" t="s">
        <v>295</v>
      </c>
      <c r="J34" s="136" t="s">
        <v>545</v>
      </c>
      <c r="K34" s="136" t="s">
        <v>457</v>
      </c>
      <c r="L34" s="76">
        <v>1</v>
      </c>
      <c r="M34" s="77">
        <v>0</v>
      </c>
      <c r="N34" s="76">
        <v>0</v>
      </c>
      <c r="O34" s="76">
        <f t="shared" si="9"/>
        <v>1</v>
      </c>
      <c r="P34" s="136" t="s">
        <v>331</v>
      </c>
      <c r="Q34" s="131">
        <v>8</v>
      </c>
      <c r="R34" s="136" t="s">
        <v>546</v>
      </c>
      <c r="S34" s="136" t="s">
        <v>547</v>
      </c>
      <c r="T34" s="129" t="s">
        <v>458</v>
      </c>
      <c r="U34" s="143">
        <v>2</v>
      </c>
      <c r="V34" s="143">
        <v>4</v>
      </c>
      <c r="W34" s="143">
        <f t="shared" si="17"/>
        <v>8</v>
      </c>
      <c r="X34" s="143" t="str">
        <f t="shared" si="18"/>
        <v>M</v>
      </c>
      <c r="Y34" s="223" t="str">
        <f t="shared" si="19"/>
        <v>Situación deficiente con exposición esporádica, o bien situación mejorable con exposición continuada o frecuente. Es posible que suceda el daño alguna vez.</v>
      </c>
      <c r="Z34" s="219">
        <v>25</v>
      </c>
      <c r="AA34" s="219">
        <f t="shared" si="20"/>
        <v>200</v>
      </c>
      <c r="AB34" s="222" t="str">
        <f t="shared" si="21"/>
        <v>II</v>
      </c>
      <c r="AC34" s="223" t="str">
        <f t="shared" si="22"/>
        <v>Corregir y adoptar medidas de control de inmediato. Sin embargo suspenda actividades si el nivel de riesgo está por encima o igual de 360.</v>
      </c>
      <c r="AD34" s="223" t="str">
        <f t="shared" si="23"/>
        <v>No aceptable o aceptable con control específico</v>
      </c>
      <c r="AE34" s="148" t="s">
        <v>734</v>
      </c>
      <c r="AF34" s="148" t="s">
        <v>34</v>
      </c>
      <c r="AG34" s="148" t="s">
        <v>147</v>
      </c>
      <c r="AH34" s="147" t="s">
        <v>456</v>
      </c>
      <c r="AI34" s="147" t="s">
        <v>544</v>
      </c>
      <c r="AJ34" s="145" t="s">
        <v>34</v>
      </c>
      <c r="AK34" s="144" t="s">
        <v>521</v>
      </c>
    </row>
    <row r="35" spans="1:37" ht="66.75" customHeight="1" thickBot="1">
      <c r="A35" s="10"/>
      <c r="B35" s="429"/>
      <c r="C35" s="429"/>
      <c r="D35" s="451"/>
      <c r="E35" s="430"/>
      <c r="F35" s="430"/>
      <c r="G35" s="239" t="s">
        <v>42</v>
      </c>
      <c r="H35" s="149" t="s">
        <v>60</v>
      </c>
      <c r="I35" s="149" t="s">
        <v>268</v>
      </c>
      <c r="J35" s="149" t="s">
        <v>548</v>
      </c>
      <c r="K35" s="149" t="s">
        <v>270</v>
      </c>
      <c r="L35" s="76">
        <v>1</v>
      </c>
      <c r="M35" s="77">
        <v>0</v>
      </c>
      <c r="N35" s="76">
        <v>0</v>
      </c>
      <c r="O35" s="76">
        <f t="shared" si="9"/>
        <v>1</v>
      </c>
      <c r="P35" s="149" t="s">
        <v>271</v>
      </c>
      <c r="Q35" s="150">
        <v>8</v>
      </c>
      <c r="R35" s="149" t="s">
        <v>549</v>
      </c>
      <c r="S35" s="149" t="s">
        <v>550</v>
      </c>
      <c r="T35" s="149" t="s">
        <v>551</v>
      </c>
      <c r="U35" s="224">
        <v>2</v>
      </c>
      <c r="V35" s="224">
        <v>2</v>
      </c>
      <c r="W35" s="224">
        <f t="shared" si="17"/>
        <v>4</v>
      </c>
      <c r="X35" s="225" t="str">
        <f t="shared" si="18"/>
        <v>B</v>
      </c>
      <c r="Y35" s="226" t="str">
        <f t="shared" si="19"/>
        <v>Situación mejorable con exposición ocasional o esporádica, o situación sin anomalía destacable con cualquier nivel de exposición. No es esperable que se materialice el riesgo, aunque puede ser concebible.</v>
      </c>
      <c r="Z35" s="224">
        <v>25</v>
      </c>
      <c r="AA35" s="224">
        <f t="shared" si="20"/>
        <v>100</v>
      </c>
      <c r="AB35" s="227" t="str">
        <f t="shared" si="21"/>
        <v>III</v>
      </c>
      <c r="AC35" s="226" t="str">
        <f t="shared" si="22"/>
        <v>Mejorar si es posible. Sería conveniente justificar la intervención y su rentabilidad.</v>
      </c>
      <c r="AD35" s="228" t="str">
        <f t="shared" si="23"/>
        <v>Aceptable</v>
      </c>
      <c r="AE35" s="152" t="s">
        <v>735</v>
      </c>
      <c r="AF35" s="150" t="s">
        <v>34</v>
      </c>
      <c r="AG35" s="150" t="s">
        <v>34</v>
      </c>
      <c r="AH35" s="150" t="s">
        <v>34</v>
      </c>
      <c r="AI35" s="151" t="s">
        <v>544</v>
      </c>
      <c r="AJ35" s="150" t="s">
        <v>34</v>
      </c>
      <c r="AK35" s="153" t="s">
        <v>521</v>
      </c>
    </row>
  </sheetData>
  <autoFilter ref="B8:AK25" xr:uid="{00000000-0009-0000-0000-000003000000}"/>
  <mergeCells count="55">
    <mergeCell ref="H26:H27"/>
    <mergeCell ref="H28:H30"/>
    <mergeCell ref="AE28:AE29"/>
    <mergeCell ref="H32:H34"/>
    <mergeCell ref="D9:D35"/>
    <mergeCell ref="H9:H11"/>
    <mergeCell ref="AE17:AE18"/>
    <mergeCell ref="AE12:AE16"/>
    <mergeCell ref="H19:H24"/>
    <mergeCell ref="H17:H18"/>
    <mergeCell ref="H12:H16"/>
    <mergeCell ref="B26:B35"/>
    <mergeCell ref="C26:C35"/>
    <mergeCell ref="E26:E35"/>
    <mergeCell ref="F26:F35"/>
    <mergeCell ref="E9:E25"/>
    <mergeCell ref="C9:C25"/>
    <mergeCell ref="B9:B25"/>
    <mergeCell ref="F9:F25"/>
    <mergeCell ref="AG7:AG8"/>
    <mergeCell ref="AH7:AH8"/>
    <mergeCell ref="AI7:AI8"/>
    <mergeCell ref="AJ7:AJ8"/>
    <mergeCell ref="AK7:AK8"/>
    <mergeCell ref="AF7:AF8"/>
    <mergeCell ref="U7:U8"/>
    <mergeCell ref="V7:V8"/>
    <mergeCell ref="W7:W8"/>
    <mergeCell ref="X7:X8"/>
    <mergeCell ref="Y7:Y8"/>
    <mergeCell ref="Z7:Z8"/>
    <mergeCell ref="AA7:AA8"/>
    <mergeCell ref="AB7:AB8"/>
    <mergeCell ref="AC7:AC8"/>
    <mergeCell ref="AD7:AD8"/>
    <mergeCell ref="L7:O7"/>
    <mergeCell ref="P7:P8"/>
    <mergeCell ref="Q7:Q8"/>
    <mergeCell ref="R7:T7"/>
    <mergeCell ref="AE7:AE8"/>
    <mergeCell ref="B4:T4"/>
    <mergeCell ref="U4:AK4"/>
    <mergeCell ref="B5:T6"/>
    <mergeCell ref="U5:AC6"/>
    <mergeCell ref="AD5:AD6"/>
    <mergeCell ref="AE5:AK5"/>
    <mergeCell ref="AE6:AK6"/>
    <mergeCell ref="G7:G8"/>
    <mergeCell ref="H7:J7"/>
    <mergeCell ref="K7:K8"/>
    <mergeCell ref="B7:B8"/>
    <mergeCell ref="C7:C8"/>
    <mergeCell ref="D7:D8"/>
    <mergeCell ref="E7:E8"/>
    <mergeCell ref="F7:F8"/>
  </mergeCells>
  <conditionalFormatting sqref="AB19:AB20 AB24:AD25">
    <cfRule type="cellIs" dxfId="3215" priority="76" stopIfTrue="1" operator="equal">
      <formula>"II"</formula>
    </cfRule>
    <cfRule type="cellIs" dxfId="3214" priority="77" stopIfTrue="1" operator="between">
      <formula>"III"</formula>
      <formula>"IV"</formula>
    </cfRule>
  </conditionalFormatting>
  <conditionalFormatting sqref="AB23">
    <cfRule type="cellIs" dxfId="3213" priority="47" stopIfTrue="1" operator="equal">
      <formula>"I"</formula>
    </cfRule>
    <cfRule type="cellIs" dxfId="3212" priority="48" stopIfTrue="1" operator="equal">
      <formula>"II"</formula>
    </cfRule>
    <cfRule type="cellIs" dxfId="3211" priority="49" stopIfTrue="1" operator="between">
      <formula>"III"</formula>
      <formula>"IV"</formula>
    </cfRule>
  </conditionalFormatting>
  <conditionalFormatting sqref="AB34:AB35">
    <cfRule type="cellIs" dxfId="3210" priority="14" stopIfTrue="1" operator="equal">
      <formula>"I"</formula>
    </cfRule>
    <cfRule type="cellIs" dxfId="3209" priority="15" stopIfTrue="1" operator="equal">
      <formula>"II"</formula>
    </cfRule>
    <cfRule type="cellIs" dxfId="3208" priority="16" stopIfTrue="1" operator="between">
      <formula>"III"</formula>
      <formula>"IV"</formula>
    </cfRule>
  </conditionalFormatting>
  <conditionalFormatting sqref="AB12:AD14">
    <cfRule type="cellIs" dxfId="3207" priority="109" stopIfTrue="1" operator="equal">
      <formula>"I"</formula>
    </cfRule>
    <cfRule type="cellIs" dxfId="3206" priority="110" stopIfTrue="1" operator="equal">
      <formula>"II"</formula>
    </cfRule>
    <cfRule type="cellIs" dxfId="3205" priority="111" stopIfTrue="1" operator="between">
      <formula>"III"</formula>
      <formula>"IV"</formula>
    </cfRule>
  </conditionalFormatting>
  <conditionalFormatting sqref="AB15:AD16">
    <cfRule type="cellIs" dxfId="3204" priority="101" stopIfTrue="1" operator="equal">
      <formula>"I"</formula>
    </cfRule>
    <cfRule type="cellIs" dxfId="3203" priority="102" stopIfTrue="1" operator="equal">
      <formula>"II"</formula>
    </cfRule>
    <cfRule type="cellIs" dxfId="3202" priority="103" stopIfTrue="1" operator="between">
      <formula>"III"</formula>
      <formula>"IV"</formula>
    </cfRule>
  </conditionalFormatting>
  <conditionalFormatting sqref="AB18:AD18">
    <cfRule type="cellIs" dxfId="3201" priority="83" stopIfTrue="1" operator="equal">
      <formula>"I"</formula>
    </cfRule>
    <cfRule type="cellIs" dxfId="3200" priority="84" stopIfTrue="1" operator="equal">
      <formula>"II"</formula>
    </cfRule>
    <cfRule type="cellIs" dxfId="3199" priority="85" stopIfTrue="1" operator="between">
      <formula>"III"</formula>
      <formula>"IV"</formula>
    </cfRule>
  </conditionalFormatting>
  <conditionalFormatting sqref="AB24:AD25 AB19:AB20">
    <cfRule type="cellIs" dxfId="3198" priority="75" stopIfTrue="1" operator="equal">
      <formula>"I"</formula>
    </cfRule>
  </conditionalFormatting>
  <conditionalFormatting sqref="AB26:AD31">
    <cfRule type="cellIs" dxfId="3197" priority="6" stopIfTrue="1" operator="equal">
      <formula>"I"</formula>
    </cfRule>
    <cfRule type="cellIs" dxfId="3196" priority="7" stopIfTrue="1" operator="equal">
      <formula>"II"</formula>
    </cfRule>
    <cfRule type="cellIs" dxfId="3195" priority="8" stopIfTrue="1" operator="between">
      <formula>"III"</formula>
      <formula>"IV"</formula>
    </cfRule>
  </conditionalFormatting>
  <conditionalFormatting sqref="AB35:AD35">
    <cfRule type="cellIs" dxfId="3194" priority="27" stopIfTrue="1" operator="equal">
      <formula>"I"</formula>
    </cfRule>
    <cfRule type="cellIs" dxfId="3193" priority="28" stopIfTrue="1" operator="equal">
      <formula>"II"</formula>
    </cfRule>
    <cfRule type="cellIs" dxfId="3192" priority="29" stopIfTrue="1" operator="between">
      <formula>"III"</formula>
      <formula>"IV"</formula>
    </cfRule>
  </conditionalFormatting>
  <conditionalFormatting sqref="AB9:AE10">
    <cfRule type="cellIs" dxfId="3191" priority="127" stopIfTrue="1" operator="equal">
      <formula>"I"</formula>
    </cfRule>
    <cfRule type="cellIs" dxfId="3190" priority="128" stopIfTrue="1" operator="equal">
      <formula>"II"</formula>
    </cfRule>
    <cfRule type="cellIs" dxfId="3189" priority="129" stopIfTrue="1" operator="between">
      <formula>"III"</formula>
      <formula>"IV"</formula>
    </cfRule>
  </conditionalFormatting>
  <conditionalFormatting sqref="AB11:AE11">
    <cfRule type="cellIs" dxfId="3188" priority="113" stopIfTrue="1" operator="equal">
      <formula>"I"</formula>
    </cfRule>
    <cfRule type="cellIs" dxfId="3187" priority="114" stopIfTrue="1" operator="equal">
      <formula>"II"</formula>
    </cfRule>
    <cfRule type="cellIs" dxfId="3186" priority="115" stopIfTrue="1" operator="between">
      <formula>"III"</formula>
      <formula>"IV"</formula>
    </cfRule>
  </conditionalFormatting>
  <conditionalFormatting sqref="AB17:AE17">
    <cfRule type="cellIs" dxfId="3185" priority="91" stopIfTrue="1" operator="equal">
      <formula>"I"</formula>
    </cfRule>
    <cfRule type="cellIs" dxfId="3184" priority="92" stopIfTrue="1" operator="equal">
      <formula>"II"</formula>
    </cfRule>
    <cfRule type="cellIs" dxfId="3183" priority="93" stopIfTrue="1" operator="between">
      <formula>"III"</formula>
      <formula>"IV"</formula>
    </cfRule>
  </conditionalFormatting>
  <conditionalFormatting sqref="AB21:AE22">
    <cfRule type="cellIs" dxfId="3182" priority="55" stopIfTrue="1" operator="equal">
      <formula>"I"</formula>
    </cfRule>
    <cfRule type="cellIs" dxfId="3181" priority="56" stopIfTrue="1" operator="equal">
      <formula>"II"</formula>
    </cfRule>
    <cfRule type="cellIs" dxfId="3180" priority="57" stopIfTrue="1" operator="between">
      <formula>"III"</formula>
      <formula>"IV"</formula>
    </cfRule>
  </conditionalFormatting>
  <conditionalFormatting sqref="AB32:AE33">
    <cfRule type="cellIs" dxfId="3179" priority="11" stopIfTrue="1" operator="equal">
      <formula>"I"</formula>
    </cfRule>
    <cfRule type="cellIs" dxfId="3178" priority="12" stopIfTrue="1" operator="equal">
      <formula>"II"</formula>
    </cfRule>
    <cfRule type="cellIs" dxfId="3177" priority="13" stopIfTrue="1" operator="between">
      <formula>"III"</formula>
      <formula>"IV"</formula>
    </cfRule>
  </conditionalFormatting>
  <conditionalFormatting sqref="AD9:AD14">
    <cfRule type="containsText" dxfId="3176" priority="104" stopIfTrue="1" operator="containsText" text="No aceptable o aceptable con control específico">
      <formula>NOT(ISERROR(SEARCH("No aceptable o aceptable con control específico",AD9)))</formula>
    </cfRule>
    <cfRule type="containsText" dxfId="3175" priority="105" stopIfTrue="1" operator="containsText" text="No aceptable">
      <formula>NOT(ISERROR(SEARCH("No aceptable",AD9)))</formula>
    </cfRule>
    <cfRule type="containsText" dxfId="3174" priority="106" stopIfTrue="1" operator="containsText" text="No Aceptable o aceptable con control específico">
      <formula>NOT(ISERROR(SEARCH("No Aceptable o aceptable con control específico",AD9)))</formula>
    </cfRule>
    <cfRule type="cellIs" dxfId="3173" priority="107" stopIfTrue="1" operator="equal">
      <formula>"Aceptable"</formula>
    </cfRule>
  </conditionalFormatting>
  <conditionalFormatting sqref="AD12:AD14">
    <cfRule type="cellIs" dxfId="3172" priority="108" stopIfTrue="1" operator="equal">
      <formula>"No aceptable"</formula>
    </cfRule>
  </conditionalFormatting>
  <conditionalFormatting sqref="AD12:AD16">
    <cfRule type="containsText" dxfId="3171" priority="97" stopIfTrue="1" operator="containsText" text="No aceptable">
      <formula>NOT(ISERROR(SEARCH("No aceptable",AD12)))</formula>
    </cfRule>
    <cfRule type="containsText" dxfId="3170" priority="98" stopIfTrue="1" operator="containsText" text="No Aceptable o aceptable con control específico">
      <formula>NOT(ISERROR(SEARCH("No Aceptable o aceptable con control específico",AD12)))</formula>
    </cfRule>
  </conditionalFormatting>
  <conditionalFormatting sqref="AD15">
    <cfRule type="containsText" dxfId="3169" priority="94" stopIfTrue="1" operator="containsText" text="No aceptable">
      <formula>NOT(ISERROR(SEARCH("No aceptable",AD15)))</formula>
    </cfRule>
    <cfRule type="containsText" dxfId="3168" priority="95" stopIfTrue="1" operator="containsText" text="No Aceptable o aceptable con control específico">
      <formula>NOT(ISERROR(SEARCH("No Aceptable o aceptable con control específico",AD15)))</formula>
    </cfRule>
  </conditionalFormatting>
  <conditionalFormatting sqref="AD15:AD16">
    <cfRule type="containsText" dxfId="3167" priority="96" stopIfTrue="1" operator="containsText" text="No aceptable o aceptable con control específico">
      <formula>NOT(ISERROR(SEARCH("No aceptable o aceptable con control específico",AD15)))</formula>
    </cfRule>
    <cfRule type="cellIs" dxfId="3166" priority="99" stopIfTrue="1" operator="equal">
      <formula>"Aceptable"</formula>
    </cfRule>
    <cfRule type="cellIs" dxfId="3165" priority="100" stopIfTrue="1" operator="equal">
      <formula>"No aceptable"</formula>
    </cfRule>
  </conditionalFormatting>
  <conditionalFormatting sqref="AD17:AD24">
    <cfRule type="containsText" dxfId="3164" priority="42" stopIfTrue="1" operator="containsText" text="No aceptable o aceptable con control específico">
      <formula>NOT(ISERROR(SEARCH("No aceptable o aceptable con control específico",AD17)))</formula>
    </cfRule>
    <cfRule type="containsText" dxfId="3163" priority="43" stopIfTrue="1" operator="containsText" text="No aceptable">
      <formula>NOT(ISERROR(SEARCH("No aceptable",AD17)))</formula>
    </cfRule>
    <cfRule type="containsText" dxfId="3162" priority="44" stopIfTrue="1" operator="containsText" text="No Aceptable o aceptable con control específico">
      <formula>NOT(ISERROR(SEARCH("No Aceptable o aceptable con control específico",AD17)))</formula>
    </cfRule>
  </conditionalFormatting>
  <conditionalFormatting sqref="AD18">
    <cfRule type="cellIs" dxfId="3161" priority="81" stopIfTrue="1" operator="equal">
      <formula>"Aceptable"</formula>
    </cfRule>
    <cfRule type="cellIs" dxfId="3160" priority="82" stopIfTrue="1" operator="equal">
      <formula>"No aceptable"</formula>
    </cfRule>
  </conditionalFormatting>
  <conditionalFormatting sqref="AD21:AD23">
    <cfRule type="cellIs" dxfId="3159" priority="45" stopIfTrue="1" operator="equal">
      <formula>"Aceptable"</formula>
    </cfRule>
    <cfRule type="cellIs" dxfId="3158" priority="46" stopIfTrue="1" operator="equal">
      <formula>"No aceptable"</formula>
    </cfRule>
  </conditionalFormatting>
  <conditionalFormatting sqref="AD25">
    <cfRule type="containsText" dxfId="3157" priority="369" stopIfTrue="1" operator="containsText" text="No aceptable o aceptable con control específico">
      <formula>NOT(ISERROR(SEARCH("No aceptable o aceptable con control específico",AD25)))</formula>
    </cfRule>
    <cfRule type="containsText" dxfId="3156" priority="370" stopIfTrue="1" operator="containsText" text="No aceptable">
      <formula>NOT(ISERROR(SEARCH("No aceptable",AD25)))</formula>
    </cfRule>
    <cfRule type="containsText" dxfId="3155" priority="371" stopIfTrue="1" operator="containsText" text="No Aceptable o aceptable con control específico">
      <formula>NOT(ISERROR(SEARCH("No Aceptable o aceptable con control específico",AD25)))</formula>
    </cfRule>
    <cfRule type="cellIs" dxfId="3154" priority="372" stopIfTrue="1" operator="equal">
      <formula>"Aceptable"</formula>
    </cfRule>
    <cfRule type="cellIs" dxfId="3153" priority="373" stopIfTrue="1" operator="equal">
      <formula>"No aceptable"</formula>
    </cfRule>
  </conditionalFormatting>
  <conditionalFormatting sqref="AD26:AD31">
    <cfRule type="cellIs" dxfId="3152" priority="4" stopIfTrue="1" operator="equal">
      <formula>"Aceptable"</formula>
    </cfRule>
    <cfRule type="cellIs" dxfId="3151" priority="5" stopIfTrue="1" operator="equal">
      <formula>"No aceptable"</formula>
    </cfRule>
  </conditionalFormatting>
  <conditionalFormatting sqref="AD26:AD35">
    <cfRule type="containsText" dxfId="3150" priority="1" stopIfTrue="1" operator="containsText" text="No aceptable o aceptable con control específico">
      <formula>NOT(ISERROR(SEARCH("No aceptable o aceptable con control específico",AD26)))</formula>
    </cfRule>
    <cfRule type="containsText" dxfId="3149" priority="2" stopIfTrue="1" operator="containsText" text="No aceptable">
      <formula>NOT(ISERROR(SEARCH("No aceptable",AD26)))</formula>
    </cfRule>
    <cfRule type="containsText" dxfId="3148" priority="3" stopIfTrue="1" operator="containsText" text="No Aceptable o aceptable con control específico">
      <formula>NOT(ISERROR(SEARCH("No Aceptable o aceptable con control específico",AD26)))</formula>
    </cfRule>
  </conditionalFormatting>
  <conditionalFormatting sqref="AD35">
    <cfRule type="containsText" dxfId="3147" priority="22" stopIfTrue="1" operator="containsText" text="No aceptable o aceptable con control específico">
      <formula>NOT(ISERROR(SEARCH("No aceptable o aceptable con control específico",AD35)))</formula>
    </cfRule>
    <cfRule type="containsText" dxfId="3146" priority="23" stopIfTrue="1" operator="containsText" text="No aceptable">
      <formula>NOT(ISERROR(SEARCH("No aceptable",AD35)))</formula>
    </cfRule>
    <cfRule type="containsText" dxfId="3145" priority="24" stopIfTrue="1" operator="containsText" text="No Aceptable o aceptable con control específico">
      <formula>NOT(ISERROR(SEARCH("No Aceptable o aceptable con control específico",AD35)))</formula>
    </cfRule>
    <cfRule type="cellIs" dxfId="3144" priority="25" stopIfTrue="1" operator="equal">
      <formula>"Aceptable"</formula>
    </cfRule>
    <cfRule type="cellIs" dxfId="3143" priority="26" stopIfTrue="1" operator="equal">
      <formula>"No aceptable"</formula>
    </cfRule>
  </conditionalFormatting>
  <conditionalFormatting sqref="AD9:AE10">
    <cfRule type="cellIs" dxfId="3142" priority="126" stopIfTrue="1" operator="equal">
      <formula>"No aceptable"</formula>
    </cfRule>
  </conditionalFormatting>
  <conditionalFormatting sqref="AD11:AE11">
    <cfRule type="cellIs" dxfId="3141" priority="112" stopIfTrue="1" operator="equal">
      <formula>"No aceptable"</formula>
    </cfRule>
  </conditionalFormatting>
  <conditionalFormatting sqref="AD17:AE17">
    <cfRule type="cellIs" dxfId="3140" priority="89" stopIfTrue="1" operator="equal">
      <formula>"Aceptable"</formula>
    </cfRule>
    <cfRule type="cellIs" dxfId="3139" priority="90" stopIfTrue="1" operator="equal">
      <formula>"No aceptable"</formula>
    </cfRule>
  </conditionalFormatting>
  <conditionalFormatting sqref="AD19:AE20">
    <cfRule type="cellIs" dxfId="3138" priority="73" stopIfTrue="1" operator="equal">
      <formula>"Aceptable"</formula>
    </cfRule>
    <cfRule type="cellIs" dxfId="3137" priority="74" stopIfTrue="1" operator="equal">
      <formula>"No aceptable"</formula>
    </cfRule>
  </conditionalFormatting>
  <conditionalFormatting sqref="AD24:AE24">
    <cfRule type="cellIs" dxfId="3136" priority="53" stopIfTrue="1" operator="equal">
      <formula>"Aceptable"</formula>
    </cfRule>
    <cfRule type="cellIs" dxfId="3135" priority="54" stopIfTrue="1" operator="equal">
      <formula>"No aceptable"</formula>
    </cfRule>
  </conditionalFormatting>
  <conditionalFormatting sqref="AD32:AE35">
    <cfRule type="cellIs" dxfId="3134" priority="9" stopIfTrue="1" operator="equal">
      <formula>"Aceptable"</formula>
    </cfRule>
    <cfRule type="cellIs" dxfId="3133" priority="10" stopIfTrue="1" operator="equal">
      <formula>"No aceptable"</formula>
    </cfRule>
  </conditionalFormatting>
  <conditionalFormatting sqref="AE9:AE11">
    <cfRule type="cellIs" dxfId="3132" priority="116" stopIfTrue="1" operator="equal">
      <formula>"Aceptable"</formula>
    </cfRule>
  </conditionalFormatting>
  <conditionalFormatting sqref="AE19">
    <cfRule type="cellIs" dxfId="3131" priority="70" stopIfTrue="1" operator="equal">
      <formula>"I"</formula>
    </cfRule>
    <cfRule type="cellIs" dxfId="3130" priority="71" stopIfTrue="1" operator="equal">
      <formula>"II"</formula>
    </cfRule>
    <cfRule type="cellIs" dxfId="3129" priority="72" stopIfTrue="1" operator="between">
      <formula>"III"</formula>
      <formula>"IV"</formula>
    </cfRule>
  </conditionalFormatting>
  <conditionalFormatting sqref="AE21:AE22">
    <cfRule type="cellIs" dxfId="3128" priority="58" stopIfTrue="1" operator="equal">
      <formula>"Aceptable"</formula>
    </cfRule>
    <cfRule type="cellIs" dxfId="3127" priority="59" stopIfTrue="1" operator="equal">
      <formula>"No aceptable"</formula>
    </cfRule>
  </conditionalFormatting>
  <conditionalFormatting sqref="AE23">
    <cfRule type="cellIs" dxfId="3126" priority="40" stopIfTrue="1" operator="equal">
      <formula>"Aceptable"</formula>
    </cfRule>
    <cfRule type="cellIs" dxfId="3125" priority="41" stopIfTrue="1" operator="equal">
      <formula>"No aceptable"</formula>
    </cfRule>
  </conditionalFormatting>
  <conditionalFormatting sqref="AE24:AE28">
    <cfRule type="cellIs" dxfId="3124" priority="32" stopIfTrue="1" operator="equal">
      <formula>"I"</formula>
    </cfRule>
    <cfRule type="cellIs" dxfId="3123" priority="33" stopIfTrue="1" operator="equal">
      <formula>"II"</formula>
    </cfRule>
    <cfRule type="cellIs" dxfId="3122" priority="34" stopIfTrue="1" operator="between">
      <formula>"III"</formula>
      <formula>"IV"</formula>
    </cfRule>
  </conditionalFormatting>
  <conditionalFormatting sqref="AE25:AE28">
    <cfRule type="cellIs" dxfId="3121" priority="30" stopIfTrue="1" operator="equal">
      <formula>"Aceptable"</formula>
    </cfRule>
    <cfRule type="cellIs" dxfId="3120" priority="31" stopIfTrue="1" operator="equal">
      <formula>"No aceptable"</formula>
    </cfRule>
  </conditionalFormatting>
  <conditionalFormatting sqref="AE35">
    <cfRule type="cellIs" dxfId="3119" priority="17" stopIfTrue="1" operator="equal">
      <formula>"Aceptable"</formula>
    </cfRule>
    <cfRule type="cellIs" dxfId="3118" priority="18" stopIfTrue="1" operator="equal">
      <formula>"No aceptable"</formula>
    </cfRule>
    <cfRule type="cellIs" dxfId="3117" priority="19" stopIfTrue="1" operator="equal">
      <formula>"I"</formula>
    </cfRule>
    <cfRule type="cellIs" dxfId="3116" priority="20" stopIfTrue="1" operator="equal">
      <formula>"II"</formula>
    </cfRule>
    <cfRule type="cellIs" dxfId="3115" priority="21"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35" xr:uid="{00000000-0002-0000-0300-000000000000}">
      <formula1>"100,60,25,10"</formula1>
    </dataValidation>
    <dataValidation type="list" allowBlank="1" showInputMessage="1" prompt="4 = Continua_x000a_3 = Frecuente_x000a_2 = Ocasional_x000a_1 = Esporádica" sqref="V9:V35" xr:uid="{00000000-0002-0000-0300-000001000000}">
      <formula1>"4, 3, 2, 1"</formula1>
    </dataValidation>
    <dataValidation type="list" allowBlank="1" showInputMessage="1" showErrorMessage="1" prompt="10 = Muy Alto_x000a_6 = Alto_x000a_2 = Medio_x000a_0 = Bajo" sqref="U9:U35" xr:uid="{00000000-0002-0000-0300-000002000000}">
      <formula1>"10, 6, 2, 0, "</formula1>
    </dataValidation>
    <dataValidation allowBlank="1" sqref="AA9:AA35" xr:uid="{00000000-0002-0000-0300-000003000000}"/>
  </dataValidations>
  <pageMargins left="0.39370078740157483" right="0.39370078740157483" top="0.39370078740157483" bottom="0.39370078740157483" header="0.31496062992125984" footer="0.31496062992125984"/>
  <pageSetup scale="30" fitToHeight="0" orientation="portrait" r:id="rId1"/>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K48"/>
  <sheetViews>
    <sheetView view="pageBreakPreview" topLeftCell="G1" zoomScale="70" zoomScaleNormal="90" zoomScaleSheetLayoutView="70" workbookViewId="0">
      <selection activeCell="AJ9" sqref="AJ9"/>
    </sheetView>
  </sheetViews>
  <sheetFormatPr baseColWidth="10" defaultColWidth="6.42578125" defaultRowHeight="26.25" customHeight="1"/>
  <cols>
    <col min="1" max="7" width="6.42578125" style="2"/>
    <col min="8" max="8" width="6.42578125" style="3"/>
    <col min="9" max="9" width="9.140625" style="2" customWidth="1"/>
    <col min="10" max="10" width="7.7109375" style="2" customWidth="1"/>
    <col min="11" max="11" width="8.28515625" style="2" customWidth="1"/>
    <col min="12" max="15" width="6.42578125" style="2"/>
    <col min="16" max="16" width="8.140625" style="2" customWidth="1"/>
    <col min="17" max="17" width="6.42578125" style="2"/>
    <col min="18" max="20" width="12" style="2" customWidth="1"/>
    <col min="21" max="33" width="6.42578125" style="2"/>
    <col min="34" max="35" width="11.28515625" style="2" customWidth="1"/>
    <col min="36" max="36" width="9.42578125" style="3" customWidth="1"/>
    <col min="37" max="37" width="19.140625" style="2" customWidth="1"/>
    <col min="38" max="16384" width="6.42578125" style="2"/>
  </cols>
  <sheetData>
    <row r="1" spans="1:37" ht="26.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5" t="s">
        <v>67</v>
      </c>
      <c r="AK1" s="166" t="s">
        <v>102</v>
      </c>
    </row>
    <row r="2" spans="1:37" ht="26.25" customHeight="1">
      <c r="B2" s="9"/>
      <c r="AI2" s="10"/>
      <c r="AJ2" s="165" t="s">
        <v>68</v>
      </c>
      <c r="AK2" s="166">
        <v>3</v>
      </c>
    </row>
    <row r="3" spans="1:37"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7" t="s">
        <v>69</v>
      </c>
      <c r="AK3" s="168">
        <v>45826</v>
      </c>
    </row>
    <row r="4" spans="1:37" ht="45.75" customHeight="1">
      <c r="B4" s="475" t="s">
        <v>624</v>
      </c>
      <c r="C4" s="476"/>
      <c r="D4" s="476"/>
      <c r="E4" s="476"/>
      <c r="F4" s="476"/>
      <c r="G4" s="476"/>
      <c r="H4" s="476"/>
      <c r="I4" s="476"/>
      <c r="J4" s="476"/>
      <c r="K4" s="476"/>
      <c r="L4" s="476"/>
      <c r="M4" s="476"/>
      <c r="N4" s="476"/>
      <c r="O4" s="476"/>
      <c r="P4" s="476"/>
      <c r="Q4" s="476"/>
      <c r="R4" s="476"/>
      <c r="S4" s="476"/>
      <c r="T4" s="477"/>
      <c r="U4" s="475" t="s">
        <v>625</v>
      </c>
      <c r="V4" s="476"/>
      <c r="W4" s="476"/>
      <c r="X4" s="476"/>
      <c r="Y4" s="476"/>
      <c r="Z4" s="476"/>
      <c r="AA4" s="476"/>
      <c r="AB4" s="476"/>
      <c r="AC4" s="476"/>
      <c r="AD4" s="476"/>
      <c r="AE4" s="476"/>
      <c r="AF4" s="476"/>
      <c r="AG4" s="476"/>
      <c r="AH4" s="476"/>
      <c r="AI4" s="476"/>
      <c r="AJ4" s="476"/>
      <c r="AK4" s="477"/>
    </row>
    <row r="5" spans="1:37" s="1" customFormat="1" ht="26.25" customHeight="1">
      <c r="B5" s="478" t="s">
        <v>16</v>
      </c>
      <c r="C5" s="478"/>
      <c r="D5" s="478"/>
      <c r="E5" s="478"/>
      <c r="F5" s="478"/>
      <c r="G5" s="478"/>
      <c r="H5" s="478"/>
      <c r="I5" s="478"/>
      <c r="J5" s="478"/>
      <c r="K5" s="478"/>
      <c r="L5" s="478"/>
      <c r="M5" s="478"/>
      <c r="N5" s="478"/>
      <c r="O5" s="478"/>
      <c r="P5" s="478"/>
      <c r="Q5" s="478"/>
      <c r="R5" s="478"/>
      <c r="S5" s="478"/>
      <c r="T5" s="478"/>
      <c r="U5" s="421" t="s">
        <v>7</v>
      </c>
      <c r="V5" s="421"/>
      <c r="W5" s="421"/>
      <c r="X5" s="421"/>
      <c r="Y5" s="421"/>
      <c r="Z5" s="421"/>
      <c r="AA5" s="421"/>
      <c r="AB5" s="421"/>
      <c r="AC5" s="421"/>
      <c r="AD5" s="421" t="s">
        <v>19</v>
      </c>
      <c r="AE5" s="421" t="s">
        <v>17</v>
      </c>
      <c r="AF5" s="421"/>
      <c r="AG5" s="421"/>
      <c r="AH5" s="421"/>
      <c r="AI5" s="421"/>
      <c r="AJ5" s="421"/>
      <c r="AK5" s="421"/>
    </row>
    <row r="6" spans="1:37" s="1" customFormat="1" ht="26.25" customHeight="1">
      <c r="B6" s="478"/>
      <c r="C6" s="478"/>
      <c r="D6" s="478"/>
      <c r="E6" s="478"/>
      <c r="F6" s="478"/>
      <c r="G6" s="478"/>
      <c r="H6" s="478"/>
      <c r="I6" s="478"/>
      <c r="J6" s="478"/>
      <c r="K6" s="478"/>
      <c r="L6" s="478"/>
      <c r="M6" s="478"/>
      <c r="N6" s="478"/>
      <c r="O6" s="478"/>
      <c r="P6" s="478"/>
      <c r="Q6" s="478"/>
      <c r="R6" s="478"/>
      <c r="S6" s="478"/>
      <c r="T6" s="478"/>
      <c r="U6" s="421"/>
      <c r="V6" s="421"/>
      <c r="W6" s="421"/>
      <c r="X6" s="421"/>
      <c r="Y6" s="421"/>
      <c r="Z6" s="421"/>
      <c r="AA6" s="421"/>
      <c r="AB6" s="421"/>
      <c r="AC6" s="421"/>
      <c r="AD6" s="421"/>
      <c r="AE6" s="421" t="s">
        <v>10</v>
      </c>
      <c r="AF6" s="421"/>
      <c r="AG6" s="421"/>
      <c r="AH6" s="421"/>
      <c r="AI6" s="421"/>
      <c r="AJ6" s="421"/>
      <c r="AK6" s="421"/>
    </row>
    <row r="7" spans="1:37" s="1" customFormat="1" ht="26.25" customHeight="1">
      <c r="B7" s="460" t="s">
        <v>22</v>
      </c>
      <c r="C7" s="460" t="s">
        <v>23</v>
      </c>
      <c r="D7" s="460" t="s">
        <v>38</v>
      </c>
      <c r="E7" s="460" t="s">
        <v>20</v>
      </c>
      <c r="F7" s="460" t="s">
        <v>21</v>
      </c>
      <c r="G7" s="460" t="s">
        <v>66</v>
      </c>
      <c r="H7" s="457" t="s">
        <v>2</v>
      </c>
      <c r="I7" s="457"/>
      <c r="J7" s="457"/>
      <c r="K7" s="457" t="s">
        <v>5</v>
      </c>
      <c r="L7" s="464" t="s">
        <v>70</v>
      </c>
      <c r="M7" s="465"/>
      <c r="N7" s="465"/>
      <c r="O7" s="466"/>
      <c r="P7" s="457" t="s">
        <v>208</v>
      </c>
      <c r="Q7" s="460" t="s">
        <v>71</v>
      </c>
      <c r="R7" s="457" t="s">
        <v>0</v>
      </c>
      <c r="S7" s="457"/>
      <c r="T7" s="457"/>
      <c r="U7" s="460" t="s">
        <v>30</v>
      </c>
      <c r="V7" s="460" t="s">
        <v>31</v>
      </c>
      <c r="W7" s="460" t="s">
        <v>8</v>
      </c>
      <c r="X7" s="462" t="s">
        <v>29</v>
      </c>
      <c r="Y7" s="457" t="s">
        <v>25</v>
      </c>
      <c r="Z7" s="460" t="s">
        <v>32</v>
      </c>
      <c r="AA7" s="460" t="s">
        <v>28</v>
      </c>
      <c r="AB7" s="460" t="s">
        <v>27</v>
      </c>
      <c r="AC7" s="457" t="s">
        <v>26</v>
      </c>
      <c r="AD7" s="460" t="s">
        <v>9</v>
      </c>
      <c r="AE7" s="457" t="s">
        <v>24</v>
      </c>
      <c r="AF7" s="457" t="s">
        <v>11</v>
      </c>
      <c r="AG7" s="457" t="s">
        <v>12</v>
      </c>
      <c r="AH7" s="457" t="s">
        <v>13</v>
      </c>
      <c r="AI7" s="457" t="s">
        <v>14</v>
      </c>
      <c r="AJ7" s="457" t="s">
        <v>15</v>
      </c>
      <c r="AK7" s="457" t="s">
        <v>18</v>
      </c>
    </row>
    <row r="8" spans="1:37" s="1" customFormat="1" ht="48" customHeight="1" thickBot="1">
      <c r="B8" s="461"/>
      <c r="C8" s="461"/>
      <c r="D8" s="461"/>
      <c r="E8" s="461"/>
      <c r="F8" s="461"/>
      <c r="G8" s="461"/>
      <c r="H8" s="182" t="s">
        <v>3</v>
      </c>
      <c r="I8" s="182" t="s">
        <v>4</v>
      </c>
      <c r="J8" s="182" t="s">
        <v>6</v>
      </c>
      <c r="K8" s="458"/>
      <c r="L8" s="181" t="s">
        <v>39</v>
      </c>
      <c r="M8" s="181" t="s">
        <v>40</v>
      </c>
      <c r="N8" s="183" t="s">
        <v>41</v>
      </c>
      <c r="O8" s="183" t="s">
        <v>43</v>
      </c>
      <c r="P8" s="458"/>
      <c r="Q8" s="461"/>
      <c r="R8" s="182" t="s">
        <v>6</v>
      </c>
      <c r="S8" s="182" t="s">
        <v>1</v>
      </c>
      <c r="T8" s="182" t="s">
        <v>72</v>
      </c>
      <c r="U8" s="461"/>
      <c r="V8" s="461"/>
      <c r="W8" s="461"/>
      <c r="X8" s="463"/>
      <c r="Y8" s="458"/>
      <c r="Z8" s="461"/>
      <c r="AA8" s="461"/>
      <c r="AB8" s="461"/>
      <c r="AC8" s="458"/>
      <c r="AD8" s="461"/>
      <c r="AE8" s="458"/>
      <c r="AF8" s="458"/>
      <c r="AG8" s="458"/>
      <c r="AH8" s="458"/>
      <c r="AI8" s="458"/>
      <c r="AJ8" s="458"/>
      <c r="AK8" s="458"/>
    </row>
    <row r="9" spans="1:37" ht="69.75" customHeight="1">
      <c r="A9" s="24"/>
      <c r="B9" s="467" t="s">
        <v>598</v>
      </c>
      <c r="C9" s="467" t="s">
        <v>599</v>
      </c>
      <c r="D9" s="469" t="s">
        <v>600</v>
      </c>
      <c r="E9" s="472" t="s">
        <v>569</v>
      </c>
      <c r="F9" s="472" t="s">
        <v>615</v>
      </c>
      <c r="G9" s="106" t="s">
        <v>42</v>
      </c>
      <c r="H9" s="459" t="s">
        <v>198</v>
      </c>
      <c r="I9" s="95" t="s">
        <v>46</v>
      </c>
      <c r="J9" s="108" t="s">
        <v>230</v>
      </c>
      <c r="K9" s="108" t="s">
        <v>231</v>
      </c>
      <c r="L9" s="76">
        <v>1</v>
      </c>
      <c r="M9" s="77">
        <v>0</v>
      </c>
      <c r="N9" s="76">
        <v>0</v>
      </c>
      <c r="O9" s="76">
        <f>SUM(L9:N9)</f>
        <v>1</v>
      </c>
      <c r="P9" s="108" t="s">
        <v>232</v>
      </c>
      <c r="Q9" s="107">
        <v>8</v>
      </c>
      <c r="R9" s="108" t="s">
        <v>424</v>
      </c>
      <c r="S9" s="108" t="s">
        <v>234</v>
      </c>
      <c r="T9" s="108" t="s">
        <v>233</v>
      </c>
      <c r="U9" s="204">
        <v>2</v>
      </c>
      <c r="V9" s="204">
        <v>4</v>
      </c>
      <c r="W9" s="204">
        <f>V9*U9</f>
        <v>8</v>
      </c>
      <c r="X9" s="205" t="str">
        <f>+IF(AND(U9*V9&gt;=24,U9*V9&lt;=40),"MA",IF(AND(U9*V9&gt;=10,U9*V9&lt;=20),"A",IF(AND(U9*V9&gt;=6,U9*V9&lt;=8),"M",IF(AND(U9*V9&gt;=0,U9*V9&lt;=4),"B",""))))</f>
        <v>M</v>
      </c>
      <c r="Y9" s="20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204">
        <v>10</v>
      </c>
      <c r="AA9" s="204">
        <f>W9*Z9</f>
        <v>80</v>
      </c>
      <c r="AB9" s="207" t="str">
        <f>+IF(AND(U9*V9*Z9&gt;=600,U9*V9*Z9&lt;=4000),"I",IF(AND(U9*V9*Z9&gt;=150,U9*V9*Z9&lt;=500),"II",IF(AND(U9*V9*Z9&gt;=40,U9*V9*Z9&lt;=120),"III",IF(AND(U9*V9*Z9&gt;=0,U9*V9*Z9&lt;=20),"IV",""))))</f>
        <v>III</v>
      </c>
      <c r="AC9" s="20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208"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ht="69.75" customHeight="1">
      <c r="A10" s="25"/>
      <c r="B10" s="435"/>
      <c r="C10" s="435"/>
      <c r="D10" s="470"/>
      <c r="E10" s="473"/>
      <c r="F10" s="473"/>
      <c r="G10" s="19" t="s">
        <v>42</v>
      </c>
      <c r="H10" s="455"/>
      <c r="I10" s="74" t="s">
        <v>96</v>
      </c>
      <c r="J10" s="75" t="s">
        <v>236</v>
      </c>
      <c r="K10" s="85" t="s">
        <v>237</v>
      </c>
      <c r="L10" s="76">
        <v>1</v>
      </c>
      <c r="M10" s="77">
        <v>0</v>
      </c>
      <c r="N10" s="76">
        <v>0</v>
      </c>
      <c r="O10" s="76">
        <f t="shared" ref="O10:O25" si="0">SUM(L10:N10)</f>
        <v>1</v>
      </c>
      <c r="P10" s="75" t="s">
        <v>232</v>
      </c>
      <c r="Q10" s="78">
        <v>6</v>
      </c>
      <c r="R10" s="85" t="s">
        <v>425</v>
      </c>
      <c r="S10" s="85" t="s">
        <v>234</v>
      </c>
      <c r="T10" s="85" t="s">
        <v>233</v>
      </c>
      <c r="U10" s="195">
        <v>2</v>
      </c>
      <c r="V10" s="195">
        <v>4</v>
      </c>
      <c r="W10" s="195">
        <f>V10*U10</f>
        <v>8</v>
      </c>
      <c r="X10" s="196" t="str">
        <f>+IF(AND(U10*V10&gt;=24,U10*V10&lt;=40),"MA",IF(AND(U10*V10&gt;=10,U10*V10&lt;=20),"A",IF(AND(U10*V10&gt;=6,U10*V10&lt;=8),"M",IF(AND(U10*V10&gt;=0,U10*V10&lt;=4),"B",""))))</f>
        <v>M</v>
      </c>
      <c r="Y10" s="197"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W10*Z10</f>
        <v>80</v>
      </c>
      <c r="AB10" s="198" t="str">
        <f>+IF(AND(U10*V10*Z10&gt;=600,U10*V10*Z10&lt;=4000),"I",IF(AND(U10*V10*Z10&gt;=150,U10*V10*Z10&lt;=500),"II",IF(AND(U10*V10*Z10&gt;=40,U10*V10*Z10&lt;=120),"III",IF(AND(U10*V10*Z10&gt;=0,U10*V10*Z10&lt;=20),"IV",""))))</f>
        <v>III</v>
      </c>
      <c r="AC10" s="1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ht="69.75" customHeight="1">
      <c r="A11" s="25"/>
      <c r="B11" s="435"/>
      <c r="C11" s="435"/>
      <c r="D11" s="470"/>
      <c r="E11" s="473"/>
      <c r="F11" s="473"/>
      <c r="G11" s="19" t="s">
        <v>33</v>
      </c>
      <c r="H11" s="456"/>
      <c r="I11" s="74" t="s">
        <v>96</v>
      </c>
      <c r="J11" s="74" t="s">
        <v>241</v>
      </c>
      <c r="K11" s="78" t="s">
        <v>243</v>
      </c>
      <c r="L11" s="76">
        <v>1</v>
      </c>
      <c r="M11" s="77">
        <v>0</v>
      </c>
      <c r="N11" s="76">
        <v>0</v>
      </c>
      <c r="O11" s="76">
        <f t="shared" si="0"/>
        <v>1</v>
      </c>
      <c r="P11" s="78" t="s">
        <v>242</v>
      </c>
      <c r="Q11" s="78">
        <v>2</v>
      </c>
      <c r="R11" s="78" t="s">
        <v>33</v>
      </c>
      <c r="S11" s="78" t="s">
        <v>33</v>
      </c>
      <c r="T11" s="78" t="s">
        <v>244</v>
      </c>
      <c r="U11" s="195">
        <v>2</v>
      </c>
      <c r="V11" s="195">
        <v>2</v>
      </c>
      <c r="W11" s="195">
        <f t="shared" ref="W11:W24" si="1">V11*U11</f>
        <v>4</v>
      </c>
      <c r="X11" s="196" t="str">
        <f t="shared" ref="X11:X24" si="2">+IF(AND(U11*V11&gt;=24,U11*V11&lt;=40),"MA",IF(AND(U11*V11&gt;=10,U11*V11&lt;=20),"A",IF(AND(U11*V11&gt;=6,U11*V11&lt;=8),"M",IF(AND(U11*V11&gt;=0,U11*V11&lt;=4),"B",""))))</f>
        <v>B</v>
      </c>
      <c r="Y11" s="197"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195">
        <v>10</v>
      </c>
      <c r="AA11" s="195">
        <f t="shared" ref="AA11:AA24" si="4">W11*Z11</f>
        <v>40</v>
      </c>
      <c r="AB11" s="198" t="str">
        <f>+IF(AND(U11*V11*Z11&gt;=600,U11*V11*Z11&lt;=4000),"I",IF(AND(U11*V11*Z11&gt;=150,U11*V11*Z11&lt;=500),"II",IF(AND(U11*V11*Z11&gt;=40,U11*V11*Z11&lt;=120),"III",IF(AND(U11*V11*Z11&gt;=0,U11*V11*Z11&lt;=20),"IV",""))))</f>
        <v>III</v>
      </c>
      <c r="AC11" s="1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64" t="s">
        <v>691</v>
      </c>
      <c r="AF11" s="78" t="s">
        <v>34</v>
      </c>
      <c r="AG11" s="78" t="s">
        <v>34</v>
      </c>
      <c r="AH11" s="78" t="s">
        <v>34</v>
      </c>
      <c r="AI11" s="64" t="s">
        <v>706</v>
      </c>
      <c r="AJ11" s="64" t="s">
        <v>652</v>
      </c>
      <c r="AK11" s="52" t="s">
        <v>468</v>
      </c>
    </row>
    <row r="12" spans="1:37" ht="69.75" customHeight="1">
      <c r="A12" s="25"/>
      <c r="B12" s="435"/>
      <c r="C12" s="435"/>
      <c r="D12" s="470"/>
      <c r="E12" s="473"/>
      <c r="F12" s="473"/>
      <c r="G12" s="19" t="s">
        <v>181</v>
      </c>
      <c r="H12" s="454" t="s">
        <v>44</v>
      </c>
      <c r="I12" s="74" t="s">
        <v>54</v>
      </c>
      <c r="J12" s="74" t="s">
        <v>224</v>
      </c>
      <c r="K12" s="74" t="s">
        <v>219</v>
      </c>
      <c r="L12" s="76">
        <v>1</v>
      </c>
      <c r="M12" s="77">
        <v>0</v>
      </c>
      <c r="N12" s="76">
        <v>0</v>
      </c>
      <c r="O12" s="76">
        <f t="shared" si="0"/>
        <v>1</v>
      </c>
      <c r="P12" s="74" t="s">
        <v>708</v>
      </c>
      <c r="Q12" s="78">
        <v>8</v>
      </c>
      <c r="R12" s="74" t="s">
        <v>221</v>
      </c>
      <c r="S12" s="74" t="s">
        <v>220</v>
      </c>
      <c r="T12" s="74" t="s">
        <v>300</v>
      </c>
      <c r="U12" s="195">
        <v>2</v>
      </c>
      <c r="V12" s="195">
        <v>3</v>
      </c>
      <c r="W12" s="195">
        <f t="shared" si="1"/>
        <v>6</v>
      </c>
      <c r="X12" s="196" t="str">
        <f t="shared" si="2"/>
        <v>M</v>
      </c>
      <c r="Y12" s="197" t="str">
        <f t="shared" si="3"/>
        <v>Situación deficiente con exposición esporádica, o bien situación mejorable con exposición continuada o frecuente. Es posible que suceda el daño alguna vez.</v>
      </c>
      <c r="Z12" s="195">
        <v>10</v>
      </c>
      <c r="AA12" s="195">
        <f t="shared" si="4"/>
        <v>60</v>
      </c>
      <c r="AB12" s="198" t="str">
        <f t="shared" ref="AB12:AB24" si="5">+IF(AND(U12*V12*Z12&gt;=600,U12*V12*Z12&lt;=4000),"I",IF(AND(U12*V12*Z12&gt;=150,U12*V12*Z12&lt;=500),"II",IF(AND(U12*V12*Z12&gt;=40,U12*V12*Z12&lt;=120),"III",IF(AND(U12*V12*Z12&gt;=0,U12*V12*Z12&lt;=20),"IV",""))))</f>
        <v>III</v>
      </c>
      <c r="AC12" s="197" t="str">
        <f t="shared" ref="AC12:AC24"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 t="shared" ref="AD12:AD24" si="7">+IF(AB12="I","No aceptable",IF(AB12="II","No aceptable o aceptable con control específico",IF(AB12="III","Aceptable",IF(AB12="IV","Aceptable",""))))</f>
        <v>Aceptable</v>
      </c>
      <c r="AE12" s="407" t="s">
        <v>712</v>
      </c>
      <c r="AF12" s="74" t="s">
        <v>34</v>
      </c>
      <c r="AG12" s="74" t="s">
        <v>34</v>
      </c>
      <c r="AH12" s="74" t="s">
        <v>34</v>
      </c>
      <c r="AI12" s="64" t="s">
        <v>661</v>
      </c>
      <c r="AJ12" s="74" t="s">
        <v>34</v>
      </c>
      <c r="AK12" s="52" t="s">
        <v>433</v>
      </c>
    </row>
    <row r="13" spans="1:37" ht="69.75" customHeight="1">
      <c r="A13" s="25"/>
      <c r="B13" s="435"/>
      <c r="C13" s="435"/>
      <c r="D13" s="470"/>
      <c r="E13" s="473"/>
      <c r="F13" s="473"/>
      <c r="G13" s="19" t="s">
        <v>42</v>
      </c>
      <c r="H13" s="455"/>
      <c r="I13" s="74" t="s">
        <v>437</v>
      </c>
      <c r="J13" s="74" t="s">
        <v>438</v>
      </c>
      <c r="K13" s="74" t="s">
        <v>710</v>
      </c>
      <c r="L13" s="76">
        <v>1</v>
      </c>
      <c r="M13" s="77">
        <v>0</v>
      </c>
      <c r="N13" s="76">
        <v>0</v>
      </c>
      <c r="O13" s="76">
        <f t="shared" si="0"/>
        <v>1</v>
      </c>
      <c r="P13" s="74" t="s">
        <v>708</v>
      </c>
      <c r="Q13" s="78">
        <v>8</v>
      </c>
      <c r="R13" s="74" t="s">
        <v>221</v>
      </c>
      <c r="S13" s="74" t="s">
        <v>440</v>
      </c>
      <c r="T13" s="74" t="s">
        <v>442</v>
      </c>
      <c r="U13" s="195">
        <v>2</v>
      </c>
      <c r="V13" s="195">
        <v>3</v>
      </c>
      <c r="W13" s="195">
        <f t="shared" si="1"/>
        <v>6</v>
      </c>
      <c r="X13" s="196" t="str">
        <f t="shared" si="2"/>
        <v>M</v>
      </c>
      <c r="Y13" s="197" t="str">
        <f t="shared" si="3"/>
        <v>Situación deficiente con exposición esporádica, o bien situación mejorable con exposición continuada o frecuente. Es posible que suceda el daño alguna vez.</v>
      </c>
      <c r="Z13" s="195">
        <v>10</v>
      </c>
      <c r="AA13" s="195">
        <f t="shared" si="4"/>
        <v>60</v>
      </c>
      <c r="AB13" s="198" t="str">
        <f t="shared" si="5"/>
        <v>III</v>
      </c>
      <c r="AC13" s="197" t="str">
        <f t="shared" si="6"/>
        <v>Mejorar si es posible. Sería conveniente justificar la intervención y su rentabilidad.</v>
      </c>
      <c r="AD13" s="86" t="str">
        <f t="shared" si="7"/>
        <v>Aceptable</v>
      </c>
      <c r="AE13" s="408"/>
      <c r="AF13" s="74" t="s">
        <v>34</v>
      </c>
      <c r="AG13" s="74" t="s">
        <v>34</v>
      </c>
      <c r="AH13" s="74" t="s">
        <v>34</v>
      </c>
      <c r="AI13" s="64" t="s">
        <v>661</v>
      </c>
      <c r="AJ13" s="74" t="s">
        <v>34</v>
      </c>
      <c r="AK13" s="52" t="s">
        <v>433</v>
      </c>
    </row>
    <row r="14" spans="1:37" ht="69.75" customHeight="1">
      <c r="A14" s="25"/>
      <c r="B14" s="435"/>
      <c r="C14" s="435"/>
      <c r="D14" s="470"/>
      <c r="E14" s="473"/>
      <c r="F14" s="473"/>
      <c r="G14" s="19" t="s">
        <v>42</v>
      </c>
      <c r="H14" s="455"/>
      <c r="I14" s="74" t="s">
        <v>460</v>
      </c>
      <c r="J14" s="74" t="s">
        <v>439</v>
      </c>
      <c r="K14" s="74" t="s">
        <v>709</v>
      </c>
      <c r="L14" s="76">
        <v>1</v>
      </c>
      <c r="M14" s="77">
        <v>0</v>
      </c>
      <c r="N14" s="76">
        <v>0</v>
      </c>
      <c r="O14" s="76">
        <f t="shared" si="0"/>
        <v>1</v>
      </c>
      <c r="P14" s="74" t="s">
        <v>708</v>
      </c>
      <c r="Q14" s="78">
        <v>8</v>
      </c>
      <c r="R14" s="74" t="s">
        <v>707</v>
      </c>
      <c r="S14" s="74" t="s">
        <v>461</v>
      </c>
      <c r="T14" s="74" t="s">
        <v>441</v>
      </c>
      <c r="U14" s="195">
        <v>2</v>
      </c>
      <c r="V14" s="195">
        <v>3</v>
      </c>
      <c r="W14" s="195">
        <f t="shared" si="1"/>
        <v>6</v>
      </c>
      <c r="X14" s="196" t="str">
        <f t="shared" si="2"/>
        <v>M</v>
      </c>
      <c r="Y14" s="197" t="str">
        <f t="shared" si="3"/>
        <v>Situación deficiente con exposición esporádica, o bien situación mejorable con exposición continuada o frecuente. Es posible que suceda el daño alguna vez.</v>
      </c>
      <c r="Z14" s="195">
        <v>10</v>
      </c>
      <c r="AA14" s="195">
        <f t="shared" si="4"/>
        <v>60</v>
      </c>
      <c r="AB14" s="198" t="str">
        <f t="shared" si="5"/>
        <v>III</v>
      </c>
      <c r="AC14" s="197" t="str">
        <f t="shared" si="6"/>
        <v>Mejorar si es posible. Sería conveniente justificar la intervención y su rentabilidad.</v>
      </c>
      <c r="AD14" s="86" t="str">
        <f t="shared" si="7"/>
        <v>Aceptable</v>
      </c>
      <c r="AE14" s="408"/>
      <c r="AF14" s="74" t="s">
        <v>34</v>
      </c>
      <c r="AG14" s="74" t="s">
        <v>34</v>
      </c>
      <c r="AH14" s="74" t="s">
        <v>34</v>
      </c>
      <c r="AI14" s="64" t="s">
        <v>661</v>
      </c>
      <c r="AJ14" s="74" t="s">
        <v>34</v>
      </c>
      <c r="AK14" s="52" t="s">
        <v>433</v>
      </c>
    </row>
    <row r="15" spans="1:37" ht="69.75" customHeight="1">
      <c r="A15" s="25"/>
      <c r="B15" s="435"/>
      <c r="C15" s="435"/>
      <c r="D15" s="470"/>
      <c r="E15" s="473"/>
      <c r="F15" s="473"/>
      <c r="G15" s="19" t="s">
        <v>42</v>
      </c>
      <c r="H15" s="455"/>
      <c r="I15" s="74" t="s">
        <v>427</v>
      </c>
      <c r="J15" s="74" t="s">
        <v>428</v>
      </c>
      <c r="K15" s="74" t="s">
        <v>711</v>
      </c>
      <c r="L15" s="76">
        <v>1</v>
      </c>
      <c r="M15" s="77">
        <v>0</v>
      </c>
      <c r="N15" s="76">
        <v>0</v>
      </c>
      <c r="O15" s="76">
        <f t="shared" si="0"/>
        <v>1</v>
      </c>
      <c r="P15" s="74" t="s">
        <v>708</v>
      </c>
      <c r="Q15" s="78">
        <v>8</v>
      </c>
      <c r="R15" s="74" t="s">
        <v>221</v>
      </c>
      <c r="S15" s="74" t="s">
        <v>431</v>
      </c>
      <c r="T15" s="74" t="s">
        <v>432</v>
      </c>
      <c r="U15" s="195">
        <v>2</v>
      </c>
      <c r="V15" s="195">
        <v>1</v>
      </c>
      <c r="W15" s="195">
        <f t="shared" si="1"/>
        <v>2</v>
      </c>
      <c r="X15" s="196" t="str">
        <f t="shared" si="2"/>
        <v>B</v>
      </c>
      <c r="Y15" s="197" t="str">
        <f t="shared" si="3"/>
        <v>Situación mejorable con exposición ocasional o esporádica, o situación sin anomalía destacable con cualquier nivel de exposición. No es esperable que se materialice el riesgo, aunque puede ser concebible.</v>
      </c>
      <c r="Z15" s="195">
        <v>10</v>
      </c>
      <c r="AA15" s="195">
        <f t="shared" si="4"/>
        <v>20</v>
      </c>
      <c r="AB15" s="198" t="str">
        <f t="shared" si="5"/>
        <v>IV</v>
      </c>
      <c r="AC15" s="197" t="str">
        <f t="shared" si="6"/>
        <v>Mantener las medidas de control existentes, pero se deberían considerar soluciones o mejoras y se deben hacer comprobaciones periódicas para asegurar que el riesgo aún es tolerable.</v>
      </c>
      <c r="AD15" s="86" t="str">
        <f t="shared" si="7"/>
        <v>Aceptable</v>
      </c>
      <c r="AE15" s="408"/>
      <c r="AF15" s="74" t="s">
        <v>34</v>
      </c>
      <c r="AG15" s="74" t="s">
        <v>34</v>
      </c>
      <c r="AH15" s="74" t="s">
        <v>34</v>
      </c>
      <c r="AI15" s="64" t="s">
        <v>661</v>
      </c>
      <c r="AJ15" s="74" t="s">
        <v>34</v>
      </c>
      <c r="AK15" s="52" t="s">
        <v>433</v>
      </c>
    </row>
    <row r="16" spans="1:37" ht="69.75" customHeight="1">
      <c r="A16" s="25"/>
      <c r="B16" s="435"/>
      <c r="C16" s="435"/>
      <c r="D16" s="470"/>
      <c r="E16" s="473"/>
      <c r="F16" s="473"/>
      <c r="G16" s="19" t="s">
        <v>42</v>
      </c>
      <c r="H16" s="455"/>
      <c r="I16" s="74" t="s">
        <v>463</v>
      </c>
      <c r="J16" s="74" t="s">
        <v>222</v>
      </c>
      <c r="K16" s="74" t="s">
        <v>711</v>
      </c>
      <c r="L16" s="76">
        <v>1</v>
      </c>
      <c r="M16" s="77">
        <v>0</v>
      </c>
      <c r="N16" s="76">
        <v>0</v>
      </c>
      <c r="O16" s="76">
        <f t="shared" si="0"/>
        <v>1</v>
      </c>
      <c r="P16" s="74" t="s">
        <v>708</v>
      </c>
      <c r="Q16" s="74">
        <v>8</v>
      </c>
      <c r="R16" s="74" t="s">
        <v>459</v>
      </c>
      <c r="S16" s="74" t="s">
        <v>220</v>
      </c>
      <c r="T16" s="74" t="s">
        <v>300</v>
      </c>
      <c r="U16" s="195">
        <v>2</v>
      </c>
      <c r="V16" s="195">
        <v>3</v>
      </c>
      <c r="W16" s="195">
        <f t="shared" si="1"/>
        <v>6</v>
      </c>
      <c r="X16" s="196" t="str">
        <f t="shared" si="2"/>
        <v>M</v>
      </c>
      <c r="Y16" s="197" t="str">
        <f t="shared" si="3"/>
        <v>Situación deficiente con exposición esporádica, o bien situación mejorable con exposición continuada o frecuente. Es posible que suceda el daño alguna vez.</v>
      </c>
      <c r="Z16" s="195">
        <v>10</v>
      </c>
      <c r="AA16" s="195">
        <f t="shared" si="4"/>
        <v>60</v>
      </c>
      <c r="AB16" s="198" t="str">
        <f t="shared" si="5"/>
        <v>III</v>
      </c>
      <c r="AC16" s="197" t="str">
        <f t="shared" si="6"/>
        <v>Mejorar si es posible. Sería conveniente justificar la intervención y su rentabilidad.</v>
      </c>
      <c r="AD16" s="86" t="str">
        <f t="shared" si="7"/>
        <v>Aceptable</v>
      </c>
      <c r="AE16" s="409"/>
      <c r="AF16" s="74" t="s">
        <v>34</v>
      </c>
      <c r="AG16" s="74" t="s">
        <v>34</v>
      </c>
      <c r="AH16" s="74" t="s">
        <v>34</v>
      </c>
      <c r="AI16" s="64" t="s">
        <v>661</v>
      </c>
      <c r="AJ16" s="74" t="s">
        <v>34</v>
      </c>
      <c r="AK16" s="52" t="s">
        <v>433</v>
      </c>
    </row>
    <row r="17" spans="1:37" ht="69.75" customHeight="1">
      <c r="A17" s="25"/>
      <c r="B17" s="435"/>
      <c r="C17" s="435"/>
      <c r="D17" s="470"/>
      <c r="E17" s="473"/>
      <c r="F17" s="473"/>
      <c r="G17" s="19" t="s">
        <v>42</v>
      </c>
      <c r="H17" s="453" t="s">
        <v>48</v>
      </c>
      <c r="I17" s="85" t="s">
        <v>202</v>
      </c>
      <c r="J17" s="85" t="s">
        <v>203</v>
      </c>
      <c r="K17" s="85" t="s">
        <v>206</v>
      </c>
      <c r="L17" s="76">
        <v>1</v>
      </c>
      <c r="M17" s="77">
        <v>0</v>
      </c>
      <c r="N17" s="76">
        <v>0</v>
      </c>
      <c r="O17" s="76">
        <f t="shared" si="0"/>
        <v>1</v>
      </c>
      <c r="P17" s="89" t="s">
        <v>209</v>
      </c>
      <c r="Q17" s="78">
        <v>8</v>
      </c>
      <c r="R17" s="89" t="s">
        <v>211</v>
      </c>
      <c r="S17" s="89" t="s">
        <v>296</v>
      </c>
      <c r="T17" s="89" t="s">
        <v>213</v>
      </c>
      <c r="U17" s="195">
        <v>2</v>
      </c>
      <c r="V17" s="195">
        <v>4</v>
      </c>
      <c r="W17" s="195">
        <f t="shared" si="1"/>
        <v>8</v>
      </c>
      <c r="X17" s="196" t="str">
        <f t="shared" si="2"/>
        <v>M</v>
      </c>
      <c r="Y17" s="197" t="str">
        <f t="shared" si="3"/>
        <v>Situación deficiente con exposición esporádica, o bien situación mejorable con exposición continuada o frecuente. Es posible que suceda el daño alguna vez.</v>
      </c>
      <c r="Z17" s="195">
        <v>10</v>
      </c>
      <c r="AA17" s="195">
        <f t="shared" si="4"/>
        <v>80</v>
      </c>
      <c r="AB17" s="198" t="str">
        <f t="shared" si="5"/>
        <v>III</v>
      </c>
      <c r="AC17" s="197" t="str">
        <f t="shared" si="6"/>
        <v>Mejorar si es posible. Sería conveniente justificar la intervención y su rentabilidad.</v>
      </c>
      <c r="AD17" s="86" t="str">
        <f t="shared" si="7"/>
        <v>Aceptable</v>
      </c>
      <c r="AE17" s="407" t="s">
        <v>713</v>
      </c>
      <c r="AF17" s="74" t="s">
        <v>34</v>
      </c>
      <c r="AG17" s="74" t="s">
        <v>34</v>
      </c>
      <c r="AH17" s="85" t="s">
        <v>217</v>
      </c>
      <c r="AI17" s="85" t="s">
        <v>218</v>
      </c>
      <c r="AJ17" s="78" t="s">
        <v>34</v>
      </c>
      <c r="AK17" s="52" t="s">
        <v>468</v>
      </c>
    </row>
    <row r="18" spans="1:37" ht="69.75" customHeight="1">
      <c r="A18" s="25"/>
      <c r="B18" s="435"/>
      <c r="C18" s="435"/>
      <c r="D18" s="470"/>
      <c r="E18" s="473"/>
      <c r="F18" s="473"/>
      <c r="G18" s="19" t="s">
        <v>42</v>
      </c>
      <c r="H18" s="453"/>
      <c r="I18" s="85" t="s">
        <v>205</v>
      </c>
      <c r="J18" s="85" t="s">
        <v>204</v>
      </c>
      <c r="K18" s="85" t="s">
        <v>207</v>
      </c>
      <c r="L18" s="76">
        <v>1</v>
      </c>
      <c r="M18" s="77">
        <v>0</v>
      </c>
      <c r="N18" s="76">
        <v>0</v>
      </c>
      <c r="O18" s="76">
        <f t="shared" si="0"/>
        <v>1</v>
      </c>
      <c r="P18" s="89" t="s">
        <v>210</v>
      </c>
      <c r="Q18" s="78">
        <v>6</v>
      </c>
      <c r="R18" s="89" t="s">
        <v>214</v>
      </c>
      <c r="S18" s="89" t="s">
        <v>215</v>
      </c>
      <c r="T18" s="89" t="s">
        <v>216</v>
      </c>
      <c r="U18" s="195">
        <v>2</v>
      </c>
      <c r="V18" s="195">
        <v>4</v>
      </c>
      <c r="W18" s="195">
        <f t="shared" si="1"/>
        <v>8</v>
      </c>
      <c r="X18" s="196" t="str">
        <f t="shared" si="2"/>
        <v>M</v>
      </c>
      <c r="Y18" s="197" t="str">
        <f t="shared" si="3"/>
        <v>Situación deficiente con exposición esporádica, o bien situación mejorable con exposición continuada o frecuente. Es posible que suceda el daño alguna vez.</v>
      </c>
      <c r="Z18" s="195">
        <v>10</v>
      </c>
      <c r="AA18" s="195">
        <f t="shared" si="4"/>
        <v>80</v>
      </c>
      <c r="AB18" s="198" t="str">
        <f t="shared" si="5"/>
        <v>III</v>
      </c>
      <c r="AC18" s="197" t="str">
        <f t="shared" si="6"/>
        <v>Mejorar si es posible. Sería conveniente justificar la intervención y su rentabilidad.</v>
      </c>
      <c r="AD18" s="86" t="str">
        <f t="shared" si="7"/>
        <v>Aceptable</v>
      </c>
      <c r="AE18" s="408"/>
      <c r="AF18" s="74" t="s">
        <v>34</v>
      </c>
      <c r="AG18" s="74" t="s">
        <v>34</v>
      </c>
      <c r="AH18" s="85" t="s">
        <v>217</v>
      </c>
      <c r="AI18" s="85" t="s">
        <v>218</v>
      </c>
      <c r="AJ18" s="78" t="s">
        <v>34</v>
      </c>
      <c r="AK18" s="52" t="s">
        <v>468</v>
      </c>
    </row>
    <row r="19" spans="1:37" ht="69.75" customHeight="1">
      <c r="A19" s="25"/>
      <c r="B19" s="435"/>
      <c r="C19" s="435"/>
      <c r="D19" s="470"/>
      <c r="E19" s="473"/>
      <c r="F19" s="473"/>
      <c r="G19" s="19" t="s">
        <v>33</v>
      </c>
      <c r="H19" s="454" t="s">
        <v>45</v>
      </c>
      <c r="I19" s="192" t="s">
        <v>715</v>
      </c>
      <c r="J19" s="85" t="s">
        <v>290</v>
      </c>
      <c r="K19" s="85" t="s">
        <v>270</v>
      </c>
      <c r="L19" s="76">
        <v>1</v>
      </c>
      <c r="M19" s="77">
        <v>0</v>
      </c>
      <c r="N19" s="76">
        <v>0</v>
      </c>
      <c r="O19" s="76">
        <f t="shared" si="0"/>
        <v>1</v>
      </c>
      <c r="P19" s="85" t="s">
        <v>291</v>
      </c>
      <c r="Q19" s="78">
        <v>4</v>
      </c>
      <c r="R19" s="85" t="s">
        <v>147</v>
      </c>
      <c r="S19" s="74" t="s">
        <v>297</v>
      </c>
      <c r="T19" s="74" t="s">
        <v>717</v>
      </c>
      <c r="U19" s="199">
        <v>2</v>
      </c>
      <c r="V19" s="195">
        <v>2</v>
      </c>
      <c r="W19" s="195">
        <f t="shared" si="1"/>
        <v>4</v>
      </c>
      <c r="X19" s="196" t="str">
        <f t="shared" si="2"/>
        <v>B</v>
      </c>
      <c r="Y19" s="197" t="str">
        <f t="shared" si="3"/>
        <v>Situación mejorable con exposición ocasional o esporádica, o situación sin anomalía destacable con cualquier nivel de exposición. No es esperable que se materialice el riesgo, aunque puede ser concebible.</v>
      </c>
      <c r="Z19" s="195">
        <v>10</v>
      </c>
      <c r="AA19" s="195">
        <f t="shared" si="4"/>
        <v>40</v>
      </c>
      <c r="AB19" s="198" t="str">
        <f t="shared" si="5"/>
        <v>III</v>
      </c>
      <c r="AC19" s="197" t="str">
        <f t="shared" si="6"/>
        <v>Mejorar si es posible. Sería conveniente justificar la intervención y su rentabilidad.</v>
      </c>
      <c r="AD19" s="86" t="str">
        <f t="shared" si="7"/>
        <v>Aceptable</v>
      </c>
      <c r="AE19" s="74" t="s">
        <v>718</v>
      </c>
      <c r="AF19" s="78" t="s">
        <v>34</v>
      </c>
      <c r="AG19" s="78" t="s">
        <v>34</v>
      </c>
      <c r="AH19" s="85" t="s">
        <v>719</v>
      </c>
      <c r="AI19" s="85" t="s">
        <v>303</v>
      </c>
      <c r="AJ19" s="78" t="s">
        <v>34</v>
      </c>
      <c r="AK19" s="84" t="s">
        <v>468</v>
      </c>
    </row>
    <row r="20" spans="1:37" ht="69.75" customHeight="1">
      <c r="A20" s="25"/>
      <c r="B20" s="435"/>
      <c r="C20" s="435"/>
      <c r="D20" s="470"/>
      <c r="E20" s="473"/>
      <c r="F20" s="473"/>
      <c r="G20" s="19" t="s">
        <v>42</v>
      </c>
      <c r="H20" s="455"/>
      <c r="I20" s="85" t="s">
        <v>56</v>
      </c>
      <c r="J20" s="85" t="s">
        <v>284</v>
      </c>
      <c r="K20" s="85" t="s">
        <v>270</v>
      </c>
      <c r="L20" s="76">
        <v>1</v>
      </c>
      <c r="M20" s="77">
        <v>0</v>
      </c>
      <c r="N20" s="76">
        <v>0</v>
      </c>
      <c r="O20" s="76">
        <f t="shared" si="0"/>
        <v>1</v>
      </c>
      <c r="P20" s="85" t="s">
        <v>285</v>
      </c>
      <c r="Q20" s="78">
        <v>1</v>
      </c>
      <c r="R20" s="85" t="s">
        <v>287</v>
      </c>
      <c r="S20" s="85" t="s">
        <v>446</v>
      </c>
      <c r="T20" s="74" t="s">
        <v>301</v>
      </c>
      <c r="U20" s="195">
        <v>2</v>
      </c>
      <c r="V20" s="195">
        <v>2</v>
      </c>
      <c r="W20" s="195">
        <f t="shared" si="1"/>
        <v>4</v>
      </c>
      <c r="X20" s="196" t="str">
        <f t="shared" si="2"/>
        <v>B</v>
      </c>
      <c r="Y20" s="197" t="str">
        <f t="shared" si="3"/>
        <v>Situación mejorable con exposición ocasional o esporádica, o situación sin anomalía destacable con cualquier nivel de exposición. No es esperable que se materialice el riesgo, aunque puede ser concebible.</v>
      </c>
      <c r="Z20" s="195">
        <v>10</v>
      </c>
      <c r="AA20" s="195">
        <f t="shared" si="4"/>
        <v>40</v>
      </c>
      <c r="AB20" s="198" t="str">
        <f t="shared" si="5"/>
        <v>III</v>
      </c>
      <c r="AC20" s="197" t="str">
        <f t="shared" si="6"/>
        <v>Mejorar si es posible. Sería conveniente justificar la intervención y su rentabilidad.</v>
      </c>
      <c r="AD20" s="86" t="str">
        <f t="shared" si="7"/>
        <v>Aceptable</v>
      </c>
      <c r="AE20" s="74" t="s">
        <v>716</v>
      </c>
      <c r="AF20" s="78" t="s">
        <v>34</v>
      </c>
      <c r="AG20" s="74" t="s">
        <v>147</v>
      </c>
      <c r="AH20" s="85" t="s">
        <v>288</v>
      </c>
      <c r="AI20" s="85" t="s">
        <v>289</v>
      </c>
      <c r="AJ20" s="78" t="s">
        <v>34</v>
      </c>
      <c r="AK20" s="84" t="s">
        <v>468</v>
      </c>
    </row>
    <row r="21" spans="1:37" ht="69.75" customHeight="1">
      <c r="A21" s="25"/>
      <c r="B21" s="435"/>
      <c r="C21" s="435"/>
      <c r="D21" s="470"/>
      <c r="E21" s="473"/>
      <c r="F21" s="473"/>
      <c r="G21" s="19" t="s">
        <v>33</v>
      </c>
      <c r="H21" s="455"/>
      <c r="I21" s="85" t="s">
        <v>56</v>
      </c>
      <c r="J21" s="85" t="s">
        <v>286</v>
      </c>
      <c r="K21" s="85" t="s">
        <v>57</v>
      </c>
      <c r="L21" s="76">
        <v>1</v>
      </c>
      <c r="M21" s="77">
        <v>0</v>
      </c>
      <c r="N21" s="76">
        <v>0</v>
      </c>
      <c r="O21" s="76">
        <f t="shared" si="0"/>
        <v>1</v>
      </c>
      <c r="P21" s="85" t="s">
        <v>280</v>
      </c>
      <c r="Q21" s="78">
        <v>4</v>
      </c>
      <c r="R21" s="74" t="s">
        <v>147</v>
      </c>
      <c r="S21" s="85" t="s">
        <v>281</v>
      </c>
      <c r="T21" s="74" t="s">
        <v>304</v>
      </c>
      <c r="U21" s="195">
        <v>2</v>
      </c>
      <c r="V21" s="195">
        <v>3</v>
      </c>
      <c r="W21" s="195">
        <f t="shared" si="1"/>
        <v>6</v>
      </c>
      <c r="X21" s="196" t="str">
        <f t="shared" si="2"/>
        <v>M</v>
      </c>
      <c r="Y21" s="197" t="str">
        <f t="shared" si="3"/>
        <v>Situación deficiente con exposición esporádica, o bien situación mejorable con exposición continuada o frecuente. Es posible que suceda el daño alguna vez.</v>
      </c>
      <c r="Z21" s="195">
        <v>10</v>
      </c>
      <c r="AA21" s="195">
        <f t="shared" si="4"/>
        <v>60</v>
      </c>
      <c r="AB21" s="198" t="str">
        <f t="shared" si="5"/>
        <v>III</v>
      </c>
      <c r="AC21" s="197" t="str">
        <f t="shared" si="6"/>
        <v>Mejorar si es posible. Sería conveniente justificar la intervención y su rentabilidad.</v>
      </c>
      <c r="AD21" s="86" t="str">
        <f t="shared" si="7"/>
        <v>Aceptable</v>
      </c>
      <c r="AE21" s="64" t="s">
        <v>697</v>
      </c>
      <c r="AF21" s="78" t="s">
        <v>34</v>
      </c>
      <c r="AG21" s="78" t="s">
        <v>34</v>
      </c>
      <c r="AH21" s="85" t="s">
        <v>282</v>
      </c>
      <c r="AI21" s="85" t="s">
        <v>283</v>
      </c>
      <c r="AJ21" s="78" t="s">
        <v>34</v>
      </c>
      <c r="AK21" s="84" t="s">
        <v>468</v>
      </c>
    </row>
    <row r="22" spans="1:37" ht="69.75" customHeight="1">
      <c r="A22" s="25"/>
      <c r="B22" s="435"/>
      <c r="C22" s="435"/>
      <c r="D22" s="470"/>
      <c r="E22" s="473"/>
      <c r="F22" s="473"/>
      <c r="G22" s="19"/>
      <c r="H22" s="455"/>
      <c r="I22" s="85" t="s">
        <v>467</v>
      </c>
      <c r="J22" s="85" t="s">
        <v>279</v>
      </c>
      <c r="K22" s="85" t="s">
        <v>270</v>
      </c>
      <c r="L22" s="76">
        <v>1</v>
      </c>
      <c r="M22" s="77">
        <v>0</v>
      </c>
      <c r="N22" s="76">
        <v>0</v>
      </c>
      <c r="O22" s="76">
        <f t="shared" si="0"/>
        <v>1</v>
      </c>
      <c r="P22" s="85" t="s">
        <v>285</v>
      </c>
      <c r="Q22" s="78">
        <v>1</v>
      </c>
      <c r="R22" s="85" t="s">
        <v>147</v>
      </c>
      <c r="S22" s="74" t="s">
        <v>298</v>
      </c>
      <c r="T22" s="85" t="s">
        <v>305</v>
      </c>
      <c r="U22" s="195">
        <v>2</v>
      </c>
      <c r="V22" s="195">
        <v>2</v>
      </c>
      <c r="W22" s="195">
        <f t="shared" si="1"/>
        <v>4</v>
      </c>
      <c r="X22" s="196" t="str">
        <f t="shared" si="2"/>
        <v>B</v>
      </c>
      <c r="Y22" s="197" t="str">
        <f t="shared" si="3"/>
        <v>Situación mejorable con exposición ocasional o esporádica, o situación sin anomalía destacable con cualquier nivel de exposición. No es esperable que se materialice el riesgo, aunque puede ser concebible.</v>
      </c>
      <c r="Z22" s="195">
        <v>25</v>
      </c>
      <c r="AA22" s="195">
        <f t="shared" si="4"/>
        <v>100</v>
      </c>
      <c r="AB22" s="198" t="str">
        <f t="shared" si="5"/>
        <v>III</v>
      </c>
      <c r="AC22" s="197" t="str">
        <f t="shared" si="6"/>
        <v>Mejorar si es posible. Sería conveniente justificar la intervención y su rentabilidad.</v>
      </c>
      <c r="AD22" s="86" t="str">
        <f t="shared" si="7"/>
        <v>Aceptable</v>
      </c>
      <c r="AE22" s="74" t="s">
        <v>699</v>
      </c>
      <c r="AF22" s="74" t="s">
        <v>34</v>
      </c>
      <c r="AG22" s="74" t="s">
        <v>34</v>
      </c>
      <c r="AH22" s="85" t="s">
        <v>59</v>
      </c>
      <c r="AI22" s="85" t="s">
        <v>466</v>
      </c>
      <c r="AJ22" s="74" t="s">
        <v>34</v>
      </c>
      <c r="AK22" s="84" t="s">
        <v>468</v>
      </c>
    </row>
    <row r="23" spans="1:37" ht="69.75" customHeight="1">
      <c r="A23" s="25"/>
      <c r="B23" s="435"/>
      <c r="C23" s="435"/>
      <c r="D23" s="470"/>
      <c r="E23" s="473"/>
      <c r="F23" s="473"/>
      <c r="G23" s="19" t="s">
        <v>33</v>
      </c>
      <c r="H23" s="455"/>
      <c r="I23" s="72" t="s">
        <v>679</v>
      </c>
      <c r="J23" s="72" t="s">
        <v>680</v>
      </c>
      <c r="K23" s="72" t="s">
        <v>721</v>
      </c>
      <c r="L23" s="76">
        <v>1</v>
      </c>
      <c r="M23" s="77">
        <v>0</v>
      </c>
      <c r="N23" s="76">
        <v>0</v>
      </c>
      <c r="O23" s="76">
        <f t="shared" si="0"/>
        <v>1</v>
      </c>
      <c r="P23" s="72" t="s">
        <v>331</v>
      </c>
      <c r="Q23" s="78">
        <v>8</v>
      </c>
      <c r="R23" s="85" t="s">
        <v>683</v>
      </c>
      <c r="S23" s="85" t="s">
        <v>681</v>
      </c>
      <c r="T23" s="74" t="s">
        <v>682</v>
      </c>
      <c r="U23" s="195">
        <v>2</v>
      </c>
      <c r="V23" s="195">
        <v>1</v>
      </c>
      <c r="W23" s="200">
        <f t="shared" si="1"/>
        <v>2</v>
      </c>
      <c r="X23" s="201" t="str">
        <f t="shared" si="2"/>
        <v>B</v>
      </c>
      <c r="Y23" s="202" t="str">
        <f t="shared" si="3"/>
        <v>Situación mejorable con exposición ocasional o esporádica, o situación sin anomalía destacable con cualquier nivel de exposición. No es esperable que se materialice el riesgo, aunque puede ser concebible.</v>
      </c>
      <c r="Z23" s="200">
        <v>10</v>
      </c>
      <c r="AA23" s="200">
        <f t="shared" si="4"/>
        <v>20</v>
      </c>
      <c r="AB23" s="203" t="str">
        <f t="shared" si="5"/>
        <v>IV</v>
      </c>
      <c r="AC23" s="202" t="str">
        <f t="shared" si="6"/>
        <v>Mantener las medidas de control existentes, pero se deberían considerar soluciones o mejoras y se deben hacer comprobaciones periódicas para asegurar que el riesgo aún es tolerable.</v>
      </c>
      <c r="AD23" s="202" t="str">
        <f t="shared" si="7"/>
        <v>Aceptable</v>
      </c>
      <c r="AE23" s="64" t="s">
        <v>722</v>
      </c>
      <c r="AF23" s="64" t="s">
        <v>34</v>
      </c>
      <c r="AG23" s="64" t="s">
        <v>147</v>
      </c>
      <c r="AH23" s="72" t="s">
        <v>684</v>
      </c>
      <c r="AI23" s="72" t="s">
        <v>685</v>
      </c>
      <c r="AJ23" s="66" t="s">
        <v>34</v>
      </c>
      <c r="AK23" s="193" t="s">
        <v>478</v>
      </c>
    </row>
    <row r="24" spans="1:37" ht="69.75" customHeight="1">
      <c r="A24" s="25"/>
      <c r="B24" s="435"/>
      <c r="C24" s="435"/>
      <c r="D24" s="470"/>
      <c r="E24" s="473"/>
      <c r="F24" s="473"/>
      <c r="G24" s="19" t="s">
        <v>33</v>
      </c>
      <c r="H24" s="456"/>
      <c r="I24" s="85" t="s">
        <v>182</v>
      </c>
      <c r="J24" s="85" t="s">
        <v>299</v>
      </c>
      <c r="K24" s="85" t="s">
        <v>275</v>
      </c>
      <c r="L24" s="76">
        <v>1</v>
      </c>
      <c r="M24" s="77">
        <v>0</v>
      </c>
      <c r="N24" s="76">
        <v>0</v>
      </c>
      <c r="O24" s="76">
        <f t="shared" si="0"/>
        <v>1</v>
      </c>
      <c r="P24" s="85" t="s">
        <v>276</v>
      </c>
      <c r="Q24" s="78">
        <v>2</v>
      </c>
      <c r="R24" s="74" t="s">
        <v>306</v>
      </c>
      <c r="S24" s="85" t="s">
        <v>307</v>
      </c>
      <c r="T24" s="74" t="s">
        <v>308</v>
      </c>
      <c r="U24" s="195">
        <v>6</v>
      </c>
      <c r="V24" s="195">
        <v>2</v>
      </c>
      <c r="W24" s="195">
        <f t="shared" si="1"/>
        <v>12</v>
      </c>
      <c r="X24" s="196" t="str">
        <f t="shared" si="2"/>
        <v>A</v>
      </c>
      <c r="Y24" s="197" t="str">
        <f t="shared" si="3"/>
        <v>Situación deficiente con exposición frecuente u ocasional, o bien situación muy deficiente con exposición ocasional o esporádica. La materialización de Riesgo es posible que suceda varias veces en la vida laboral</v>
      </c>
      <c r="Z24" s="195">
        <v>25</v>
      </c>
      <c r="AA24" s="195">
        <f t="shared" si="4"/>
        <v>300</v>
      </c>
      <c r="AB24" s="198" t="str">
        <f t="shared" si="5"/>
        <v>II</v>
      </c>
      <c r="AC24" s="197" t="str">
        <f t="shared" si="6"/>
        <v>Corregir y adoptar medidas de control de inmediato. Sin embargo suspenda actividades si el nivel de riesgo está por encima o igual de 360.</v>
      </c>
      <c r="AD24" s="86" t="str">
        <f t="shared" si="7"/>
        <v>No aceptable o aceptable con control específico</v>
      </c>
      <c r="AE24" s="74" t="s">
        <v>701</v>
      </c>
      <c r="AF24" s="74" t="s">
        <v>34</v>
      </c>
      <c r="AG24" s="74" t="s">
        <v>34</v>
      </c>
      <c r="AH24" s="85" t="s">
        <v>278</v>
      </c>
      <c r="AI24" s="74" t="s">
        <v>148</v>
      </c>
      <c r="AJ24" s="74" t="s">
        <v>34</v>
      </c>
      <c r="AK24" s="84" t="s">
        <v>468</v>
      </c>
    </row>
    <row r="25" spans="1:37" ht="87" customHeight="1" thickBot="1">
      <c r="A25" s="26"/>
      <c r="B25" s="468"/>
      <c r="C25" s="468"/>
      <c r="D25" s="471"/>
      <c r="E25" s="474"/>
      <c r="F25" s="474"/>
      <c r="G25" s="113" t="s">
        <v>33</v>
      </c>
      <c r="H25" s="125" t="s">
        <v>60</v>
      </c>
      <c r="I25" s="114" t="s">
        <v>268</v>
      </c>
      <c r="J25" s="114" t="s">
        <v>269</v>
      </c>
      <c r="K25" s="114" t="s">
        <v>270</v>
      </c>
      <c r="L25" s="76">
        <v>1</v>
      </c>
      <c r="M25" s="77">
        <v>0</v>
      </c>
      <c r="N25" s="76">
        <v>0</v>
      </c>
      <c r="O25" s="76">
        <f t="shared" si="0"/>
        <v>1</v>
      </c>
      <c r="P25" s="114" t="s">
        <v>271</v>
      </c>
      <c r="Q25" s="92">
        <v>8</v>
      </c>
      <c r="R25" s="114" t="s">
        <v>272</v>
      </c>
      <c r="S25" s="114" t="s">
        <v>273</v>
      </c>
      <c r="T25" s="119" t="s">
        <v>316</v>
      </c>
      <c r="U25" s="209">
        <v>2</v>
      </c>
      <c r="V25" s="209">
        <v>1</v>
      </c>
      <c r="W25" s="209">
        <f t="shared" ref="W25" si="8">V25*U25</f>
        <v>2</v>
      </c>
      <c r="X25" s="210" t="str">
        <f t="shared" ref="X25" si="9">+IF(AND(U25*V25&gt;=24,U25*V25&lt;=40),"MA",IF(AND(U25*V25&gt;=10,U25*V25&lt;=20),"A",IF(AND(U25*V25&gt;=6,U25*V25&lt;=8),"M",IF(AND(U25*V25&gt;=0,U25*V25&lt;=4),"B",""))))</f>
        <v>B</v>
      </c>
      <c r="Y25" s="211" t="str">
        <f t="shared" ref="Y25" si="10">+IF(X25="MA","Situación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5" s="209">
        <v>10</v>
      </c>
      <c r="AA25" s="209">
        <f t="shared" ref="AA25" si="11">W25*Z25</f>
        <v>20</v>
      </c>
      <c r="AB25" s="212" t="str">
        <f t="shared" ref="AB25" si="12">+IF(AND(U25*V25*Z25&gt;=600,U25*V25*Z25&lt;=4000),"I",IF(AND(U25*V25*Z25&gt;=150,U25*V25*Z25&lt;=500),"II",IF(AND(U25*V25*Z25&gt;=40,U25*V25*Z25&lt;=120),"III",IF(AND(U25*V25*Z25&gt;=0,U25*V25*Z25&lt;=20),"IV",""))))</f>
        <v>IV</v>
      </c>
      <c r="AC25" s="211" t="str">
        <f t="shared" ref="AC25" si="13">+IF(AB25="I","Situación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5" s="213" t="str">
        <f t="shared" ref="AD25" si="14">+IF(AB25="I","No aceptable",IF(AB25="II","No aceptable o aceptable con control específico",IF(AB25="III","Aceptable",IF(AB25="IV","Aceptable",""))))</f>
        <v>Aceptable</v>
      </c>
      <c r="AE25" s="64" t="s">
        <v>702</v>
      </c>
      <c r="AF25" s="78" t="s">
        <v>34</v>
      </c>
      <c r="AG25" s="78" t="s">
        <v>34</v>
      </c>
      <c r="AH25" s="85" t="s">
        <v>61</v>
      </c>
      <c r="AI25" s="85" t="s">
        <v>728</v>
      </c>
      <c r="AJ25" s="78" t="s">
        <v>34</v>
      </c>
      <c r="AK25" s="84" t="s">
        <v>705</v>
      </c>
    </row>
    <row r="26" spans="1:37" ht="26.25" customHeight="1">
      <c r="H26" s="2"/>
      <c r="AJ26" s="2"/>
    </row>
    <row r="27" spans="1:37" ht="26.25" customHeight="1">
      <c r="H27" s="2"/>
      <c r="AJ27" s="2"/>
    </row>
    <row r="28" spans="1:37" ht="26.25" customHeight="1">
      <c r="H28" s="2"/>
      <c r="AJ28" s="2"/>
    </row>
    <row r="29" spans="1:37" ht="26.25" customHeight="1">
      <c r="H29" s="2"/>
      <c r="AJ29" s="2"/>
    </row>
    <row r="30" spans="1:37" ht="26.25" customHeight="1">
      <c r="H30" s="2"/>
      <c r="AJ30" s="2"/>
    </row>
    <row r="31" spans="1:37" ht="26.25" customHeight="1">
      <c r="H31" s="2"/>
      <c r="AJ31" s="2"/>
    </row>
    <row r="32" spans="1:37" ht="26.25" customHeight="1">
      <c r="H32" s="2"/>
      <c r="AJ32" s="2"/>
    </row>
    <row r="33" s="2" customFormat="1" ht="26.25" customHeight="1"/>
    <row r="34" s="2" customFormat="1" ht="26.25" customHeight="1"/>
    <row r="35" s="2" customFormat="1" ht="26.25" customHeight="1"/>
    <row r="36" s="2" customFormat="1" ht="26.25" customHeight="1"/>
    <row r="37" s="2" customFormat="1" ht="26.25" customHeight="1"/>
    <row r="38" s="2" customFormat="1" ht="26.25" customHeight="1"/>
    <row r="39" s="2" customFormat="1" ht="26.25" customHeight="1"/>
    <row r="40" s="2" customFormat="1" ht="26.25" customHeight="1"/>
    <row r="41" s="2" customFormat="1" ht="26.25" customHeight="1"/>
    <row r="42" s="2" customFormat="1" ht="26.25" customHeight="1"/>
    <row r="43" s="2" customFormat="1" ht="26.25" customHeight="1"/>
    <row r="44" s="2" customFormat="1" ht="26.25" customHeight="1"/>
    <row r="45" s="2" customFormat="1" ht="26.25" customHeight="1"/>
    <row r="46" s="2" customFormat="1" ht="26.25" customHeight="1"/>
    <row r="47" s="2" customFormat="1" ht="26.25" customHeight="1"/>
    <row r="48" s="2" customFormat="1" ht="26.25" customHeight="1"/>
  </sheetData>
  <mergeCells count="4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 ref="B9:B25"/>
    <mergeCell ref="C9:C25"/>
    <mergeCell ref="D9:D25"/>
    <mergeCell ref="E9:E25"/>
    <mergeCell ref="F9:F25"/>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H17:H18"/>
    <mergeCell ref="AE17:AE18"/>
    <mergeCell ref="H19:H24"/>
    <mergeCell ref="AG7:AG8"/>
    <mergeCell ref="AH7:AH8"/>
    <mergeCell ref="H9:H11"/>
    <mergeCell ref="H12:H16"/>
    <mergeCell ref="AE12:AE16"/>
    <mergeCell ref="W7:W8"/>
    <mergeCell ref="X7:X8"/>
  </mergeCells>
  <conditionalFormatting sqref="AB19:AB20 AB24:AD25">
    <cfRule type="cellIs" dxfId="3114" priority="42" stopIfTrue="1" operator="equal">
      <formula>"II"</formula>
    </cfRule>
    <cfRule type="cellIs" dxfId="3113" priority="43" stopIfTrue="1" operator="between">
      <formula>"III"</formula>
      <formula>"IV"</formula>
    </cfRule>
  </conditionalFormatting>
  <conditionalFormatting sqref="AB23">
    <cfRule type="cellIs" dxfId="3112" priority="13" stopIfTrue="1" operator="equal">
      <formula>"I"</formula>
    </cfRule>
    <cfRule type="cellIs" dxfId="3111" priority="14" stopIfTrue="1" operator="equal">
      <formula>"II"</formula>
    </cfRule>
    <cfRule type="cellIs" dxfId="3110" priority="15" stopIfTrue="1" operator="between">
      <formula>"III"</formula>
      <formula>"IV"</formula>
    </cfRule>
  </conditionalFormatting>
  <conditionalFormatting sqref="AB12:AD14">
    <cfRule type="cellIs" dxfId="3109" priority="75" stopIfTrue="1" operator="equal">
      <formula>"I"</formula>
    </cfRule>
    <cfRule type="cellIs" dxfId="3108" priority="76" stopIfTrue="1" operator="equal">
      <formula>"II"</formula>
    </cfRule>
    <cfRule type="cellIs" dxfId="3107" priority="77" stopIfTrue="1" operator="between">
      <formula>"III"</formula>
      <formula>"IV"</formula>
    </cfRule>
  </conditionalFormatting>
  <conditionalFormatting sqref="AB15:AD16">
    <cfRule type="cellIs" dxfId="3106" priority="67" stopIfTrue="1" operator="equal">
      <formula>"I"</formula>
    </cfRule>
    <cfRule type="cellIs" dxfId="3105" priority="68" stopIfTrue="1" operator="equal">
      <formula>"II"</formula>
    </cfRule>
    <cfRule type="cellIs" dxfId="3104" priority="69" stopIfTrue="1" operator="between">
      <formula>"III"</formula>
      <formula>"IV"</formula>
    </cfRule>
  </conditionalFormatting>
  <conditionalFormatting sqref="AB18:AD18">
    <cfRule type="cellIs" dxfId="3103" priority="49" stopIfTrue="1" operator="equal">
      <formula>"I"</formula>
    </cfRule>
    <cfRule type="cellIs" dxfId="3102" priority="50" stopIfTrue="1" operator="equal">
      <formula>"II"</formula>
    </cfRule>
    <cfRule type="cellIs" dxfId="3101" priority="51" stopIfTrue="1" operator="between">
      <formula>"III"</formula>
      <formula>"IV"</formula>
    </cfRule>
  </conditionalFormatting>
  <conditionalFormatting sqref="AB24:AD25 AB19:AB20">
    <cfRule type="cellIs" dxfId="3100" priority="41" stopIfTrue="1" operator="equal">
      <formula>"I"</formula>
    </cfRule>
  </conditionalFormatting>
  <conditionalFormatting sqref="AB9:AE10">
    <cfRule type="cellIs" dxfId="3099" priority="93" stopIfTrue="1" operator="equal">
      <formula>"I"</formula>
    </cfRule>
    <cfRule type="cellIs" dxfId="3098" priority="94" stopIfTrue="1" operator="equal">
      <formula>"II"</formula>
    </cfRule>
    <cfRule type="cellIs" dxfId="3097" priority="95" stopIfTrue="1" operator="between">
      <formula>"III"</formula>
      <formula>"IV"</formula>
    </cfRule>
  </conditionalFormatting>
  <conditionalFormatting sqref="AB11:AE11">
    <cfRule type="cellIs" dxfId="3096" priority="79" stopIfTrue="1" operator="equal">
      <formula>"I"</formula>
    </cfRule>
    <cfRule type="cellIs" dxfId="3095" priority="80" stopIfTrue="1" operator="equal">
      <formula>"II"</formula>
    </cfRule>
    <cfRule type="cellIs" dxfId="3094" priority="81" stopIfTrue="1" operator="between">
      <formula>"III"</formula>
      <formula>"IV"</formula>
    </cfRule>
  </conditionalFormatting>
  <conditionalFormatting sqref="AB17:AE17">
    <cfRule type="cellIs" dxfId="3093" priority="57" stopIfTrue="1" operator="equal">
      <formula>"I"</formula>
    </cfRule>
    <cfRule type="cellIs" dxfId="3092" priority="58" stopIfTrue="1" operator="equal">
      <formula>"II"</formula>
    </cfRule>
    <cfRule type="cellIs" dxfId="3091" priority="59" stopIfTrue="1" operator="between">
      <formula>"III"</formula>
      <formula>"IV"</formula>
    </cfRule>
  </conditionalFormatting>
  <conditionalFormatting sqref="AB21:AE22">
    <cfRule type="cellIs" dxfId="3090" priority="21" stopIfTrue="1" operator="equal">
      <formula>"I"</formula>
    </cfRule>
    <cfRule type="cellIs" dxfId="3089" priority="22" stopIfTrue="1" operator="equal">
      <formula>"II"</formula>
    </cfRule>
    <cfRule type="cellIs" dxfId="3088" priority="23" stopIfTrue="1" operator="between">
      <formula>"III"</formula>
      <formula>"IV"</formula>
    </cfRule>
  </conditionalFormatting>
  <conditionalFormatting sqref="AD9:AD14">
    <cfRule type="containsText" dxfId="3087" priority="70" stopIfTrue="1" operator="containsText" text="No aceptable o aceptable con control específico">
      <formula>NOT(ISERROR(SEARCH("No aceptable o aceptable con control específico",AD9)))</formula>
    </cfRule>
    <cfRule type="containsText" dxfId="3086" priority="71" stopIfTrue="1" operator="containsText" text="No aceptable">
      <formula>NOT(ISERROR(SEARCH("No aceptable",AD9)))</formula>
    </cfRule>
    <cfRule type="containsText" dxfId="3085" priority="72" stopIfTrue="1" operator="containsText" text="No Aceptable o aceptable con control específico">
      <formula>NOT(ISERROR(SEARCH("No Aceptable o aceptable con control específico",AD9)))</formula>
    </cfRule>
    <cfRule type="cellIs" dxfId="3084" priority="73" stopIfTrue="1" operator="equal">
      <formula>"Aceptable"</formula>
    </cfRule>
  </conditionalFormatting>
  <conditionalFormatting sqref="AD12:AD14">
    <cfRule type="cellIs" dxfId="3083" priority="74" stopIfTrue="1" operator="equal">
      <formula>"No aceptable"</formula>
    </cfRule>
  </conditionalFormatting>
  <conditionalFormatting sqref="AD12:AD16">
    <cfRule type="containsText" dxfId="3082" priority="63" stopIfTrue="1" operator="containsText" text="No aceptable">
      <formula>NOT(ISERROR(SEARCH("No aceptable",AD12)))</formula>
    </cfRule>
    <cfRule type="containsText" dxfId="3081" priority="64" stopIfTrue="1" operator="containsText" text="No Aceptable o aceptable con control específico">
      <formula>NOT(ISERROR(SEARCH("No Aceptable o aceptable con control específico",AD12)))</formula>
    </cfRule>
  </conditionalFormatting>
  <conditionalFormatting sqref="AD15">
    <cfRule type="containsText" dxfId="3080" priority="60" stopIfTrue="1" operator="containsText" text="No aceptable">
      <formula>NOT(ISERROR(SEARCH("No aceptable",AD15)))</formula>
    </cfRule>
    <cfRule type="containsText" dxfId="3079" priority="61" stopIfTrue="1" operator="containsText" text="No Aceptable o aceptable con control específico">
      <formula>NOT(ISERROR(SEARCH("No Aceptable o aceptable con control específico",AD15)))</formula>
    </cfRule>
  </conditionalFormatting>
  <conditionalFormatting sqref="AD15:AD16">
    <cfRule type="containsText" dxfId="3078" priority="62" stopIfTrue="1" operator="containsText" text="No aceptable o aceptable con control específico">
      <formula>NOT(ISERROR(SEARCH("No aceptable o aceptable con control específico",AD15)))</formula>
    </cfRule>
    <cfRule type="cellIs" dxfId="3077" priority="65" stopIfTrue="1" operator="equal">
      <formula>"Aceptable"</formula>
    </cfRule>
    <cfRule type="cellIs" dxfId="3076" priority="66" stopIfTrue="1" operator="equal">
      <formula>"No aceptable"</formula>
    </cfRule>
  </conditionalFormatting>
  <conditionalFormatting sqref="AD17:AD24">
    <cfRule type="containsText" dxfId="3075" priority="8" stopIfTrue="1" operator="containsText" text="No aceptable o aceptable con control específico">
      <formula>NOT(ISERROR(SEARCH("No aceptable o aceptable con control específico",AD17)))</formula>
    </cfRule>
    <cfRule type="containsText" dxfId="3074" priority="9" stopIfTrue="1" operator="containsText" text="No aceptable">
      <formula>NOT(ISERROR(SEARCH("No aceptable",AD17)))</formula>
    </cfRule>
    <cfRule type="containsText" dxfId="3073" priority="10" stopIfTrue="1" operator="containsText" text="No Aceptable o aceptable con control específico">
      <formula>NOT(ISERROR(SEARCH("No Aceptable o aceptable con control específico",AD17)))</formula>
    </cfRule>
  </conditionalFormatting>
  <conditionalFormatting sqref="AD18">
    <cfRule type="cellIs" dxfId="3072" priority="47" stopIfTrue="1" operator="equal">
      <formula>"Aceptable"</formula>
    </cfRule>
    <cfRule type="cellIs" dxfId="3071" priority="48" stopIfTrue="1" operator="equal">
      <formula>"No aceptable"</formula>
    </cfRule>
  </conditionalFormatting>
  <conditionalFormatting sqref="AD21:AD23">
    <cfRule type="cellIs" dxfId="3070" priority="11" stopIfTrue="1" operator="equal">
      <formula>"Aceptable"</formula>
    </cfRule>
    <cfRule type="cellIs" dxfId="3069" priority="12" stopIfTrue="1" operator="equal">
      <formula>"No aceptable"</formula>
    </cfRule>
  </conditionalFormatting>
  <conditionalFormatting sqref="AD25">
    <cfRule type="containsText" dxfId="3068" priority="282" stopIfTrue="1" operator="containsText" text="No aceptable o aceptable con control específico">
      <formula>NOT(ISERROR(SEARCH("No aceptable o aceptable con control específico",AD25)))</formula>
    </cfRule>
    <cfRule type="containsText" dxfId="3067" priority="283" stopIfTrue="1" operator="containsText" text="No aceptable">
      <formula>NOT(ISERROR(SEARCH("No aceptable",AD25)))</formula>
    </cfRule>
    <cfRule type="containsText" dxfId="3066" priority="284" stopIfTrue="1" operator="containsText" text="No Aceptable o aceptable con control específico">
      <formula>NOT(ISERROR(SEARCH("No Aceptable o aceptable con control específico",AD25)))</formula>
    </cfRule>
    <cfRule type="cellIs" dxfId="3065" priority="285" stopIfTrue="1" operator="equal">
      <formula>"Aceptable"</formula>
    </cfRule>
    <cfRule type="cellIs" dxfId="3064" priority="286" stopIfTrue="1" operator="equal">
      <formula>"No aceptable"</formula>
    </cfRule>
  </conditionalFormatting>
  <conditionalFormatting sqref="AD9:AE10">
    <cfRule type="cellIs" dxfId="3063" priority="92" stopIfTrue="1" operator="equal">
      <formula>"No aceptable"</formula>
    </cfRule>
  </conditionalFormatting>
  <conditionalFormatting sqref="AD11:AE11">
    <cfRule type="cellIs" dxfId="3062" priority="78" stopIfTrue="1" operator="equal">
      <formula>"No aceptable"</formula>
    </cfRule>
  </conditionalFormatting>
  <conditionalFormatting sqref="AD17:AE17">
    <cfRule type="cellIs" dxfId="3061" priority="55" stopIfTrue="1" operator="equal">
      <formula>"Aceptable"</formula>
    </cfRule>
    <cfRule type="cellIs" dxfId="3060" priority="56" stopIfTrue="1" operator="equal">
      <formula>"No aceptable"</formula>
    </cfRule>
  </conditionalFormatting>
  <conditionalFormatting sqref="AD19:AE20">
    <cfRule type="cellIs" dxfId="3059" priority="39" stopIfTrue="1" operator="equal">
      <formula>"Aceptable"</formula>
    </cfRule>
    <cfRule type="cellIs" dxfId="3058" priority="40" stopIfTrue="1" operator="equal">
      <formula>"No aceptable"</formula>
    </cfRule>
  </conditionalFormatting>
  <conditionalFormatting sqref="AD24:AE24">
    <cfRule type="cellIs" dxfId="3057" priority="19" stopIfTrue="1" operator="equal">
      <formula>"Aceptable"</formula>
    </cfRule>
    <cfRule type="cellIs" dxfId="3056" priority="20" stopIfTrue="1" operator="equal">
      <formula>"No aceptable"</formula>
    </cfRule>
  </conditionalFormatting>
  <conditionalFormatting sqref="AE9:AE11">
    <cfRule type="cellIs" dxfId="3055" priority="82" stopIfTrue="1" operator="equal">
      <formula>"Aceptable"</formula>
    </cfRule>
  </conditionalFormatting>
  <conditionalFormatting sqref="AE19">
    <cfRule type="cellIs" dxfId="3054" priority="36" stopIfTrue="1" operator="equal">
      <formula>"I"</formula>
    </cfRule>
    <cfRule type="cellIs" dxfId="3053" priority="37" stopIfTrue="1" operator="equal">
      <formula>"II"</formula>
    </cfRule>
    <cfRule type="cellIs" dxfId="3052" priority="38" stopIfTrue="1" operator="between">
      <formula>"III"</formula>
      <formula>"IV"</formula>
    </cfRule>
  </conditionalFormatting>
  <conditionalFormatting sqref="AE21:AE22">
    <cfRule type="cellIs" dxfId="3051" priority="24" stopIfTrue="1" operator="equal">
      <formula>"Aceptable"</formula>
    </cfRule>
    <cfRule type="cellIs" dxfId="3050" priority="25" stopIfTrue="1" operator="equal">
      <formula>"No aceptable"</formula>
    </cfRule>
  </conditionalFormatting>
  <conditionalFormatting sqref="AE23">
    <cfRule type="cellIs" dxfId="3049" priority="6" stopIfTrue="1" operator="equal">
      <formula>"Aceptable"</formula>
    </cfRule>
    <cfRule type="cellIs" dxfId="3048" priority="7" stopIfTrue="1" operator="equal">
      <formula>"No aceptable"</formula>
    </cfRule>
  </conditionalFormatting>
  <conditionalFormatting sqref="AE24:AE25">
    <cfRule type="cellIs" dxfId="3047" priority="3" stopIfTrue="1" operator="equal">
      <formula>"I"</formula>
    </cfRule>
    <cfRule type="cellIs" dxfId="3046" priority="4" stopIfTrue="1" operator="equal">
      <formula>"II"</formula>
    </cfRule>
    <cfRule type="cellIs" dxfId="3045" priority="5" stopIfTrue="1" operator="between">
      <formula>"III"</formula>
      <formula>"IV"</formula>
    </cfRule>
  </conditionalFormatting>
  <conditionalFormatting sqref="AE25">
    <cfRule type="cellIs" dxfId="3044" priority="1" stopIfTrue="1" operator="equal">
      <formula>"Aceptable"</formula>
    </cfRule>
    <cfRule type="cellIs" dxfId="3043" priority="2" stopIfTrue="1" operator="equal">
      <formula>"No aceptable"</formula>
    </cfRule>
  </conditionalFormatting>
  <dataValidations count="4">
    <dataValidation allowBlank="1" sqref="AA9:AA25" xr:uid="{00000000-0002-0000-0400-000000000000}"/>
    <dataValidation type="list" allowBlank="1" showInputMessage="1" showErrorMessage="1" prompt="10 = Muy Alto_x000a_6 = Alto_x000a_2 = Medio_x000a_0 = Bajo" sqref="U9:U25" xr:uid="{00000000-0002-0000-0400-000001000000}">
      <formula1>"10, 6, 2, 0, "</formula1>
    </dataValidation>
    <dataValidation type="list" allowBlank="1" showInputMessage="1" prompt="4 = Continua_x000a_3 = Frecuente_x000a_2 = Ocasional_x000a_1 = Esporádica" sqref="V9:V25" xr:uid="{00000000-0002-0000-04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5" xr:uid="{00000000-0002-0000-0400-000003000000}">
      <formula1>"100,60,25,10"</formula1>
    </dataValidation>
  </dataValidations>
  <pageMargins left="0.7" right="0.7" top="0.75" bottom="0.75" header="0.3" footer="0.3"/>
  <pageSetup paperSize="9" scale="3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AK42"/>
  <sheetViews>
    <sheetView view="pageBreakPreview" topLeftCell="J1" zoomScale="70" zoomScaleNormal="70" zoomScaleSheetLayoutView="70" workbookViewId="0">
      <selection activeCell="AK3" sqref="AK3"/>
    </sheetView>
  </sheetViews>
  <sheetFormatPr baseColWidth="10" defaultColWidth="7.42578125" defaultRowHeight="60" customHeight="1"/>
  <cols>
    <col min="1" max="7" width="7.42578125" style="2"/>
    <col min="8" max="8" width="7.42578125" style="3"/>
    <col min="9" max="19" width="7.42578125" style="2"/>
    <col min="20" max="20" width="8.85546875" style="2" customWidth="1"/>
    <col min="21" max="30" width="7.42578125" style="2"/>
    <col min="31" max="31" width="18.42578125" style="2" customWidth="1"/>
    <col min="32" max="34" width="7.42578125" style="2"/>
    <col min="35" max="35" width="23.140625" style="2" customWidth="1"/>
    <col min="36" max="36" width="11.42578125" style="3" customWidth="1"/>
    <col min="37" max="37" width="21.42578125" style="2" customWidth="1"/>
    <col min="38" max="16384" width="7.42578125" style="2"/>
  </cols>
  <sheetData>
    <row r="1" spans="1:37" ht="57.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ht="57.75" customHeight="1">
      <c r="B2" s="9"/>
      <c r="AI2" s="10"/>
      <c r="AJ2" s="160" t="s">
        <v>68</v>
      </c>
      <c r="AK2" s="161">
        <v>3</v>
      </c>
    </row>
    <row r="3" spans="1:37" ht="57.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ht="66.95" customHeight="1">
      <c r="B4" s="416" t="s">
        <v>622</v>
      </c>
      <c r="C4" s="417"/>
      <c r="D4" s="417"/>
      <c r="E4" s="417"/>
      <c r="F4" s="417"/>
      <c r="G4" s="417"/>
      <c r="H4" s="417"/>
      <c r="I4" s="417"/>
      <c r="J4" s="417"/>
      <c r="K4" s="417"/>
      <c r="L4" s="417"/>
      <c r="M4" s="417"/>
      <c r="N4" s="417"/>
      <c r="O4" s="417"/>
      <c r="P4" s="417"/>
      <c r="Q4" s="417"/>
      <c r="R4" s="417"/>
      <c r="S4" s="417"/>
      <c r="T4" s="418"/>
      <c r="U4" s="416" t="s">
        <v>630</v>
      </c>
      <c r="V4" s="417"/>
      <c r="W4" s="417"/>
      <c r="X4" s="417"/>
      <c r="Y4" s="417"/>
      <c r="Z4" s="417"/>
      <c r="AA4" s="417"/>
      <c r="AB4" s="417"/>
      <c r="AC4" s="417"/>
      <c r="AD4" s="417"/>
      <c r="AE4" s="417"/>
      <c r="AF4" s="417"/>
      <c r="AG4" s="417"/>
      <c r="AH4" s="417"/>
      <c r="AI4" s="417"/>
      <c r="AJ4" s="417"/>
      <c r="AK4" s="418"/>
    </row>
    <row r="5" spans="1:37" s="1" customFormat="1" ht="33" customHeight="1">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33" customHeight="1">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60" customHeight="1">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60" customHeight="1" thickBot="1">
      <c r="B8" s="426"/>
      <c r="C8" s="426"/>
      <c r="D8" s="426"/>
      <c r="E8" s="426"/>
      <c r="F8" s="426"/>
      <c r="G8" s="426"/>
      <c r="H8" s="176" t="s">
        <v>3</v>
      </c>
      <c r="I8" s="176" t="s">
        <v>4</v>
      </c>
      <c r="J8" s="176" t="s">
        <v>6</v>
      </c>
      <c r="K8" s="427"/>
      <c r="L8" s="175" t="s">
        <v>39</v>
      </c>
      <c r="M8" s="175" t="s">
        <v>40</v>
      </c>
      <c r="N8" s="177" t="s">
        <v>41</v>
      </c>
      <c r="O8" s="177" t="s">
        <v>43</v>
      </c>
      <c r="P8" s="427"/>
      <c r="Q8" s="426"/>
      <c r="R8" s="176" t="s">
        <v>6</v>
      </c>
      <c r="S8" s="176" t="s">
        <v>1</v>
      </c>
      <c r="T8" s="176" t="s">
        <v>72</v>
      </c>
      <c r="U8" s="426"/>
      <c r="V8" s="426"/>
      <c r="W8" s="426"/>
      <c r="X8" s="428"/>
      <c r="Y8" s="427"/>
      <c r="Z8" s="426"/>
      <c r="AA8" s="426"/>
      <c r="AB8" s="426"/>
      <c r="AC8" s="427"/>
      <c r="AD8" s="426"/>
      <c r="AE8" s="427"/>
      <c r="AF8" s="427"/>
      <c r="AG8" s="427"/>
      <c r="AH8" s="427"/>
      <c r="AI8" s="427"/>
      <c r="AJ8" s="427"/>
      <c r="AK8" s="427"/>
    </row>
    <row r="9" spans="1:37" ht="54" customHeight="1">
      <c r="A9" s="24"/>
      <c r="B9" s="479" t="s">
        <v>570</v>
      </c>
      <c r="C9" s="467" t="s">
        <v>597</v>
      </c>
      <c r="D9" s="469" t="s">
        <v>506</v>
      </c>
      <c r="E9" s="437" t="s">
        <v>571</v>
      </c>
      <c r="F9" s="437" t="s">
        <v>514</v>
      </c>
      <c r="G9" s="122" t="s">
        <v>42</v>
      </c>
      <c r="H9" s="459" t="s">
        <v>198</v>
      </c>
      <c r="I9" s="95" t="s">
        <v>46</v>
      </c>
      <c r="J9" s="108" t="s">
        <v>230</v>
      </c>
      <c r="K9" s="108" t="s">
        <v>231</v>
      </c>
      <c r="L9" s="76">
        <v>1</v>
      </c>
      <c r="M9" s="77">
        <v>0</v>
      </c>
      <c r="N9" s="76">
        <v>0</v>
      </c>
      <c r="O9" s="76">
        <f>SUM(L9:N9)</f>
        <v>1</v>
      </c>
      <c r="P9" s="108" t="s">
        <v>232</v>
      </c>
      <c r="Q9" s="107">
        <v>8</v>
      </c>
      <c r="R9" s="108" t="s">
        <v>424</v>
      </c>
      <c r="S9" s="108" t="s">
        <v>234</v>
      </c>
      <c r="T9" s="108" t="s">
        <v>233</v>
      </c>
      <c r="U9" s="204">
        <v>2</v>
      </c>
      <c r="V9" s="204">
        <v>4</v>
      </c>
      <c r="W9" s="204">
        <f>V9*U9</f>
        <v>8</v>
      </c>
      <c r="X9" s="205" t="str">
        <f>+IF(AND(U9*V9&gt;=24,U9*V9&lt;=40),"MA",IF(AND(U9*V9&gt;=10,U9*V9&lt;=20),"A",IF(AND(U9*V9&gt;=6,U9*V9&lt;=8),"M",IF(AND(U9*V9&gt;=0,U9*V9&lt;=4),"B",""))))</f>
        <v>M</v>
      </c>
      <c r="Y9" s="20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204">
        <v>10</v>
      </c>
      <c r="AA9" s="204">
        <f>W9*Z9</f>
        <v>80</v>
      </c>
      <c r="AB9" s="207" t="str">
        <f>+IF(AND(U9*V9*Z9&gt;=600,U9*V9*Z9&lt;=4000),"I",IF(AND(U9*V9*Z9&gt;=150,U9*V9*Z9&lt;=500),"II",IF(AND(U9*V9*Z9&gt;=40,U9*V9*Z9&lt;=120),"III",IF(AND(U9*V9*Z9&gt;=0,U9*V9*Z9&lt;=20),"IV",""))))</f>
        <v>III</v>
      </c>
      <c r="AC9" s="20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208"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ht="60" customHeight="1">
      <c r="A10" s="25"/>
      <c r="B10" s="412"/>
      <c r="C10" s="435"/>
      <c r="D10" s="470"/>
      <c r="E10" s="438"/>
      <c r="F10" s="438"/>
      <c r="G10" s="20" t="s">
        <v>42</v>
      </c>
      <c r="H10" s="456"/>
      <c r="I10" s="74" t="s">
        <v>96</v>
      </c>
      <c r="J10" s="75" t="s">
        <v>236</v>
      </c>
      <c r="K10" s="85" t="s">
        <v>237</v>
      </c>
      <c r="L10" s="76">
        <v>1</v>
      </c>
      <c r="M10" s="77">
        <v>0</v>
      </c>
      <c r="N10" s="76">
        <v>0</v>
      </c>
      <c r="O10" s="76">
        <f t="shared" ref="O10:O24" si="0">SUM(L10:N10)</f>
        <v>1</v>
      </c>
      <c r="P10" s="75" t="s">
        <v>232</v>
      </c>
      <c r="Q10" s="78">
        <v>8</v>
      </c>
      <c r="R10" s="85" t="s">
        <v>425</v>
      </c>
      <c r="S10" s="85" t="s">
        <v>234</v>
      </c>
      <c r="T10" s="85" t="s">
        <v>233</v>
      </c>
      <c r="U10" s="195">
        <v>2</v>
      </c>
      <c r="V10" s="195">
        <v>4</v>
      </c>
      <c r="W10" s="195">
        <f>V10*U10</f>
        <v>8</v>
      </c>
      <c r="X10" s="196" t="str">
        <f>+IF(AND(U10*V10&gt;=24,U10*V10&lt;=40),"MA",IF(AND(U10*V10&gt;=10,U10*V10&lt;=20),"A",IF(AND(U10*V10&gt;=6,U10*V10&lt;=8),"M",IF(AND(U10*V10&gt;=0,U10*V10&lt;=4),"B",""))))</f>
        <v>M</v>
      </c>
      <c r="Y10" s="197"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W10*Z10</f>
        <v>80</v>
      </c>
      <c r="AB10" s="198" t="str">
        <f>+IF(AND(U10*V10*Z10&gt;=600,U10*V10*Z10&lt;=4000),"I",IF(AND(U10*V10*Z10&gt;=150,U10*V10*Z10&lt;=500),"II",IF(AND(U10*V10*Z10&gt;=40,U10*V10*Z10&lt;=120),"III",IF(AND(U10*V10*Z10&gt;=0,U10*V10*Z10&lt;=20),"IV",""))))</f>
        <v>III</v>
      </c>
      <c r="AC10" s="1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ht="60" customHeight="1">
      <c r="A11" s="25"/>
      <c r="B11" s="412"/>
      <c r="C11" s="435"/>
      <c r="D11" s="470"/>
      <c r="E11" s="438"/>
      <c r="F11" s="438"/>
      <c r="G11" s="19" t="s">
        <v>42</v>
      </c>
      <c r="H11" s="454" t="s">
        <v>44</v>
      </c>
      <c r="I11" s="74" t="s">
        <v>54</v>
      </c>
      <c r="J11" s="74" t="s">
        <v>224</v>
      </c>
      <c r="K11" s="74" t="s">
        <v>219</v>
      </c>
      <c r="L11" s="76">
        <v>1</v>
      </c>
      <c r="M11" s="77">
        <v>0</v>
      </c>
      <c r="N11" s="76">
        <v>0</v>
      </c>
      <c r="O11" s="76">
        <f t="shared" si="0"/>
        <v>1</v>
      </c>
      <c r="P11" s="74" t="s">
        <v>708</v>
      </c>
      <c r="Q11" s="78">
        <v>8</v>
      </c>
      <c r="R11" s="74" t="s">
        <v>221</v>
      </c>
      <c r="S11" s="74" t="s">
        <v>220</v>
      </c>
      <c r="T11" s="74" t="s">
        <v>300</v>
      </c>
      <c r="U11" s="195">
        <v>2</v>
      </c>
      <c r="V11" s="195">
        <v>3</v>
      </c>
      <c r="W11" s="195">
        <f t="shared" ref="W11:W23" si="1">V11*U11</f>
        <v>6</v>
      </c>
      <c r="X11" s="196" t="str">
        <f t="shared" ref="X11:X23" si="2">+IF(AND(U11*V11&gt;=24,U11*V11&lt;=40),"MA",IF(AND(U11*V11&gt;=10,U11*V11&lt;=20),"A",IF(AND(U11*V11&gt;=6,U11*V11&lt;=8),"M",IF(AND(U11*V11&gt;=0,U11*V11&lt;=4),"B",""))))</f>
        <v>M</v>
      </c>
      <c r="Y11" s="197" t="str">
        <f t="shared" ref="Y11:Y23"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95">
        <v>10</v>
      </c>
      <c r="AA11" s="195">
        <f t="shared" ref="AA11:AA23" si="4">W11*Z11</f>
        <v>60</v>
      </c>
      <c r="AB11" s="198" t="str">
        <f t="shared" ref="AB11:AB23" si="5">+IF(AND(U11*V11*Z11&gt;=600,U11*V11*Z11&lt;=4000),"I",IF(AND(U11*V11*Z11&gt;=150,U11*V11*Z11&lt;=500),"II",IF(AND(U11*V11*Z11&gt;=40,U11*V11*Z11&lt;=120),"III",IF(AND(U11*V11*Z11&gt;=0,U11*V11*Z11&lt;=20),"IV",""))))</f>
        <v>III</v>
      </c>
      <c r="AC11" s="197" t="str">
        <f t="shared" ref="AC11:AC23"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 t="shared" ref="AD11:AD23" si="7">+IF(AB11="I","No aceptable",IF(AB11="II","No aceptable o aceptable con control específico",IF(AB11="III","Aceptable",IF(AB11="IV","Aceptable",""))))</f>
        <v>Aceptable</v>
      </c>
      <c r="AE11" s="407" t="s">
        <v>712</v>
      </c>
      <c r="AF11" s="74" t="s">
        <v>34</v>
      </c>
      <c r="AG11" s="74" t="s">
        <v>34</v>
      </c>
      <c r="AH11" s="74" t="s">
        <v>34</v>
      </c>
      <c r="AI11" s="64" t="s">
        <v>661</v>
      </c>
      <c r="AJ11" s="74" t="s">
        <v>34</v>
      </c>
      <c r="AK11" s="52" t="s">
        <v>433</v>
      </c>
    </row>
    <row r="12" spans="1:37" ht="60" customHeight="1">
      <c r="A12" s="25"/>
      <c r="B12" s="412"/>
      <c r="C12" s="435"/>
      <c r="D12" s="470"/>
      <c r="E12" s="438"/>
      <c r="F12" s="438"/>
      <c r="G12" s="19" t="s">
        <v>42</v>
      </c>
      <c r="H12" s="455"/>
      <c r="I12" s="74" t="s">
        <v>437</v>
      </c>
      <c r="J12" s="74" t="s">
        <v>438</v>
      </c>
      <c r="K12" s="74" t="s">
        <v>710</v>
      </c>
      <c r="L12" s="76">
        <v>1</v>
      </c>
      <c r="M12" s="77">
        <v>0</v>
      </c>
      <c r="N12" s="76">
        <v>0</v>
      </c>
      <c r="O12" s="76">
        <f t="shared" si="0"/>
        <v>1</v>
      </c>
      <c r="P12" s="74" t="s">
        <v>708</v>
      </c>
      <c r="Q12" s="78">
        <v>8</v>
      </c>
      <c r="R12" s="74" t="s">
        <v>221</v>
      </c>
      <c r="S12" s="74" t="s">
        <v>440</v>
      </c>
      <c r="T12" s="74" t="s">
        <v>442</v>
      </c>
      <c r="U12" s="195">
        <v>2</v>
      </c>
      <c r="V12" s="195">
        <v>3</v>
      </c>
      <c r="W12" s="195">
        <f t="shared" si="1"/>
        <v>6</v>
      </c>
      <c r="X12" s="196" t="str">
        <f t="shared" si="2"/>
        <v>M</v>
      </c>
      <c r="Y12" s="197" t="str">
        <f t="shared" si="3"/>
        <v>Situación deficiente con exposición esporádica, o bien situación mejorable con exposición continuada o frecuente. Es posible que suceda el daño alguna vez.</v>
      </c>
      <c r="Z12" s="195">
        <v>10</v>
      </c>
      <c r="AA12" s="195">
        <f t="shared" si="4"/>
        <v>60</v>
      </c>
      <c r="AB12" s="198" t="str">
        <f t="shared" si="5"/>
        <v>III</v>
      </c>
      <c r="AC12" s="197" t="str">
        <f t="shared" si="6"/>
        <v>Mejorar si es posible. Sería conveniente justificar la intervención y su rentabilidad.</v>
      </c>
      <c r="AD12" s="86" t="str">
        <f t="shared" si="7"/>
        <v>Aceptable</v>
      </c>
      <c r="AE12" s="408"/>
      <c r="AF12" s="74" t="s">
        <v>34</v>
      </c>
      <c r="AG12" s="74" t="s">
        <v>34</v>
      </c>
      <c r="AH12" s="74" t="s">
        <v>34</v>
      </c>
      <c r="AI12" s="64" t="s">
        <v>661</v>
      </c>
      <c r="AJ12" s="74" t="s">
        <v>34</v>
      </c>
      <c r="AK12" s="52" t="s">
        <v>433</v>
      </c>
    </row>
    <row r="13" spans="1:37" ht="60" customHeight="1">
      <c r="A13" s="25"/>
      <c r="B13" s="412"/>
      <c r="C13" s="435"/>
      <c r="D13" s="470"/>
      <c r="E13" s="438"/>
      <c r="F13" s="438"/>
      <c r="G13" s="19" t="s">
        <v>42</v>
      </c>
      <c r="H13" s="455"/>
      <c r="I13" s="74" t="s">
        <v>460</v>
      </c>
      <c r="J13" s="74" t="s">
        <v>439</v>
      </c>
      <c r="K13" s="74" t="s">
        <v>709</v>
      </c>
      <c r="L13" s="76">
        <v>1</v>
      </c>
      <c r="M13" s="77">
        <v>0</v>
      </c>
      <c r="N13" s="76">
        <v>0</v>
      </c>
      <c r="O13" s="76">
        <f t="shared" si="0"/>
        <v>1</v>
      </c>
      <c r="P13" s="74" t="s">
        <v>708</v>
      </c>
      <c r="Q13" s="78">
        <v>8</v>
      </c>
      <c r="R13" s="74" t="s">
        <v>707</v>
      </c>
      <c r="S13" s="74" t="s">
        <v>461</v>
      </c>
      <c r="T13" s="74" t="s">
        <v>441</v>
      </c>
      <c r="U13" s="195">
        <v>2</v>
      </c>
      <c r="V13" s="195">
        <v>3</v>
      </c>
      <c r="W13" s="195">
        <f t="shared" si="1"/>
        <v>6</v>
      </c>
      <c r="X13" s="196" t="str">
        <f t="shared" si="2"/>
        <v>M</v>
      </c>
      <c r="Y13" s="197" t="str">
        <f t="shared" si="3"/>
        <v>Situación deficiente con exposición esporádica, o bien situación mejorable con exposición continuada o frecuente. Es posible que suceda el daño alguna vez.</v>
      </c>
      <c r="Z13" s="195">
        <v>10</v>
      </c>
      <c r="AA13" s="195">
        <f t="shared" si="4"/>
        <v>60</v>
      </c>
      <c r="AB13" s="198" t="str">
        <f t="shared" si="5"/>
        <v>III</v>
      </c>
      <c r="AC13" s="197" t="str">
        <f t="shared" si="6"/>
        <v>Mejorar si es posible. Sería conveniente justificar la intervención y su rentabilidad.</v>
      </c>
      <c r="AD13" s="86" t="str">
        <f t="shared" si="7"/>
        <v>Aceptable</v>
      </c>
      <c r="AE13" s="408"/>
      <c r="AF13" s="74" t="s">
        <v>34</v>
      </c>
      <c r="AG13" s="74" t="s">
        <v>34</v>
      </c>
      <c r="AH13" s="74" t="s">
        <v>34</v>
      </c>
      <c r="AI13" s="64" t="s">
        <v>661</v>
      </c>
      <c r="AJ13" s="74" t="s">
        <v>34</v>
      </c>
      <c r="AK13" s="52" t="s">
        <v>433</v>
      </c>
    </row>
    <row r="14" spans="1:37" ht="60" customHeight="1">
      <c r="A14" s="25"/>
      <c r="B14" s="412"/>
      <c r="C14" s="435"/>
      <c r="D14" s="470"/>
      <c r="E14" s="438"/>
      <c r="F14" s="438"/>
      <c r="G14" s="19" t="s">
        <v>42</v>
      </c>
      <c r="H14" s="455"/>
      <c r="I14" s="74" t="s">
        <v>427</v>
      </c>
      <c r="J14" s="74" t="s">
        <v>428</v>
      </c>
      <c r="K14" s="74" t="s">
        <v>711</v>
      </c>
      <c r="L14" s="76">
        <v>1</v>
      </c>
      <c r="M14" s="77">
        <v>0</v>
      </c>
      <c r="N14" s="76">
        <v>0</v>
      </c>
      <c r="O14" s="76">
        <f t="shared" si="0"/>
        <v>1</v>
      </c>
      <c r="P14" s="74" t="s">
        <v>708</v>
      </c>
      <c r="Q14" s="78">
        <v>8</v>
      </c>
      <c r="R14" s="74" t="s">
        <v>221</v>
      </c>
      <c r="S14" s="74" t="s">
        <v>431</v>
      </c>
      <c r="T14" s="74" t="s">
        <v>432</v>
      </c>
      <c r="U14" s="195">
        <v>2</v>
      </c>
      <c r="V14" s="195">
        <v>1</v>
      </c>
      <c r="W14" s="195">
        <f t="shared" si="1"/>
        <v>2</v>
      </c>
      <c r="X14" s="196" t="str">
        <f t="shared" si="2"/>
        <v>B</v>
      </c>
      <c r="Y14" s="197" t="str">
        <f t="shared" si="3"/>
        <v>Situación mejorable con exposición ocasional o esporádica, o situación sin anomalía destacable con cualquier nivel de exposición. No es esperable que se materialice el riesgo, aunque puede ser concebible.</v>
      </c>
      <c r="Z14" s="195">
        <v>10</v>
      </c>
      <c r="AA14" s="195">
        <f t="shared" si="4"/>
        <v>20</v>
      </c>
      <c r="AB14" s="198" t="str">
        <f t="shared" si="5"/>
        <v>IV</v>
      </c>
      <c r="AC14" s="197" t="str">
        <f t="shared" si="6"/>
        <v>Mantener las medidas de control existentes, pero se deberían considerar soluciones o mejoras y se deben hacer comprobaciones periódicas para asegurar que el riesgo aún es tolerable.</v>
      </c>
      <c r="AD14" s="86" t="str">
        <f t="shared" si="7"/>
        <v>Aceptable</v>
      </c>
      <c r="AE14" s="408"/>
      <c r="AF14" s="74" t="s">
        <v>34</v>
      </c>
      <c r="AG14" s="74" t="s">
        <v>34</v>
      </c>
      <c r="AH14" s="74" t="s">
        <v>34</v>
      </c>
      <c r="AI14" s="64" t="s">
        <v>661</v>
      </c>
      <c r="AJ14" s="74" t="s">
        <v>34</v>
      </c>
      <c r="AK14" s="52" t="s">
        <v>433</v>
      </c>
    </row>
    <row r="15" spans="1:37" ht="60" customHeight="1">
      <c r="A15" s="25"/>
      <c r="B15" s="412"/>
      <c r="C15" s="435"/>
      <c r="D15" s="470"/>
      <c r="E15" s="438"/>
      <c r="F15" s="438"/>
      <c r="G15" s="19" t="s">
        <v>42</v>
      </c>
      <c r="H15" s="455"/>
      <c r="I15" s="74" t="s">
        <v>463</v>
      </c>
      <c r="J15" s="74" t="s">
        <v>222</v>
      </c>
      <c r="K15" s="74" t="s">
        <v>711</v>
      </c>
      <c r="L15" s="76">
        <v>1</v>
      </c>
      <c r="M15" s="77">
        <v>0</v>
      </c>
      <c r="N15" s="76">
        <v>0</v>
      </c>
      <c r="O15" s="76">
        <f t="shared" si="0"/>
        <v>1</v>
      </c>
      <c r="P15" s="74" t="s">
        <v>708</v>
      </c>
      <c r="Q15" s="74">
        <v>8</v>
      </c>
      <c r="R15" s="74" t="s">
        <v>459</v>
      </c>
      <c r="S15" s="74" t="s">
        <v>220</v>
      </c>
      <c r="T15" s="74" t="s">
        <v>300</v>
      </c>
      <c r="U15" s="195">
        <v>2</v>
      </c>
      <c r="V15" s="195">
        <v>3</v>
      </c>
      <c r="W15" s="195">
        <f t="shared" si="1"/>
        <v>6</v>
      </c>
      <c r="X15" s="196" t="str">
        <f t="shared" si="2"/>
        <v>M</v>
      </c>
      <c r="Y15" s="197" t="str">
        <f t="shared" si="3"/>
        <v>Situación deficiente con exposición esporádica, o bien situación mejorable con exposición continuada o frecuente. Es posible que suceda el daño alguna vez.</v>
      </c>
      <c r="Z15" s="195">
        <v>10</v>
      </c>
      <c r="AA15" s="195">
        <f t="shared" si="4"/>
        <v>60</v>
      </c>
      <c r="AB15" s="198" t="str">
        <f t="shared" si="5"/>
        <v>III</v>
      </c>
      <c r="AC15" s="197" t="str">
        <f t="shared" si="6"/>
        <v>Mejorar si es posible. Sería conveniente justificar la intervención y su rentabilidad.</v>
      </c>
      <c r="AD15" s="86" t="str">
        <f t="shared" si="7"/>
        <v>Aceptable</v>
      </c>
      <c r="AE15" s="409"/>
      <c r="AF15" s="74" t="s">
        <v>34</v>
      </c>
      <c r="AG15" s="74" t="s">
        <v>34</v>
      </c>
      <c r="AH15" s="74" t="s">
        <v>34</v>
      </c>
      <c r="AI15" s="64" t="s">
        <v>661</v>
      </c>
      <c r="AJ15" s="74" t="s">
        <v>34</v>
      </c>
      <c r="AK15" s="52" t="s">
        <v>433</v>
      </c>
    </row>
    <row r="16" spans="1:37" ht="60" customHeight="1">
      <c r="A16" s="25"/>
      <c r="B16" s="412"/>
      <c r="C16" s="435"/>
      <c r="D16" s="470"/>
      <c r="E16" s="438"/>
      <c r="F16" s="438"/>
      <c r="G16" s="19" t="s">
        <v>42</v>
      </c>
      <c r="H16" s="453" t="s">
        <v>48</v>
      </c>
      <c r="I16" s="85" t="s">
        <v>202</v>
      </c>
      <c r="J16" s="85" t="s">
        <v>203</v>
      </c>
      <c r="K16" s="85" t="s">
        <v>206</v>
      </c>
      <c r="L16" s="76">
        <v>1</v>
      </c>
      <c r="M16" s="77">
        <v>0</v>
      </c>
      <c r="N16" s="76">
        <v>0</v>
      </c>
      <c r="O16" s="76">
        <f t="shared" si="0"/>
        <v>1</v>
      </c>
      <c r="P16" s="89" t="s">
        <v>209</v>
      </c>
      <c r="Q16" s="78">
        <v>8</v>
      </c>
      <c r="R16" s="89" t="s">
        <v>211</v>
      </c>
      <c r="S16" s="89" t="s">
        <v>296</v>
      </c>
      <c r="T16" s="89" t="s">
        <v>213</v>
      </c>
      <c r="U16" s="195">
        <v>2</v>
      </c>
      <c r="V16" s="195">
        <v>4</v>
      </c>
      <c r="W16" s="195">
        <f t="shared" si="1"/>
        <v>8</v>
      </c>
      <c r="X16" s="196" t="str">
        <f t="shared" si="2"/>
        <v>M</v>
      </c>
      <c r="Y16" s="197" t="str">
        <f t="shared" si="3"/>
        <v>Situación deficiente con exposición esporádica, o bien situación mejorable con exposición continuada o frecuente. Es posible que suceda el daño alguna vez.</v>
      </c>
      <c r="Z16" s="195">
        <v>10</v>
      </c>
      <c r="AA16" s="195">
        <f t="shared" si="4"/>
        <v>80</v>
      </c>
      <c r="AB16" s="198" t="str">
        <f t="shared" si="5"/>
        <v>III</v>
      </c>
      <c r="AC16" s="197" t="str">
        <f t="shared" si="6"/>
        <v>Mejorar si es posible. Sería conveniente justificar la intervención y su rentabilidad.</v>
      </c>
      <c r="AD16" s="86" t="str">
        <f t="shared" si="7"/>
        <v>Aceptable</v>
      </c>
      <c r="AE16" s="407" t="s">
        <v>713</v>
      </c>
      <c r="AF16" s="74" t="s">
        <v>34</v>
      </c>
      <c r="AG16" s="74" t="s">
        <v>34</v>
      </c>
      <c r="AH16" s="85" t="s">
        <v>217</v>
      </c>
      <c r="AI16" s="85" t="s">
        <v>218</v>
      </c>
      <c r="AJ16" s="78" t="s">
        <v>34</v>
      </c>
      <c r="AK16" s="52" t="s">
        <v>468</v>
      </c>
    </row>
    <row r="17" spans="1:37" ht="60" customHeight="1">
      <c r="A17" s="25"/>
      <c r="B17" s="412"/>
      <c r="C17" s="435"/>
      <c r="D17" s="470"/>
      <c r="E17" s="438"/>
      <c r="F17" s="438"/>
      <c r="G17" s="19" t="s">
        <v>42</v>
      </c>
      <c r="H17" s="453"/>
      <c r="I17" s="85" t="s">
        <v>205</v>
      </c>
      <c r="J17" s="85" t="s">
        <v>204</v>
      </c>
      <c r="K17" s="85" t="s">
        <v>207</v>
      </c>
      <c r="L17" s="76">
        <v>1</v>
      </c>
      <c r="M17" s="77">
        <v>0</v>
      </c>
      <c r="N17" s="76">
        <v>0</v>
      </c>
      <c r="O17" s="76">
        <f t="shared" si="0"/>
        <v>1</v>
      </c>
      <c r="P17" s="89" t="s">
        <v>210</v>
      </c>
      <c r="Q17" s="78">
        <v>8</v>
      </c>
      <c r="R17" s="89" t="s">
        <v>214</v>
      </c>
      <c r="S17" s="89" t="s">
        <v>215</v>
      </c>
      <c r="T17" s="89" t="s">
        <v>216</v>
      </c>
      <c r="U17" s="195">
        <v>2</v>
      </c>
      <c r="V17" s="195">
        <v>4</v>
      </c>
      <c r="W17" s="195">
        <f t="shared" si="1"/>
        <v>8</v>
      </c>
      <c r="X17" s="196" t="str">
        <f t="shared" si="2"/>
        <v>M</v>
      </c>
      <c r="Y17" s="197" t="str">
        <f t="shared" si="3"/>
        <v>Situación deficiente con exposición esporádica, o bien situación mejorable con exposición continuada o frecuente. Es posible que suceda el daño alguna vez.</v>
      </c>
      <c r="Z17" s="195">
        <v>10</v>
      </c>
      <c r="AA17" s="195">
        <f t="shared" si="4"/>
        <v>80</v>
      </c>
      <c r="AB17" s="198" t="str">
        <f t="shared" si="5"/>
        <v>III</v>
      </c>
      <c r="AC17" s="197" t="str">
        <f t="shared" si="6"/>
        <v>Mejorar si es posible. Sería conveniente justificar la intervención y su rentabilidad.</v>
      </c>
      <c r="AD17" s="86" t="str">
        <f t="shared" si="7"/>
        <v>Aceptable</v>
      </c>
      <c r="AE17" s="408"/>
      <c r="AF17" s="74" t="s">
        <v>34</v>
      </c>
      <c r="AG17" s="74" t="s">
        <v>34</v>
      </c>
      <c r="AH17" s="85" t="s">
        <v>217</v>
      </c>
      <c r="AI17" s="85" t="s">
        <v>218</v>
      </c>
      <c r="AJ17" s="78" t="s">
        <v>34</v>
      </c>
      <c r="AK17" s="52" t="s">
        <v>468</v>
      </c>
    </row>
    <row r="18" spans="1:37" ht="60" customHeight="1">
      <c r="A18" s="25"/>
      <c r="B18" s="412"/>
      <c r="C18" s="435"/>
      <c r="D18" s="470"/>
      <c r="E18" s="438"/>
      <c r="F18" s="438"/>
      <c r="G18" s="19" t="s">
        <v>33</v>
      </c>
      <c r="H18" s="454" t="s">
        <v>45</v>
      </c>
      <c r="I18" s="192" t="s">
        <v>715</v>
      </c>
      <c r="J18" s="85" t="s">
        <v>290</v>
      </c>
      <c r="K18" s="85" t="s">
        <v>270</v>
      </c>
      <c r="L18" s="76">
        <v>1</v>
      </c>
      <c r="M18" s="77">
        <v>0</v>
      </c>
      <c r="N18" s="76">
        <v>0</v>
      </c>
      <c r="O18" s="76">
        <f t="shared" si="0"/>
        <v>1</v>
      </c>
      <c r="P18" s="85" t="s">
        <v>291</v>
      </c>
      <c r="Q18" s="78">
        <v>4</v>
      </c>
      <c r="R18" s="85" t="s">
        <v>147</v>
      </c>
      <c r="S18" s="74" t="s">
        <v>297</v>
      </c>
      <c r="T18" s="74" t="s">
        <v>717</v>
      </c>
      <c r="U18" s="199">
        <v>2</v>
      </c>
      <c r="V18" s="195">
        <v>2</v>
      </c>
      <c r="W18" s="195">
        <f t="shared" si="1"/>
        <v>4</v>
      </c>
      <c r="X18" s="196" t="str">
        <f t="shared" si="2"/>
        <v>B</v>
      </c>
      <c r="Y18" s="197" t="str">
        <f t="shared" si="3"/>
        <v>Situación mejorable con exposición ocasional o esporádica, o situación sin anomalía destacable con cualquier nivel de exposición. No es esperable que se materialice el riesgo, aunque puede ser concebible.</v>
      </c>
      <c r="Z18" s="195">
        <v>10</v>
      </c>
      <c r="AA18" s="195">
        <f t="shared" si="4"/>
        <v>40</v>
      </c>
      <c r="AB18" s="198" t="str">
        <f t="shared" si="5"/>
        <v>III</v>
      </c>
      <c r="AC18" s="197" t="str">
        <f t="shared" si="6"/>
        <v>Mejorar si es posible. Sería conveniente justificar la intervención y su rentabilidad.</v>
      </c>
      <c r="AD18" s="86" t="str">
        <f t="shared" si="7"/>
        <v>Aceptable</v>
      </c>
      <c r="AE18" s="74" t="s">
        <v>718</v>
      </c>
      <c r="AF18" s="78" t="s">
        <v>34</v>
      </c>
      <c r="AG18" s="78" t="s">
        <v>34</v>
      </c>
      <c r="AH18" s="85" t="s">
        <v>719</v>
      </c>
      <c r="AI18" s="85" t="s">
        <v>303</v>
      </c>
      <c r="AJ18" s="78" t="s">
        <v>34</v>
      </c>
      <c r="AK18" s="52" t="s">
        <v>468</v>
      </c>
    </row>
    <row r="19" spans="1:37" ht="60" customHeight="1">
      <c r="A19" s="25"/>
      <c r="B19" s="412"/>
      <c r="C19" s="435"/>
      <c r="D19" s="470"/>
      <c r="E19" s="438"/>
      <c r="F19" s="438"/>
      <c r="G19" s="19" t="s">
        <v>33</v>
      </c>
      <c r="H19" s="455"/>
      <c r="I19" s="85" t="s">
        <v>56</v>
      </c>
      <c r="J19" s="85" t="s">
        <v>284</v>
      </c>
      <c r="K19" s="85" t="s">
        <v>270</v>
      </c>
      <c r="L19" s="76">
        <v>1</v>
      </c>
      <c r="M19" s="77">
        <v>0</v>
      </c>
      <c r="N19" s="76">
        <v>0</v>
      </c>
      <c r="O19" s="76">
        <f t="shared" si="0"/>
        <v>1</v>
      </c>
      <c r="P19" s="85" t="s">
        <v>285</v>
      </c>
      <c r="Q19" s="78">
        <v>1</v>
      </c>
      <c r="R19" s="85" t="s">
        <v>287</v>
      </c>
      <c r="S19" s="85" t="s">
        <v>446</v>
      </c>
      <c r="T19" s="74" t="s">
        <v>301</v>
      </c>
      <c r="U19" s="195">
        <v>2</v>
      </c>
      <c r="V19" s="195">
        <v>2</v>
      </c>
      <c r="W19" s="195">
        <f t="shared" si="1"/>
        <v>4</v>
      </c>
      <c r="X19" s="196" t="str">
        <f t="shared" si="2"/>
        <v>B</v>
      </c>
      <c r="Y19" s="197" t="str">
        <f t="shared" si="3"/>
        <v>Situación mejorable con exposición ocasional o esporádica, o situación sin anomalía destacable con cualquier nivel de exposición. No es esperable que se materialice el riesgo, aunque puede ser concebible.</v>
      </c>
      <c r="Z19" s="195">
        <v>10</v>
      </c>
      <c r="AA19" s="195">
        <f t="shared" si="4"/>
        <v>40</v>
      </c>
      <c r="AB19" s="198" t="str">
        <f t="shared" si="5"/>
        <v>III</v>
      </c>
      <c r="AC19" s="197" t="str">
        <f t="shared" si="6"/>
        <v>Mejorar si es posible. Sería conveniente justificar la intervención y su rentabilidad.</v>
      </c>
      <c r="AD19" s="86" t="str">
        <f t="shared" si="7"/>
        <v>Aceptable</v>
      </c>
      <c r="AE19" s="74" t="s">
        <v>716</v>
      </c>
      <c r="AF19" s="78" t="s">
        <v>34</v>
      </c>
      <c r="AG19" s="74" t="s">
        <v>147</v>
      </c>
      <c r="AH19" s="85" t="s">
        <v>288</v>
      </c>
      <c r="AI19" s="85" t="s">
        <v>289</v>
      </c>
      <c r="AJ19" s="78" t="s">
        <v>34</v>
      </c>
      <c r="AK19" s="52" t="s">
        <v>468</v>
      </c>
    </row>
    <row r="20" spans="1:37" ht="60" customHeight="1">
      <c r="A20" s="25"/>
      <c r="B20" s="412"/>
      <c r="C20" s="435"/>
      <c r="D20" s="470"/>
      <c r="E20" s="438"/>
      <c r="F20" s="438"/>
      <c r="G20" s="19" t="s">
        <v>33</v>
      </c>
      <c r="H20" s="455"/>
      <c r="I20" s="85" t="s">
        <v>56</v>
      </c>
      <c r="J20" s="85" t="s">
        <v>286</v>
      </c>
      <c r="K20" s="85" t="s">
        <v>57</v>
      </c>
      <c r="L20" s="76">
        <v>1</v>
      </c>
      <c r="M20" s="77">
        <v>0</v>
      </c>
      <c r="N20" s="76">
        <v>0</v>
      </c>
      <c r="O20" s="76">
        <f t="shared" si="0"/>
        <v>1</v>
      </c>
      <c r="P20" s="85" t="s">
        <v>280</v>
      </c>
      <c r="Q20" s="78">
        <v>8</v>
      </c>
      <c r="R20" s="74" t="s">
        <v>147</v>
      </c>
      <c r="S20" s="85" t="s">
        <v>281</v>
      </c>
      <c r="T20" s="74" t="s">
        <v>304</v>
      </c>
      <c r="U20" s="195">
        <v>2</v>
      </c>
      <c r="V20" s="195">
        <v>3</v>
      </c>
      <c r="W20" s="195">
        <f t="shared" si="1"/>
        <v>6</v>
      </c>
      <c r="X20" s="196" t="str">
        <f t="shared" si="2"/>
        <v>M</v>
      </c>
      <c r="Y20" s="197" t="str">
        <f t="shared" si="3"/>
        <v>Situación deficiente con exposición esporádica, o bien situación mejorable con exposición continuada o frecuente. Es posible que suceda el daño alguna vez.</v>
      </c>
      <c r="Z20" s="195">
        <v>10</v>
      </c>
      <c r="AA20" s="195">
        <f t="shared" si="4"/>
        <v>60</v>
      </c>
      <c r="AB20" s="198" t="str">
        <f t="shared" si="5"/>
        <v>III</v>
      </c>
      <c r="AC20" s="197" t="str">
        <f t="shared" si="6"/>
        <v>Mejorar si es posible. Sería conveniente justificar la intervención y su rentabilidad.</v>
      </c>
      <c r="AD20" s="86" t="str">
        <f t="shared" si="7"/>
        <v>Aceptable</v>
      </c>
      <c r="AE20" s="64" t="s">
        <v>697</v>
      </c>
      <c r="AF20" s="78" t="s">
        <v>34</v>
      </c>
      <c r="AG20" s="78" t="s">
        <v>34</v>
      </c>
      <c r="AH20" s="85" t="s">
        <v>282</v>
      </c>
      <c r="AI20" s="85" t="s">
        <v>283</v>
      </c>
      <c r="AJ20" s="78" t="s">
        <v>34</v>
      </c>
      <c r="AK20" s="52" t="s">
        <v>468</v>
      </c>
    </row>
    <row r="21" spans="1:37" ht="60" customHeight="1">
      <c r="A21" s="25"/>
      <c r="B21" s="412"/>
      <c r="C21" s="435"/>
      <c r="D21" s="470"/>
      <c r="E21" s="438"/>
      <c r="F21" s="438"/>
      <c r="G21" s="19"/>
      <c r="H21" s="455"/>
      <c r="I21" s="85" t="s">
        <v>467</v>
      </c>
      <c r="J21" s="85" t="s">
        <v>279</v>
      </c>
      <c r="K21" s="85" t="s">
        <v>270</v>
      </c>
      <c r="L21" s="76">
        <v>1</v>
      </c>
      <c r="M21" s="77">
        <v>0</v>
      </c>
      <c r="N21" s="76">
        <v>0</v>
      </c>
      <c r="O21" s="76">
        <f t="shared" si="0"/>
        <v>1</v>
      </c>
      <c r="P21" s="85" t="s">
        <v>285</v>
      </c>
      <c r="Q21" s="78">
        <v>1</v>
      </c>
      <c r="R21" s="85" t="s">
        <v>147</v>
      </c>
      <c r="S21" s="74" t="s">
        <v>298</v>
      </c>
      <c r="T21" s="85" t="s">
        <v>305</v>
      </c>
      <c r="U21" s="195">
        <v>2</v>
      </c>
      <c r="V21" s="195">
        <v>2</v>
      </c>
      <c r="W21" s="195">
        <f t="shared" si="1"/>
        <v>4</v>
      </c>
      <c r="X21" s="196" t="str">
        <f t="shared" si="2"/>
        <v>B</v>
      </c>
      <c r="Y21" s="197" t="str">
        <f t="shared" si="3"/>
        <v>Situación mejorable con exposición ocasional o esporádica, o situación sin anomalía destacable con cualquier nivel de exposición. No es esperable que se materialice el riesgo, aunque puede ser concebible.</v>
      </c>
      <c r="Z21" s="195">
        <v>25</v>
      </c>
      <c r="AA21" s="195">
        <f t="shared" si="4"/>
        <v>100</v>
      </c>
      <c r="AB21" s="198" t="str">
        <f t="shared" si="5"/>
        <v>III</v>
      </c>
      <c r="AC21" s="197" t="str">
        <f t="shared" si="6"/>
        <v>Mejorar si es posible. Sería conveniente justificar la intervención y su rentabilidad.</v>
      </c>
      <c r="AD21" s="86" t="str">
        <f t="shared" si="7"/>
        <v>Aceptable</v>
      </c>
      <c r="AE21" s="74" t="s">
        <v>699</v>
      </c>
      <c r="AF21" s="74" t="s">
        <v>34</v>
      </c>
      <c r="AG21" s="74" t="s">
        <v>34</v>
      </c>
      <c r="AH21" s="85" t="s">
        <v>59</v>
      </c>
      <c r="AI21" s="85" t="s">
        <v>466</v>
      </c>
      <c r="AJ21" s="74" t="s">
        <v>34</v>
      </c>
      <c r="AK21" s="84" t="s">
        <v>468</v>
      </c>
    </row>
    <row r="22" spans="1:37" ht="60" customHeight="1">
      <c r="A22" s="25"/>
      <c r="B22" s="412"/>
      <c r="C22" s="435"/>
      <c r="D22" s="470"/>
      <c r="E22" s="438"/>
      <c r="F22" s="438"/>
      <c r="G22" s="19" t="s">
        <v>33</v>
      </c>
      <c r="H22" s="455"/>
      <c r="I22" s="72" t="s">
        <v>679</v>
      </c>
      <c r="J22" s="72" t="s">
        <v>680</v>
      </c>
      <c r="K22" s="72" t="s">
        <v>721</v>
      </c>
      <c r="L22" s="76">
        <v>1</v>
      </c>
      <c r="M22" s="77">
        <v>0</v>
      </c>
      <c r="N22" s="76">
        <v>0</v>
      </c>
      <c r="O22" s="76">
        <f t="shared" si="0"/>
        <v>1</v>
      </c>
      <c r="P22" s="72" t="s">
        <v>331</v>
      </c>
      <c r="Q22" s="66">
        <v>8</v>
      </c>
      <c r="R22" s="72" t="s">
        <v>683</v>
      </c>
      <c r="S22" s="72" t="s">
        <v>681</v>
      </c>
      <c r="T22" s="64" t="s">
        <v>682</v>
      </c>
      <c r="U22" s="200">
        <v>2</v>
      </c>
      <c r="V22" s="200">
        <v>1</v>
      </c>
      <c r="W22" s="200">
        <f t="shared" si="1"/>
        <v>2</v>
      </c>
      <c r="X22" s="201" t="str">
        <f t="shared" si="2"/>
        <v>B</v>
      </c>
      <c r="Y22" s="202" t="str">
        <f t="shared" si="3"/>
        <v>Situación mejorable con exposición ocasional o esporádica, o situación sin anomalía destacable con cualquier nivel de exposición. No es esperable que se materialice el riesgo, aunque puede ser concebible.</v>
      </c>
      <c r="Z22" s="200">
        <v>10</v>
      </c>
      <c r="AA22" s="200">
        <f t="shared" si="4"/>
        <v>20</v>
      </c>
      <c r="AB22" s="203" t="str">
        <f t="shared" si="5"/>
        <v>IV</v>
      </c>
      <c r="AC22" s="202" t="str">
        <f t="shared" si="6"/>
        <v>Mantener las medidas de control existentes, pero se deberían considerar soluciones o mejoras y se deben hacer comprobaciones periódicas para asegurar que el riesgo aún es tolerable.</v>
      </c>
      <c r="AD22" s="202" t="str">
        <f t="shared" si="7"/>
        <v>Aceptable</v>
      </c>
      <c r="AE22" s="64" t="s">
        <v>722</v>
      </c>
      <c r="AF22" s="64" t="s">
        <v>34</v>
      </c>
      <c r="AG22" s="64" t="s">
        <v>147</v>
      </c>
      <c r="AH22" s="72" t="s">
        <v>684</v>
      </c>
      <c r="AI22" s="72" t="s">
        <v>685</v>
      </c>
      <c r="AJ22" s="66" t="s">
        <v>34</v>
      </c>
      <c r="AK22" s="193" t="s">
        <v>478</v>
      </c>
    </row>
    <row r="23" spans="1:37" ht="60" customHeight="1">
      <c r="A23" s="25"/>
      <c r="B23" s="412"/>
      <c r="C23" s="435"/>
      <c r="D23" s="470"/>
      <c r="E23" s="438"/>
      <c r="F23" s="438"/>
      <c r="G23" s="19" t="s">
        <v>80</v>
      </c>
      <c r="H23" s="455"/>
      <c r="I23" s="85" t="s">
        <v>182</v>
      </c>
      <c r="J23" s="85" t="s">
        <v>299</v>
      </c>
      <c r="K23" s="85" t="s">
        <v>275</v>
      </c>
      <c r="L23" s="76">
        <v>1</v>
      </c>
      <c r="M23" s="77">
        <v>0</v>
      </c>
      <c r="N23" s="76">
        <v>0</v>
      </c>
      <c r="O23" s="76">
        <f t="shared" si="0"/>
        <v>1</v>
      </c>
      <c r="P23" s="85" t="s">
        <v>276</v>
      </c>
      <c r="Q23" s="78">
        <v>2</v>
      </c>
      <c r="R23" s="74" t="s">
        <v>306</v>
      </c>
      <c r="S23" s="85" t="s">
        <v>307</v>
      </c>
      <c r="T23" s="74" t="s">
        <v>308</v>
      </c>
      <c r="U23" s="195">
        <v>6</v>
      </c>
      <c r="V23" s="195">
        <v>2</v>
      </c>
      <c r="W23" s="195">
        <f t="shared" si="1"/>
        <v>12</v>
      </c>
      <c r="X23" s="196" t="str">
        <f t="shared" si="2"/>
        <v>A</v>
      </c>
      <c r="Y23" s="197" t="str">
        <f t="shared" si="3"/>
        <v>Situación deficiente con exposición frecuente u ocasional, o bien situación muy deficiente con exposición ocasional o esporádica. La materialización de Riesgo es posible que suceda varias veces en la vida laboral</v>
      </c>
      <c r="Z23" s="195">
        <v>25</v>
      </c>
      <c r="AA23" s="195">
        <f t="shared" si="4"/>
        <v>300</v>
      </c>
      <c r="AB23" s="198" t="str">
        <f t="shared" si="5"/>
        <v>II</v>
      </c>
      <c r="AC23" s="197" t="str">
        <f t="shared" si="6"/>
        <v>Corregir y adoptar medidas de control de inmediato. Sin embargo suspenda actividades si el nivel de riesgo está por encima o igual de 360.</v>
      </c>
      <c r="AD23" s="86" t="str">
        <f t="shared" si="7"/>
        <v>No aceptable o aceptable con control específico</v>
      </c>
      <c r="AE23" s="74" t="s">
        <v>701</v>
      </c>
      <c r="AF23" s="74" t="s">
        <v>34</v>
      </c>
      <c r="AG23" s="74" t="s">
        <v>34</v>
      </c>
      <c r="AH23" s="85" t="s">
        <v>278</v>
      </c>
      <c r="AI23" s="74" t="s">
        <v>148</v>
      </c>
      <c r="AJ23" s="74" t="s">
        <v>34</v>
      </c>
      <c r="AK23" s="84" t="s">
        <v>35</v>
      </c>
    </row>
    <row r="24" spans="1:37" ht="74.25" customHeight="1" thickBot="1">
      <c r="A24" s="26"/>
      <c r="B24" s="480"/>
      <c r="C24" s="468"/>
      <c r="D24" s="471"/>
      <c r="E24" s="439"/>
      <c r="F24" s="439"/>
      <c r="G24" s="113" t="s">
        <v>33</v>
      </c>
      <c r="H24" s="125" t="s">
        <v>60</v>
      </c>
      <c r="I24" s="114" t="s">
        <v>268</v>
      </c>
      <c r="J24" s="114" t="s">
        <v>269</v>
      </c>
      <c r="K24" s="114" t="s">
        <v>270</v>
      </c>
      <c r="L24" s="76">
        <v>1</v>
      </c>
      <c r="M24" s="77">
        <v>0</v>
      </c>
      <c r="N24" s="76">
        <v>0</v>
      </c>
      <c r="O24" s="76">
        <f t="shared" si="0"/>
        <v>1</v>
      </c>
      <c r="P24" s="114" t="s">
        <v>271</v>
      </c>
      <c r="Q24" s="92">
        <v>8</v>
      </c>
      <c r="R24" s="114" t="s">
        <v>272</v>
      </c>
      <c r="S24" s="114" t="s">
        <v>273</v>
      </c>
      <c r="T24" s="119" t="s">
        <v>316</v>
      </c>
      <c r="U24" s="209">
        <v>2</v>
      </c>
      <c r="V24" s="209">
        <v>1</v>
      </c>
      <c r="W24" s="209">
        <f t="shared" ref="W24" si="8">V24*U24</f>
        <v>2</v>
      </c>
      <c r="X24" s="210" t="str">
        <f t="shared" ref="X24" si="9">+IF(AND(U24*V24&gt;=24,U24*V24&lt;=40),"MA",IF(AND(U24*V24&gt;=10,U24*V24&lt;=20),"A",IF(AND(U24*V24&gt;=6,U24*V24&lt;=8),"M",IF(AND(U24*V24&gt;=0,U24*V24&lt;=4),"B",""))))</f>
        <v>B</v>
      </c>
      <c r="Y24" s="211" t="str">
        <f t="shared" ref="Y24" si="10">+IF(X24="MA","Situación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4" s="209">
        <v>10</v>
      </c>
      <c r="AA24" s="209">
        <f t="shared" ref="AA24" si="11">W24*Z24</f>
        <v>20</v>
      </c>
      <c r="AB24" s="212" t="str">
        <f t="shared" ref="AB24" si="12">+IF(AND(U24*V24*Z24&gt;=600,U24*V24*Z24&lt;=4000),"I",IF(AND(U24*V24*Z24&gt;=150,U24*V24*Z24&lt;=500),"II",IF(AND(U24*V24*Z24&gt;=40,U24*V24*Z24&lt;=120),"III",IF(AND(U24*V24*Z24&gt;=0,U24*V24*Z24&lt;=20),"IV",""))))</f>
        <v>IV</v>
      </c>
      <c r="AC24" s="211" t="str">
        <f t="shared" ref="AC24" si="13">+IF(AB24="I","Situación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4" s="213" t="str">
        <f t="shared" ref="AD24" si="14">+IF(AB24="I","No aceptable",IF(AB24="II","No aceptable o aceptable con control específico",IF(AB24="III","Aceptable",IF(AB24="IV","Aceptable",""))))</f>
        <v>Aceptable</v>
      </c>
      <c r="AE24" s="64" t="s">
        <v>702</v>
      </c>
      <c r="AF24" s="78" t="s">
        <v>34</v>
      </c>
      <c r="AG24" s="78" t="s">
        <v>34</v>
      </c>
      <c r="AH24" s="85" t="s">
        <v>61</v>
      </c>
      <c r="AI24" s="85" t="s">
        <v>728</v>
      </c>
      <c r="AJ24" s="78" t="s">
        <v>34</v>
      </c>
      <c r="AK24" s="84" t="s">
        <v>705</v>
      </c>
    </row>
    <row r="25" spans="1:37" ht="60" customHeight="1">
      <c r="H25" s="2"/>
      <c r="AJ25" s="2"/>
    </row>
    <row r="26" spans="1:37" ht="60" customHeight="1">
      <c r="H26" s="2"/>
      <c r="AJ26" s="2"/>
    </row>
    <row r="27" spans="1:37" ht="60" customHeight="1">
      <c r="H27" s="2"/>
      <c r="AJ27" s="2"/>
    </row>
    <row r="28" spans="1:37" ht="60" customHeight="1">
      <c r="H28" s="2"/>
      <c r="AJ28" s="2"/>
    </row>
    <row r="29" spans="1:37" ht="60" customHeight="1">
      <c r="H29" s="2"/>
      <c r="AJ29" s="2"/>
    </row>
    <row r="30" spans="1:37" ht="60" customHeight="1">
      <c r="H30" s="2"/>
      <c r="AJ30" s="2"/>
    </row>
    <row r="31" spans="1:37" ht="60" customHeight="1">
      <c r="H31" s="2"/>
      <c r="AJ31" s="2"/>
    </row>
    <row r="32" spans="1:37" ht="60" customHeight="1">
      <c r="H32" s="2"/>
      <c r="AJ32" s="2"/>
    </row>
    <row r="33" s="2" customFormat="1" ht="60" customHeight="1"/>
    <row r="34" s="2" customFormat="1" ht="60" customHeight="1"/>
    <row r="35" s="2" customFormat="1" ht="60" customHeight="1"/>
    <row r="36" s="2" customFormat="1" ht="60" customHeight="1"/>
    <row r="37" s="2" customFormat="1" ht="60" customHeight="1"/>
    <row r="38" s="2" customFormat="1" ht="60" customHeight="1"/>
    <row r="39" s="2" customFormat="1" ht="60" customHeight="1"/>
    <row r="40" s="2" customFormat="1" ht="60" customHeight="1"/>
    <row r="41" s="2" customFormat="1" ht="60" customHeight="1"/>
    <row r="42" s="2" customFormat="1" ht="60" customHeight="1"/>
  </sheetData>
  <autoFilter ref="B8:AK24" xr:uid="{00000000-0009-0000-0000-000005000000}"/>
  <mergeCells count="47">
    <mergeCell ref="AJ7:AJ8"/>
    <mergeCell ref="R7:T7"/>
    <mergeCell ref="B7:B8"/>
    <mergeCell ref="C7:C8"/>
    <mergeCell ref="D7:D8"/>
    <mergeCell ref="E7:E8"/>
    <mergeCell ref="F7:F8"/>
    <mergeCell ref="G7:G8"/>
    <mergeCell ref="B4:T4"/>
    <mergeCell ref="U4:AK4"/>
    <mergeCell ref="B5:T6"/>
    <mergeCell ref="U5:AC6"/>
    <mergeCell ref="AD5:AD6"/>
    <mergeCell ref="AE5:AK5"/>
    <mergeCell ref="AE6:AK6"/>
    <mergeCell ref="AK7:AK8"/>
    <mergeCell ref="B9:B24"/>
    <mergeCell ref="C9:C24"/>
    <mergeCell ref="D9:D24"/>
    <mergeCell ref="E9:E24"/>
    <mergeCell ref="F9:F24"/>
    <mergeCell ref="AA7:AA8"/>
    <mergeCell ref="AB7:AB8"/>
    <mergeCell ref="AC7:AC8"/>
    <mergeCell ref="W7:W8"/>
    <mergeCell ref="X7:X8"/>
    <mergeCell ref="Y7:Y8"/>
    <mergeCell ref="Z7:Z8"/>
    <mergeCell ref="H7:J7"/>
    <mergeCell ref="K7:K8"/>
    <mergeCell ref="AI7:AI8"/>
    <mergeCell ref="H16:H17"/>
    <mergeCell ref="H18:H23"/>
    <mergeCell ref="H11:H15"/>
    <mergeCell ref="AG7:AG8"/>
    <mergeCell ref="AH7:AH8"/>
    <mergeCell ref="L7:O7"/>
    <mergeCell ref="P7:P8"/>
    <mergeCell ref="Q7:Q8"/>
    <mergeCell ref="AD7:AD8"/>
    <mergeCell ref="AE7:AE8"/>
    <mergeCell ref="AF7:AF8"/>
    <mergeCell ref="U7:U8"/>
    <mergeCell ref="V7:V8"/>
    <mergeCell ref="H9:H10"/>
    <mergeCell ref="AE16:AE17"/>
    <mergeCell ref="AE11:AE15"/>
  </mergeCells>
  <conditionalFormatting sqref="AB18:AB19 AB23:AD23">
    <cfRule type="cellIs" dxfId="3042" priority="42" stopIfTrue="1" operator="equal">
      <formula>"II"</formula>
    </cfRule>
    <cfRule type="cellIs" dxfId="3041" priority="43" stopIfTrue="1" operator="between">
      <formula>"III"</formula>
      <formula>"IV"</formula>
    </cfRule>
  </conditionalFormatting>
  <conditionalFormatting sqref="AB22">
    <cfRule type="cellIs" dxfId="3040" priority="13" stopIfTrue="1" operator="equal">
      <formula>"I"</formula>
    </cfRule>
    <cfRule type="cellIs" dxfId="3039" priority="14" stopIfTrue="1" operator="equal">
      <formula>"II"</formula>
    </cfRule>
    <cfRule type="cellIs" dxfId="3038" priority="15" stopIfTrue="1" operator="between">
      <formula>"III"</formula>
      <formula>"IV"</formula>
    </cfRule>
  </conditionalFormatting>
  <conditionalFormatting sqref="AB11:AD13">
    <cfRule type="cellIs" dxfId="3037" priority="75" stopIfTrue="1" operator="equal">
      <formula>"I"</formula>
    </cfRule>
    <cfRule type="cellIs" dxfId="3036" priority="76" stopIfTrue="1" operator="equal">
      <formula>"II"</formula>
    </cfRule>
    <cfRule type="cellIs" dxfId="3035" priority="77" stopIfTrue="1" operator="between">
      <formula>"III"</formula>
      <formula>"IV"</formula>
    </cfRule>
  </conditionalFormatting>
  <conditionalFormatting sqref="AB14:AD15">
    <cfRule type="cellIs" dxfId="3034" priority="67" stopIfTrue="1" operator="equal">
      <formula>"I"</formula>
    </cfRule>
    <cfRule type="cellIs" dxfId="3033" priority="68" stopIfTrue="1" operator="equal">
      <formula>"II"</formula>
    </cfRule>
    <cfRule type="cellIs" dxfId="3032" priority="69" stopIfTrue="1" operator="between">
      <formula>"III"</formula>
      <formula>"IV"</formula>
    </cfRule>
  </conditionalFormatting>
  <conditionalFormatting sqref="AB17:AD17">
    <cfRule type="cellIs" dxfId="3031" priority="49" stopIfTrue="1" operator="equal">
      <formula>"I"</formula>
    </cfRule>
    <cfRule type="cellIs" dxfId="3030" priority="50" stopIfTrue="1" operator="equal">
      <formula>"II"</formula>
    </cfRule>
    <cfRule type="cellIs" dxfId="3029" priority="51" stopIfTrue="1" operator="between">
      <formula>"III"</formula>
      <formula>"IV"</formula>
    </cfRule>
  </conditionalFormatting>
  <conditionalFormatting sqref="AB23:AD23 AB18:AB19">
    <cfRule type="cellIs" dxfId="3028" priority="41" stopIfTrue="1" operator="equal">
      <formula>"I"</formula>
    </cfRule>
  </conditionalFormatting>
  <conditionalFormatting sqref="AB24:AD24">
    <cfRule type="cellIs" dxfId="3027" priority="103" stopIfTrue="1" operator="equal">
      <formula>"I"</formula>
    </cfRule>
    <cfRule type="cellIs" dxfId="3026" priority="104" stopIfTrue="1" operator="equal">
      <formula>"II"</formula>
    </cfRule>
    <cfRule type="cellIs" dxfId="3025" priority="105" stopIfTrue="1" operator="between">
      <formula>"III"</formula>
      <formula>"IV"</formula>
    </cfRule>
  </conditionalFormatting>
  <conditionalFormatting sqref="AB9:AE10">
    <cfRule type="cellIs" dxfId="3024" priority="80" stopIfTrue="1" operator="equal">
      <formula>"I"</formula>
    </cfRule>
    <cfRule type="cellIs" dxfId="3023" priority="81" stopIfTrue="1" operator="equal">
      <formula>"II"</formula>
    </cfRule>
    <cfRule type="cellIs" dxfId="3022" priority="82" stopIfTrue="1" operator="between">
      <formula>"III"</formula>
      <formula>"IV"</formula>
    </cfRule>
  </conditionalFormatting>
  <conditionalFormatting sqref="AB16:AE16">
    <cfRule type="cellIs" dxfId="3021" priority="57" stopIfTrue="1" operator="equal">
      <formula>"I"</formula>
    </cfRule>
    <cfRule type="cellIs" dxfId="3020" priority="58" stopIfTrue="1" operator="equal">
      <formula>"II"</formula>
    </cfRule>
    <cfRule type="cellIs" dxfId="3019" priority="59" stopIfTrue="1" operator="between">
      <formula>"III"</formula>
      <formula>"IV"</formula>
    </cfRule>
  </conditionalFormatting>
  <conditionalFormatting sqref="AB20:AE21">
    <cfRule type="cellIs" dxfId="3018" priority="21" stopIfTrue="1" operator="equal">
      <formula>"I"</formula>
    </cfRule>
    <cfRule type="cellIs" dxfId="3017" priority="22" stopIfTrue="1" operator="equal">
      <formula>"II"</formula>
    </cfRule>
    <cfRule type="cellIs" dxfId="3016" priority="23" stopIfTrue="1" operator="between">
      <formula>"III"</formula>
      <formula>"IV"</formula>
    </cfRule>
  </conditionalFormatting>
  <conditionalFormatting sqref="AD9:AD13">
    <cfRule type="containsText" dxfId="3015" priority="70" stopIfTrue="1" operator="containsText" text="No aceptable o aceptable con control específico">
      <formula>NOT(ISERROR(SEARCH("No aceptable o aceptable con control específico",AD9)))</formula>
    </cfRule>
    <cfRule type="containsText" dxfId="3014" priority="71" stopIfTrue="1" operator="containsText" text="No aceptable">
      <formula>NOT(ISERROR(SEARCH("No aceptable",AD9)))</formula>
    </cfRule>
    <cfRule type="containsText" dxfId="3013" priority="72" stopIfTrue="1" operator="containsText" text="No Aceptable o aceptable con control específico">
      <formula>NOT(ISERROR(SEARCH("No Aceptable o aceptable con control específico",AD9)))</formula>
    </cfRule>
  </conditionalFormatting>
  <conditionalFormatting sqref="AD11:AD13">
    <cfRule type="cellIs" dxfId="3012" priority="73" stopIfTrue="1" operator="equal">
      <formula>"Aceptable"</formula>
    </cfRule>
    <cfRule type="cellIs" dxfId="3011" priority="74" stopIfTrue="1" operator="equal">
      <formula>"No aceptable"</formula>
    </cfRule>
  </conditionalFormatting>
  <conditionalFormatting sqref="AD11:AD15">
    <cfRule type="containsText" dxfId="3010" priority="63" stopIfTrue="1" operator="containsText" text="No aceptable">
      <formula>NOT(ISERROR(SEARCH("No aceptable",AD11)))</formula>
    </cfRule>
    <cfRule type="containsText" dxfId="3009" priority="64" stopIfTrue="1" operator="containsText" text="No Aceptable o aceptable con control específico">
      <formula>NOT(ISERROR(SEARCH("No Aceptable o aceptable con control específico",AD11)))</formula>
    </cfRule>
  </conditionalFormatting>
  <conditionalFormatting sqref="AD14">
    <cfRule type="containsText" dxfId="3008" priority="60" stopIfTrue="1" operator="containsText" text="No aceptable">
      <formula>NOT(ISERROR(SEARCH("No aceptable",AD14)))</formula>
    </cfRule>
    <cfRule type="containsText" dxfId="3007" priority="61" stopIfTrue="1" operator="containsText" text="No Aceptable o aceptable con control específico">
      <formula>NOT(ISERROR(SEARCH("No Aceptable o aceptable con control específico",AD14)))</formula>
    </cfRule>
  </conditionalFormatting>
  <conditionalFormatting sqref="AD14:AD15">
    <cfRule type="containsText" dxfId="3006" priority="62" stopIfTrue="1" operator="containsText" text="No aceptable o aceptable con control específico">
      <formula>NOT(ISERROR(SEARCH("No aceptable o aceptable con control específico",AD14)))</formula>
    </cfRule>
    <cfRule type="cellIs" dxfId="3005" priority="65" stopIfTrue="1" operator="equal">
      <formula>"Aceptable"</formula>
    </cfRule>
    <cfRule type="cellIs" dxfId="3004" priority="66" stopIfTrue="1" operator="equal">
      <formula>"No aceptable"</formula>
    </cfRule>
  </conditionalFormatting>
  <conditionalFormatting sqref="AD16:AD24">
    <cfRule type="containsText" dxfId="3003" priority="8" stopIfTrue="1" operator="containsText" text="No aceptable o aceptable con control específico">
      <formula>NOT(ISERROR(SEARCH("No aceptable o aceptable con control específico",AD16)))</formula>
    </cfRule>
    <cfRule type="containsText" dxfId="3002" priority="9" stopIfTrue="1" operator="containsText" text="No aceptable">
      <formula>NOT(ISERROR(SEARCH("No aceptable",AD16)))</formula>
    </cfRule>
    <cfRule type="containsText" dxfId="3001" priority="10" stopIfTrue="1" operator="containsText" text="No Aceptable o aceptable con control específico">
      <formula>NOT(ISERROR(SEARCH("No Aceptable o aceptable con control específico",AD16)))</formula>
    </cfRule>
  </conditionalFormatting>
  <conditionalFormatting sqref="AD17">
    <cfRule type="cellIs" dxfId="3000" priority="47" stopIfTrue="1" operator="equal">
      <formula>"Aceptable"</formula>
    </cfRule>
    <cfRule type="cellIs" dxfId="2999" priority="48" stopIfTrue="1" operator="equal">
      <formula>"No aceptable"</formula>
    </cfRule>
  </conditionalFormatting>
  <conditionalFormatting sqref="AD20:AD22">
    <cfRule type="cellIs" dxfId="2998" priority="11" stopIfTrue="1" operator="equal">
      <formula>"Aceptable"</formula>
    </cfRule>
    <cfRule type="cellIs" dxfId="2997" priority="12" stopIfTrue="1" operator="equal">
      <formula>"No aceptable"</formula>
    </cfRule>
  </conditionalFormatting>
  <conditionalFormatting sqref="AD24">
    <cfRule type="cellIs" dxfId="2996" priority="101" stopIfTrue="1" operator="equal">
      <formula>"Aceptable"</formula>
    </cfRule>
    <cfRule type="cellIs" dxfId="2995" priority="102" stopIfTrue="1" operator="equal">
      <formula>"No aceptable"</formula>
    </cfRule>
  </conditionalFormatting>
  <conditionalFormatting sqref="AD9:AE10">
    <cfRule type="cellIs" dxfId="2994" priority="78" stopIfTrue="1" operator="equal">
      <formula>"Aceptable"</formula>
    </cfRule>
    <cfRule type="cellIs" dxfId="2993" priority="79" stopIfTrue="1" operator="equal">
      <formula>"No aceptable"</formula>
    </cfRule>
  </conditionalFormatting>
  <conditionalFormatting sqref="AD16:AE16">
    <cfRule type="cellIs" dxfId="2992" priority="55" stopIfTrue="1" operator="equal">
      <formula>"Aceptable"</formula>
    </cfRule>
    <cfRule type="cellIs" dxfId="2991" priority="56" stopIfTrue="1" operator="equal">
      <formula>"No aceptable"</formula>
    </cfRule>
  </conditionalFormatting>
  <conditionalFormatting sqref="AD18:AE19">
    <cfRule type="cellIs" dxfId="2990" priority="39" stopIfTrue="1" operator="equal">
      <formula>"Aceptable"</formula>
    </cfRule>
    <cfRule type="cellIs" dxfId="2989" priority="40" stopIfTrue="1" operator="equal">
      <formula>"No aceptable"</formula>
    </cfRule>
  </conditionalFormatting>
  <conditionalFormatting sqref="AD23:AE23">
    <cfRule type="cellIs" dxfId="2988" priority="19" stopIfTrue="1" operator="equal">
      <formula>"Aceptable"</formula>
    </cfRule>
    <cfRule type="cellIs" dxfId="2987" priority="20" stopIfTrue="1" operator="equal">
      <formula>"No aceptable"</formula>
    </cfRule>
  </conditionalFormatting>
  <conditionalFormatting sqref="AE18">
    <cfRule type="cellIs" dxfId="2986" priority="36" stopIfTrue="1" operator="equal">
      <formula>"I"</formula>
    </cfRule>
    <cfRule type="cellIs" dxfId="2985" priority="37" stopIfTrue="1" operator="equal">
      <formula>"II"</formula>
    </cfRule>
    <cfRule type="cellIs" dxfId="2984" priority="38" stopIfTrue="1" operator="between">
      <formula>"III"</formula>
      <formula>"IV"</formula>
    </cfRule>
  </conditionalFormatting>
  <conditionalFormatting sqref="AE20:AE21">
    <cfRule type="cellIs" dxfId="2983" priority="24" stopIfTrue="1" operator="equal">
      <formula>"Aceptable"</formula>
    </cfRule>
    <cfRule type="cellIs" dxfId="2982" priority="25" stopIfTrue="1" operator="equal">
      <formula>"No aceptable"</formula>
    </cfRule>
  </conditionalFormatting>
  <conditionalFormatting sqref="AE22">
    <cfRule type="cellIs" dxfId="2981" priority="6" stopIfTrue="1" operator="equal">
      <formula>"Aceptable"</formula>
    </cfRule>
    <cfRule type="cellIs" dxfId="2980" priority="7" stopIfTrue="1" operator="equal">
      <formula>"No aceptable"</formula>
    </cfRule>
  </conditionalFormatting>
  <conditionalFormatting sqref="AE23:AE24">
    <cfRule type="cellIs" dxfId="2979" priority="3" stopIfTrue="1" operator="equal">
      <formula>"I"</formula>
    </cfRule>
    <cfRule type="cellIs" dxfId="2978" priority="4" stopIfTrue="1" operator="equal">
      <formula>"II"</formula>
    </cfRule>
    <cfRule type="cellIs" dxfId="2977" priority="5" stopIfTrue="1" operator="between">
      <formula>"III"</formula>
      <formula>"IV"</formula>
    </cfRule>
  </conditionalFormatting>
  <conditionalFormatting sqref="AE24">
    <cfRule type="cellIs" dxfId="2976" priority="1" stopIfTrue="1" operator="equal">
      <formula>"Aceptable"</formula>
    </cfRule>
    <cfRule type="cellIs" dxfId="2975" priority="2" stopIfTrue="1" operator="equal">
      <formula>"No aceptable"</formula>
    </cfRule>
  </conditionalFormatting>
  <dataValidations count="4">
    <dataValidation allowBlank="1" sqref="AA9:AA24" xr:uid="{00000000-0002-0000-0500-000000000000}"/>
    <dataValidation type="list" allowBlank="1" showInputMessage="1" showErrorMessage="1" prompt="10 = Muy Alto_x000a_6 = Alto_x000a_2 = Medio_x000a_0 = Bajo" sqref="U9:U24" xr:uid="{00000000-0002-0000-0500-000001000000}">
      <formula1>"10, 6, 2, 0, "</formula1>
    </dataValidation>
    <dataValidation type="list" allowBlank="1" showInputMessage="1" prompt="4 = Continua_x000a_3 = Frecuente_x000a_2 = Ocasional_x000a_1 = Esporádica" sqref="V9:V24" xr:uid="{00000000-0002-0000-05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0500-000003000000}">
      <formula1>"100,60,25,10"</formula1>
    </dataValidation>
  </dataValidations>
  <pageMargins left="0.7" right="0.7" top="0.75" bottom="0.75" header="0.3" footer="0.3"/>
  <pageSetup paperSize="9" scale="2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L25"/>
  <sheetViews>
    <sheetView view="pageBreakPreview" topLeftCell="J1" zoomScale="50" zoomScaleNormal="60" zoomScaleSheetLayoutView="50" workbookViewId="0">
      <selection activeCell="AK3" sqref="AK3"/>
    </sheetView>
  </sheetViews>
  <sheetFormatPr baseColWidth="10" defaultColWidth="7.5703125" defaultRowHeight="21" customHeight="1"/>
  <cols>
    <col min="8" max="11" width="12.85546875" customWidth="1"/>
    <col min="12" max="15" width="10" customWidth="1"/>
    <col min="16" max="20" width="12.85546875" customWidth="1"/>
    <col min="21" max="30" width="10.7109375" customWidth="1"/>
    <col min="31" max="31" width="19.85546875" customWidth="1"/>
    <col min="32" max="36" width="12.85546875" customWidth="1"/>
    <col min="37" max="37" width="18" customWidth="1"/>
  </cols>
  <sheetData>
    <row r="1" spans="1:37" s="2" customFormat="1" ht="54" customHeight="1">
      <c r="A1" s="488"/>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54" customHeight="1">
      <c r="A2" s="488"/>
      <c r="B2" s="9"/>
      <c r="H2" s="3"/>
      <c r="AI2" s="10"/>
      <c r="AJ2" s="160" t="s">
        <v>68</v>
      </c>
      <c r="AK2" s="161">
        <v>3</v>
      </c>
    </row>
    <row r="3" spans="1:37" s="2" customFormat="1" ht="54" customHeight="1">
      <c r="A3" s="488"/>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57" customHeight="1">
      <c r="A4" s="488"/>
      <c r="B4" s="416" t="s">
        <v>201</v>
      </c>
      <c r="C4" s="417"/>
      <c r="D4" s="417"/>
      <c r="E4" s="417"/>
      <c r="F4" s="417"/>
      <c r="G4" s="417"/>
      <c r="H4" s="417"/>
      <c r="I4" s="417"/>
      <c r="J4" s="417"/>
      <c r="K4" s="417"/>
      <c r="L4" s="417"/>
      <c r="M4" s="417"/>
      <c r="N4" s="417"/>
      <c r="O4" s="417"/>
      <c r="P4" s="417"/>
      <c r="Q4" s="417"/>
      <c r="R4" s="417"/>
      <c r="S4" s="417"/>
      <c r="T4" s="418"/>
      <c r="U4" s="416" t="s">
        <v>620</v>
      </c>
      <c r="V4" s="417"/>
      <c r="W4" s="417"/>
      <c r="X4" s="417"/>
      <c r="Y4" s="417"/>
      <c r="Z4" s="417"/>
      <c r="AA4" s="417"/>
      <c r="AB4" s="417"/>
      <c r="AC4" s="417"/>
      <c r="AD4" s="417"/>
      <c r="AE4" s="417"/>
      <c r="AF4" s="417"/>
      <c r="AG4" s="417"/>
      <c r="AH4" s="417"/>
      <c r="AI4" s="417"/>
      <c r="AJ4" s="417"/>
      <c r="AK4" s="418"/>
    </row>
    <row r="5" spans="1:37" s="1" customFormat="1" ht="21" customHeight="1">
      <c r="A5" s="488"/>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21" customHeight="1">
      <c r="A6" s="488"/>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21" customHeight="1">
      <c r="A7" s="488"/>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48.95" customHeight="1" thickBot="1">
      <c r="A8" s="488"/>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1:37" s="1" customFormat="1" ht="102.75" customHeight="1">
      <c r="A9" s="488"/>
      <c r="B9" s="467" t="s">
        <v>553</v>
      </c>
      <c r="C9" s="467" t="s">
        <v>554</v>
      </c>
      <c r="D9" s="467" t="s">
        <v>555</v>
      </c>
      <c r="E9" s="485" t="s">
        <v>556</v>
      </c>
      <c r="F9" s="485" t="s">
        <v>508</v>
      </c>
      <c r="G9" s="229" t="s">
        <v>42</v>
      </c>
      <c r="H9" s="481" t="s">
        <v>198</v>
      </c>
      <c r="I9" s="86" t="s">
        <v>46</v>
      </c>
      <c r="J9" s="230" t="s">
        <v>230</v>
      </c>
      <c r="K9" s="230" t="s">
        <v>231</v>
      </c>
      <c r="L9" s="76">
        <v>1</v>
      </c>
      <c r="M9" s="77">
        <v>0</v>
      </c>
      <c r="N9" s="76">
        <v>0</v>
      </c>
      <c r="O9" s="76">
        <f t="shared" ref="O9" si="0">SUM(L9:N9)</f>
        <v>1</v>
      </c>
      <c r="P9" s="230" t="s">
        <v>232</v>
      </c>
      <c r="Q9" s="77">
        <v>8</v>
      </c>
      <c r="R9" s="230" t="s">
        <v>424</v>
      </c>
      <c r="S9" s="230" t="s">
        <v>234</v>
      </c>
      <c r="T9" s="230" t="s">
        <v>233</v>
      </c>
      <c r="U9" s="199">
        <v>2</v>
      </c>
      <c r="V9" s="195">
        <v>4</v>
      </c>
      <c r="W9" s="195">
        <f>V9*U9</f>
        <v>8</v>
      </c>
      <c r="X9" s="196" t="str">
        <f>+IF(AND(U9*V9&gt;=24,U9*V9&lt;=40),"MA",IF(AND(U9*V9&gt;=10,U9*V9&lt;=20),"A",IF(AND(U9*V9&gt;=6,U9*V9&lt;=8),"M",IF(AND(U9*V9&gt;=0,U9*V9&lt;=4),"B",""))))</f>
        <v>M</v>
      </c>
      <c r="Y9" s="197"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W9*Z9</f>
        <v>80</v>
      </c>
      <c r="AB9" s="198" t="str">
        <f>+IF(AND(U9*V9*Z9&gt;=600,U9*V9*Z9&lt;=4000),"I",IF(AND(U9*V9*Z9&gt;=150,U9*V9*Z9&lt;=500),"II",IF(AND(U9*V9*Z9&gt;=40,U9*V9*Z9&lt;=120),"III",IF(AND(U9*V9*Z9&gt;=0,U9*V9*Z9&lt;=20),"IV",""))))</f>
        <v>III</v>
      </c>
      <c r="AC9" s="1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102.75" customHeight="1">
      <c r="A10" s="488"/>
      <c r="B10" s="435"/>
      <c r="C10" s="435"/>
      <c r="D10" s="435"/>
      <c r="E10" s="486"/>
      <c r="F10" s="486"/>
      <c r="G10" s="229" t="s">
        <v>42</v>
      </c>
      <c r="H10" s="482"/>
      <c r="I10" s="86" t="s">
        <v>96</v>
      </c>
      <c r="J10" s="230" t="s">
        <v>236</v>
      </c>
      <c r="K10" s="231" t="s">
        <v>237</v>
      </c>
      <c r="L10" s="76">
        <v>1</v>
      </c>
      <c r="M10" s="77">
        <v>0</v>
      </c>
      <c r="N10" s="76">
        <v>0</v>
      </c>
      <c r="O10" s="76">
        <f t="shared" ref="O10:O24" si="1">SUM(L10:N10)</f>
        <v>1</v>
      </c>
      <c r="P10" s="230" t="s">
        <v>232</v>
      </c>
      <c r="Q10" s="77">
        <v>8</v>
      </c>
      <c r="R10" s="231" t="s">
        <v>425</v>
      </c>
      <c r="S10" s="231" t="s">
        <v>234</v>
      </c>
      <c r="T10" s="231" t="s">
        <v>233</v>
      </c>
      <c r="U10" s="195">
        <v>2</v>
      </c>
      <c r="V10" s="195">
        <v>4</v>
      </c>
      <c r="W10" s="195">
        <f t="shared" ref="W10:W24" si="2">V10*U10</f>
        <v>8</v>
      </c>
      <c r="X10" s="196" t="str">
        <f t="shared" ref="X10:X24" si="3">+IF(AND(U10*V10&gt;=24,U10*V10&lt;=40),"MA",IF(AND(U10*V10&gt;=10,U10*V10&lt;=20),"A",IF(AND(U10*V10&gt;=6,U10*V10&lt;=8),"M",IF(AND(U10*V10&gt;=0,U10*V10&lt;=4),"B",""))))</f>
        <v>M</v>
      </c>
      <c r="Y10" s="197"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 t="shared" ref="AA10:AA24" si="5">W10*Z10</f>
        <v>80</v>
      </c>
      <c r="AB10" s="198" t="str">
        <f t="shared" ref="AB10:AB24" si="6">+IF(AND(U10*V10*Z10&gt;=600,U10*V10*Z10&lt;=4000),"I",IF(AND(U10*V10*Z10&gt;=150,U10*V10*Z10&lt;=500),"II",IF(AND(U10*V10*Z10&gt;=40,U10*V10*Z10&lt;=120),"III",IF(AND(U10*V10*Z10&gt;=0,U10*V10*Z10&lt;=20),"IV",""))))</f>
        <v>III</v>
      </c>
      <c r="AC10" s="197"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4" si="8">+IF(AB10="I","No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102.75" customHeight="1">
      <c r="A11" s="488"/>
      <c r="B11" s="435"/>
      <c r="C11" s="435"/>
      <c r="D11" s="435"/>
      <c r="E11" s="486"/>
      <c r="F11" s="486"/>
      <c r="G11" s="229" t="s">
        <v>42</v>
      </c>
      <c r="H11" s="483"/>
      <c r="I11" s="77" t="s">
        <v>245</v>
      </c>
      <c r="J11" s="77" t="s">
        <v>246</v>
      </c>
      <c r="K11" s="231" t="s">
        <v>247</v>
      </c>
      <c r="L11" s="76">
        <v>1</v>
      </c>
      <c r="M11" s="77">
        <v>0</v>
      </c>
      <c r="N11" s="76">
        <v>0</v>
      </c>
      <c r="O11" s="76">
        <f t="shared" si="1"/>
        <v>1</v>
      </c>
      <c r="P11" s="231" t="s">
        <v>248</v>
      </c>
      <c r="Q11" s="76">
        <v>6</v>
      </c>
      <c r="R11" s="231" t="s">
        <v>79</v>
      </c>
      <c r="S11" s="231" t="s">
        <v>249</v>
      </c>
      <c r="T11" s="231" t="s">
        <v>250</v>
      </c>
      <c r="U11" s="76">
        <v>2</v>
      </c>
      <c r="V11" s="76">
        <v>3</v>
      </c>
      <c r="W11" s="76">
        <f t="shared" si="2"/>
        <v>6</v>
      </c>
      <c r="X11" s="196" t="str">
        <f t="shared" si="3"/>
        <v>M</v>
      </c>
      <c r="Y11" s="197" t="str">
        <f t="shared" si="4"/>
        <v>Situación deficiente con exposición esporádica, o bien situación mejorable con exposición continuada o frecuente. Es posible que suceda el daño alguna vez.</v>
      </c>
      <c r="Z11" s="195">
        <v>10</v>
      </c>
      <c r="AA11" s="195">
        <f t="shared" si="5"/>
        <v>60</v>
      </c>
      <c r="AB11" s="198" t="str">
        <f t="shared" si="6"/>
        <v>III</v>
      </c>
      <c r="AC11" s="197" t="str">
        <f t="shared" si="7"/>
        <v>Mejorar si es posible. Sería conveniente justificar la intervención y su rentabilidad.</v>
      </c>
      <c r="AD11" s="86" t="str">
        <f t="shared" si="8"/>
        <v>Aceptable</v>
      </c>
      <c r="AE11" s="74" t="s">
        <v>251</v>
      </c>
      <c r="AF11" s="78" t="s">
        <v>34</v>
      </c>
      <c r="AG11" s="78" t="s">
        <v>37</v>
      </c>
      <c r="AH11" s="78" t="s">
        <v>34</v>
      </c>
      <c r="AI11" s="74" t="s">
        <v>252</v>
      </c>
      <c r="AJ11" s="78" t="s">
        <v>34</v>
      </c>
      <c r="AK11" s="52" t="s">
        <v>468</v>
      </c>
    </row>
    <row r="12" spans="1:37" s="1" customFormat="1" ht="102.75" customHeight="1">
      <c r="A12" s="488"/>
      <c r="B12" s="435"/>
      <c r="C12" s="435"/>
      <c r="D12" s="435"/>
      <c r="E12" s="486"/>
      <c r="F12" s="486"/>
      <c r="G12" s="229" t="s">
        <v>42</v>
      </c>
      <c r="H12" s="481" t="s">
        <v>44</v>
      </c>
      <c r="I12" s="86" t="s">
        <v>54</v>
      </c>
      <c r="J12" s="86" t="s">
        <v>224</v>
      </c>
      <c r="K12" s="86" t="s">
        <v>219</v>
      </c>
      <c r="L12" s="76">
        <v>1</v>
      </c>
      <c r="M12" s="77">
        <v>0</v>
      </c>
      <c r="N12" s="76">
        <v>0</v>
      </c>
      <c r="O12" s="76">
        <f t="shared" si="1"/>
        <v>1</v>
      </c>
      <c r="P12" s="86" t="s">
        <v>708</v>
      </c>
      <c r="Q12" s="77">
        <v>8</v>
      </c>
      <c r="R12" s="86" t="s">
        <v>221</v>
      </c>
      <c r="S12" s="86" t="s">
        <v>220</v>
      </c>
      <c r="T12" s="86" t="s">
        <v>300</v>
      </c>
      <c r="U12" s="76">
        <v>2</v>
      </c>
      <c r="V12" s="76">
        <v>3</v>
      </c>
      <c r="W12" s="76">
        <f t="shared" si="2"/>
        <v>6</v>
      </c>
      <c r="X12" s="196" t="str">
        <f t="shared" si="3"/>
        <v>M</v>
      </c>
      <c r="Y12" s="197" t="str">
        <f t="shared" si="4"/>
        <v>Situación deficiente con exposición esporádica, o bien situación mejorable con exposición continuada o frecuente. Es posible que suceda el daño alguna vez.</v>
      </c>
      <c r="Z12" s="195">
        <v>10</v>
      </c>
      <c r="AA12" s="195">
        <f t="shared" si="5"/>
        <v>60</v>
      </c>
      <c r="AB12" s="198" t="str">
        <f t="shared" si="6"/>
        <v>III</v>
      </c>
      <c r="AC12" s="197" t="str">
        <f t="shared" si="7"/>
        <v>Mejorar si es posible. Sería conveniente justificar la intervención y su rentabilidad.</v>
      </c>
      <c r="AD12" s="86" t="str">
        <f t="shared" si="8"/>
        <v>Aceptable</v>
      </c>
      <c r="AE12" s="407" t="s">
        <v>724</v>
      </c>
      <c r="AF12" s="74" t="s">
        <v>34</v>
      </c>
      <c r="AG12" s="74" t="s">
        <v>34</v>
      </c>
      <c r="AH12" s="74" t="s">
        <v>34</v>
      </c>
      <c r="AI12" s="74" t="s">
        <v>226</v>
      </c>
      <c r="AJ12" s="74" t="s">
        <v>34</v>
      </c>
      <c r="AK12" s="52" t="s">
        <v>468</v>
      </c>
    </row>
    <row r="13" spans="1:37" s="1" customFormat="1" ht="102.75" customHeight="1">
      <c r="A13" s="488"/>
      <c r="B13" s="435"/>
      <c r="C13" s="435"/>
      <c r="D13" s="435"/>
      <c r="E13" s="486"/>
      <c r="F13" s="486"/>
      <c r="G13" s="229" t="s">
        <v>42</v>
      </c>
      <c r="H13" s="482"/>
      <c r="I13" s="86" t="s">
        <v>460</v>
      </c>
      <c r="J13" s="86" t="s">
        <v>439</v>
      </c>
      <c r="K13" s="86" t="s">
        <v>709</v>
      </c>
      <c r="L13" s="76">
        <v>1</v>
      </c>
      <c r="M13" s="77">
        <v>0</v>
      </c>
      <c r="N13" s="76">
        <v>0</v>
      </c>
      <c r="O13" s="76">
        <f t="shared" si="1"/>
        <v>1</v>
      </c>
      <c r="P13" s="86" t="s">
        <v>708</v>
      </c>
      <c r="Q13" s="77">
        <v>8</v>
      </c>
      <c r="R13" s="86" t="s">
        <v>707</v>
      </c>
      <c r="S13" s="86" t="s">
        <v>461</v>
      </c>
      <c r="T13" s="86" t="s">
        <v>441</v>
      </c>
      <c r="U13" s="195">
        <v>2</v>
      </c>
      <c r="V13" s="195">
        <v>3</v>
      </c>
      <c r="W13" s="76">
        <f t="shared" si="2"/>
        <v>6</v>
      </c>
      <c r="X13" s="196" t="str">
        <f t="shared" si="3"/>
        <v>M</v>
      </c>
      <c r="Y13" s="197" t="str">
        <f t="shared" si="4"/>
        <v>Situación deficiente con exposición esporádica, o bien situación mejorable con exposición continuada o frecuente. Es posible que suceda el daño alguna vez.</v>
      </c>
      <c r="Z13" s="195">
        <v>10</v>
      </c>
      <c r="AA13" s="195">
        <f t="shared" si="5"/>
        <v>60</v>
      </c>
      <c r="AB13" s="198" t="str">
        <f t="shared" si="6"/>
        <v>III</v>
      </c>
      <c r="AC13" s="197" t="str">
        <f t="shared" si="7"/>
        <v>Mejorar si es posible. Sería conveniente justificar la intervención y su rentabilidad.</v>
      </c>
      <c r="AD13" s="86" t="str">
        <f t="shared" si="8"/>
        <v>Aceptable</v>
      </c>
      <c r="AE13" s="408"/>
      <c r="AF13" s="74" t="s">
        <v>34</v>
      </c>
      <c r="AG13" s="74" t="s">
        <v>34</v>
      </c>
      <c r="AH13" s="74" t="s">
        <v>34</v>
      </c>
      <c r="AI13" s="74" t="s">
        <v>462</v>
      </c>
      <c r="AJ13" s="74" t="s">
        <v>34</v>
      </c>
      <c r="AK13" s="84" t="s">
        <v>433</v>
      </c>
    </row>
    <row r="14" spans="1:37" s="1" customFormat="1" ht="102.75" customHeight="1">
      <c r="A14" s="488"/>
      <c r="B14" s="435"/>
      <c r="C14" s="435"/>
      <c r="D14" s="435"/>
      <c r="E14" s="486"/>
      <c r="F14" s="486"/>
      <c r="G14" s="229" t="s">
        <v>42</v>
      </c>
      <c r="H14" s="482"/>
      <c r="I14" s="86" t="s">
        <v>427</v>
      </c>
      <c r="J14" s="86" t="s">
        <v>428</v>
      </c>
      <c r="K14" s="86" t="s">
        <v>711</v>
      </c>
      <c r="L14" s="76">
        <v>1</v>
      </c>
      <c r="M14" s="77">
        <v>0</v>
      </c>
      <c r="N14" s="76">
        <v>0</v>
      </c>
      <c r="O14" s="76">
        <f t="shared" si="1"/>
        <v>1</v>
      </c>
      <c r="P14" s="86" t="s">
        <v>708</v>
      </c>
      <c r="Q14" s="77">
        <v>8</v>
      </c>
      <c r="R14" s="86" t="s">
        <v>221</v>
      </c>
      <c r="S14" s="86" t="s">
        <v>431</v>
      </c>
      <c r="T14" s="86" t="s">
        <v>432</v>
      </c>
      <c r="U14" s="195">
        <v>2</v>
      </c>
      <c r="V14" s="195">
        <v>1</v>
      </c>
      <c r="W14" s="195">
        <f t="shared" si="2"/>
        <v>2</v>
      </c>
      <c r="X14" s="196" t="str">
        <f t="shared" si="3"/>
        <v>B</v>
      </c>
      <c r="Y14" s="197" t="str">
        <f t="shared" si="4"/>
        <v>Situación mejorable con exposición ocasional o esporádica, o situación sin anomalía destacable con cualquier nivel de exposición. No es esperable que se materialice el riesgo, aunque puede ser concebible.</v>
      </c>
      <c r="Z14" s="195">
        <v>10</v>
      </c>
      <c r="AA14" s="195">
        <f t="shared" si="5"/>
        <v>20</v>
      </c>
      <c r="AB14" s="198" t="str">
        <f t="shared" si="6"/>
        <v>IV</v>
      </c>
      <c r="AC14" s="197" t="str">
        <f t="shared" si="7"/>
        <v>Mantener las medidas de control existentes, pero se deberían considerar soluciones o mejoras y se deben hacer comprobaciones periódicas para asegurar que el riesgo aún es tolerable.</v>
      </c>
      <c r="AD14" s="86" t="str">
        <f t="shared" si="8"/>
        <v>Aceptable</v>
      </c>
      <c r="AE14" s="408"/>
      <c r="AF14" s="74" t="s">
        <v>34</v>
      </c>
      <c r="AG14" s="74" t="s">
        <v>34</v>
      </c>
      <c r="AH14" s="74" t="s">
        <v>34</v>
      </c>
      <c r="AI14" s="74" t="s">
        <v>223</v>
      </c>
      <c r="AJ14" s="74" t="s">
        <v>34</v>
      </c>
      <c r="AK14" s="84" t="s">
        <v>433</v>
      </c>
    </row>
    <row r="15" spans="1:37" s="1" customFormat="1" ht="102.75" customHeight="1">
      <c r="A15" s="488"/>
      <c r="B15" s="435"/>
      <c r="C15" s="435"/>
      <c r="D15" s="435"/>
      <c r="E15" s="486"/>
      <c r="F15" s="486"/>
      <c r="G15" s="229" t="s">
        <v>42</v>
      </c>
      <c r="H15" s="483"/>
      <c r="I15" s="86" t="s">
        <v>463</v>
      </c>
      <c r="J15" s="86" t="s">
        <v>222</v>
      </c>
      <c r="K15" s="86" t="s">
        <v>711</v>
      </c>
      <c r="L15" s="76">
        <v>1</v>
      </c>
      <c r="M15" s="77">
        <v>0</v>
      </c>
      <c r="N15" s="76">
        <v>0</v>
      </c>
      <c r="O15" s="76">
        <f t="shared" si="1"/>
        <v>1</v>
      </c>
      <c r="P15" s="86" t="s">
        <v>708</v>
      </c>
      <c r="Q15" s="86">
        <v>8</v>
      </c>
      <c r="R15" s="86" t="s">
        <v>459</v>
      </c>
      <c r="S15" s="86" t="s">
        <v>220</v>
      </c>
      <c r="T15" s="86" t="s">
        <v>300</v>
      </c>
      <c r="U15" s="195">
        <v>2</v>
      </c>
      <c r="V15" s="195">
        <v>3</v>
      </c>
      <c r="W15" s="195">
        <f t="shared" si="2"/>
        <v>6</v>
      </c>
      <c r="X15" s="196" t="str">
        <f t="shared" si="3"/>
        <v>M</v>
      </c>
      <c r="Y15" s="197" t="str">
        <f t="shared" si="4"/>
        <v>Situación deficiente con exposición esporádica, o bien situación mejorable con exposición continuada o frecuente. Es posible que suceda el daño alguna vez.</v>
      </c>
      <c r="Z15" s="195">
        <v>10</v>
      </c>
      <c r="AA15" s="195">
        <f t="shared" si="5"/>
        <v>60</v>
      </c>
      <c r="AB15" s="198" t="str">
        <f t="shared" si="6"/>
        <v>III</v>
      </c>
      <c r="AC15" s="197" t="str">
        <f t="shared" si="7"/>
        <v>Mejorar si es posible. Sería conveniente justificar la intervención y su rentabilidad.</v>
      </c>
      <c r="AD15" s="86" t="str">
        <f t="shared" si="8"/>
        <v>Aceptable</v>
      </c>
      <c r="AE15" s="409"/>
      <c r="AF15" s="74" t="s">
        <v>34</v>
      </c>
      <c r="AG15" s="74" t="s">
        <v>34</v>
      </c>
      <c r="AH15" s="74" t="s">
        <v>34</v>
      </c>
      <c r="AI15" s="74" t="s">
        <v>462</v>
      </c>
      <c r="AJ15" s="74" t="s">
        <v>34</v>
      </c>
      <c r="AK15" s="84" t="s">
        <v>464</v>
      </c>
    </row>
    <row r="16" spans="1:37" s="1" customFormat="1" ht="102.75" customHeight="1">
      <c r="A16" s="488"/>
      <c r="B16" s="435"/>
      <c r="C16" s="435"/>
      <c r="D16" s="435"/>
      <c r="E16" s="486"/>
      <c r="F16" s="486"/>
      <c r="G16" s="229" t="s">
        <v>42</v>
      </c>
      <c r="H16" s="484" t="s">
        <v>48</v>
      </c>
      <c r="I16" s="231" t="s">
        <v>202</v>
      </c>
      <c r="J16" s="231" t="s">
        <v>203</v>
      </c>
      <c r="K16" s="231" t="s">
        <v>206</v>
      </c>
      <c r="L16" s="76">
        <v>1</v>
      </c>
      <c r="M16" s="77">
        <v>0</v>
      </c>
      <c r="N16" s="76">
        <v>0</v>
      </c>
      <c r="O16" s="76">
        <f t="shared" si="1"/>
        <v>1</v>
      </c>
      <c r="P16" s="232" t="s">
        <v>209</v>
      </c>
      <c r="Q16" s="77">
        <v>8</v>
      </c>
      <c r="R16" s="232" t="s">
        <v>211</v>
      </c>
      <c r="S16" s="232" t="s">
        <v>296</v>
      </c>
      <c r="T16" s="232" t="s">
        <v>213</v>
      </c>
      <c r="U16" s="195">
        <v>2</v>
      </c>
      <c r="V16" s="195">
        <v>4</v>
      </c>
      <c r="W16" s="195">
        <f t="shared" si="2"/>
        <v>8</v>
      </c>
      <c r="X16" s="196" t="str">
        <f t="shared" si="3"/>
        <v>M</v>
      </c>
      <c r="Y16" s="197" t="str">
        <f t="shared" si="4"/>
        <v>Situación deficiente con exposición esporádica, o bien situación mejorable con exposición continuada o frecuente. Es posible que suceda el daño alguna vez.</v>
      </c>
      <c r="Z16" s="195">
        <v>10</v>
      </c>
      <c r="AA16" s="195">
        <f t="shared" si="5"/>
        <v>80</v>
      </c>
      <c r="AB16" s="198" t="str">
        <f t="shared" si="6"/>
        <v>III</v>
      </c>
      <c r="AC16" s="197" t="str">
        <f t="shared" si="7"/>
        <v>Mejorar si es posible. Sería conveniente justificar la intervención y su rentabilidad.</v>
      </c>
      <c r="AD16" s="86" t="str">
        <f t="shared" si="8"/>
        <v>Aceptable</v>
      </c>
      <c r="AE16" s="407" t="s">
        <v>713</v>
      </c>
      <c r="AF16" s="74" t="s">
        <v>34</v>
      </c>
      <c r="AG16" s="74" t="s">
        <v>34</v>
      </c>
      <c r="AH16" s="85" t="s">
        <v>217</v>
      </c>
      <c r="AI16" s="85" t="s">
        <v>218</v>
      </c>
      <c r="AJ16" s="78" t="s">
        <v>34</v>
      </c>
      <c r="AK16" s="52" t="s">
        <v>468</v>
      </c>
    </row>
    <row r="17" spans="1:38" s="1" customFormat="1" ht="102.75" customHeight="1">
      <c r="A17" s="488"/>
      <c r="B17" s="435"/>
      <c r="C17" s="435"/>
      <c r="D17" s="435"/>
      <c r="E17" s="486"/>
      <c r="F17" s="486"/>
      <c r="G17" s="229" t="s">
        <v>42</v>
      </c>
      <c r="H17" s="484"/>
      <c r="I17" s="231" t="s">
        <v>205</v>
      </c>
      <c r="J17" s="231" t="s">
        <v>204</v>
      </c>
      <c r="K17" s="231" t="s">
        <v>207</v>
      </c>
      <c r="L17" s="76">
        <v>1</v>
      </c>
      <c r="M17" s="77">
        <v>0</v>
      </c>
      <c r="N17" s="76">
        <v>0</v>
      </c>
      <c r="O17" s="76">
        <f t="shared" si="1"/>
        <v>1</v>
      </c>
      <c r="P17" s="232" t="s">
        <v>210</v>
      </c>
      <c r="Q17" s="77">
        <v>8</v>
      </c>
      <c r="R17" s="232" t="s">
        <v>214</v>
      </c>
      <c r="S17" s="232" t="s">
        <v>215</v>
      </c>
      <c r="T17" s="232" t="s">
        <v>216</v>
      </c>
      <c r="U17" s="195">
        <v>2</v>
      </c>
      <c r="V17" s="195">
        <v>4</v>
      </c>
      <c r="W17" s="195">
        <f t="shared" si="2"/>
        <v>8</v>
      </c>
      <c r="X17" s="196" t="str">
        <f t="shared" si="3"/>
        <v>M</v>
      </c>
      <c r="Y17" s="197" t="str">
        <f t="shared" si="4"/>
        <v>Situación deficiente con exposición esporádica, o bien situación mejorable con exposición continuada o frecuente. Es posible que suceda el daño alguna vez.</v>
      </c>
      <c r="Z17" s="195">
        <v>10</v>
      </c>
      <c r="AA17" s="195">
        <f t="shared" si="5"/>
        <v>80</v>
      </c>
      <c r="AB17" s="198" t="str">
        <f t="shared" si="6"/>
        <v>III</v>
      </c>
      <c r="AC17" s="197" t="str">
        <f t="shared" si="7"/>
        <v>Mejorar si es posible. Sería conveniente justificar la intervención y su rentabilidad.</v>
      </c>
      <c r="AD17" s="86" t="str">
        <f t="shared" si="8"/>
        <v>Aceptable</v>
      </c>
      <c r="AE17" s="408"/>
      <c r="AF17" s="74" t="s">
        <v>34</v>
      </c>
      <c r="AG17" s="74" t="s">
        <v>34</v>
      </c>
      <c r="AH17" s="85" t="s">
        <v>217</v>
      </c>
      <c r="AI17" s="85" t="s">
        <v>218</v>
      </c>
      <c r="AJ17" s="78" t="s">
        <v>34</v>
      </c>
      <c r="AK17" s="52" t="s">
        <v>468</v>
      </c>
    </row>
    <row r="18" spans="1:38" s="1" customFormat="1" ht="102.75" customHeight="1">
      <c r="A18" s="488"/>
      <c r="B18" s="435"/>
      <c r="C18" s="435"/>
      <c r="D18" s="435"/>
      <c r="E18" s="486"/>
      <c r="F18" s="486"/>
      <c r="G18" s="229" t="s">
        <v>33</v>
      </c>
      <c r="H18" s="481" t="s">
        <v>45</v>
      </c>
      <c r="I18" s="233" t="s">
        <v>715</v>
      </c>
      <c r="J18" s="231" t="s">
        <v>290</v>
      </c>
      <c r="K18" s="231" t="s">
        <v>270</v>
      </c>
      <c r="L18" s="76">
        <v>1</v>
      </c>
      <c r="M18" s="77">
        <v>0</v>
      </c>
      <c r="N18" s="76">
        <v>0</v>
      </c>
      <c r="O18" s="76">
        <f t="shared" si="1"/>
        <v>1</v>
      </c>
      <c r="P18" s="231" t="s">
        <v>291</v>
      </c>
      <c r="Q18" s="77">
        <v>4</v>
      </c>
      <c r="R18" s="231" t="s">
        <v>147</v>
      </c>
      <c r="S18" s="86" t="s">
        <v>297</v>
      </c>
      <c r="T18" s="86" t="s">
        <v>717</v>
      </c>
      <c r="U18" s="199">
        <v>2</v>
      </c>
      <c r="V18" s="195">
        <v>2</v>
      </c>
      <c r="W18" s="195">
        <f t="shared" si="2"/>
        <v>4</v>
      </c>
      <c r="X18" s="196" t="str">
        <f t="shared" si="3"/>
        <v>B</v>
      </c>
      <c r="Y18" s="197" t="str">
        <f t="shared" si="4"/>
        <v>Situación mejorable con exposición ocasional o esporádica, o situación sin anomalía destacable con cualquier nivel de exposición. No es esperable que se materialice el riesgo, aunque puede ser concebible.</v>
      </c>
      <c r="Z18" s="195">
        <v>10</v>
      </c>
      <c r="AA18" s="195">
        <f t="shared" si="5"/>
        <v>40</v>
      </c>
      <c r="AB18" s="198" t="str">
        <f t="shared" si="6"/>
        <v>III</v>
      </c>
      <c r="AC18" s="197" t="str">
        <f t="shared" si="7"/>
        <v>Mejorar si es posible. Sería conveniente justificar la intervención y su rentabilidad.</v>
      </c>
      <c r="AD18" s="86" t="str">
        <f t="shared" si="8"/>
        <v>Aceptable</v>
      </c>
      <c r="AE18" s="74" t="s">
        <v>718</v>
      </c>
      <c r="AF18" s="78" t="s">
        <v>34</v>
      </c>
      <c r="AG18" s="78" t="s">
        <v>34</v>
      </c>
      <c r="AH18" s="85" t="s">
        <v>719</v>
      </c>
      <c r="AI18" s="85" t="s">
        <v>303</v>
      </c>
      <c r="AJ18" s="78" t="s">
        <v>34</v>
      </c>
      <c r="AK18" s="52" t="s">
        <v>468</v>
      </c>
    </row>
    <row r="19" spans="1:38" s="1" customFormat="1" ht="102.75" customHeight="1">
      <c r="A19" s="488"/>
      <c r="B19" s="435"/>
      <c r="C19" s="435"/>
      <c r="D19" s="435"/>
      <c r="E19" s="486"/>
      <c r="F19" s="486"/>
      <c r="G19" s="229" t="s">
        <v>33</v>
      </c>
      <c r="H19" s="482"/>
      <c r="I19" s="231" t="s">
        <v>56</v>
      </c>
      <c r="J19" s="231" t="s">
        <v>284</v>
      </c>
      <c r="K19" s="231" t="s">
        <v>270</v>
      </c>
      <c r="L19" s="76">
        <v>1</v>
      </c>
      <c r="M19" s="77">
        <v>0</v>
      </c>
      <c r="N19" s="76">
        <v>0</v>
      </c>
      <c r="O19" s="76">
        <f t="shared" si="1"/>
        <v>1</v>
      </c>
      <c r="P19" s="231" t="s">
        <v>285</v>
      </c>
      <c r="Q19" s="77">
        <v>1</v>
      </c>
      <c r="R19" s="231" t="s">
        <v>287</v>
      </c>
      <c r="S19" s="231" t="s">
        <v>739</v>
      </c>
      <c r="T19" s="86" t="s">
        <v>301</v>
      </c>
      <c r="U19" s="195">
        <v>2</v>
      </c>
      <c r="V19" s="195">
        <v>2</v>
      </c>
      <c r="W19" s="195">
        <f t="shared" si="2"/>
        <v>4</v>
      </c>
      <c r="X19" s="196" t="str">
        <f t="shared" si="3"/>
        <v>B</v>
      </c>
      <c r="Y19" s="197" t="str">
        <f t="shared" si="4"/>
        <v>Situación mejorable con exposición ocasional o esporádica, o situación sin anomalía destacable con cualquier nivel de exposición. No es esperable que se materialice el riesgo, aunque puede ser concebible.</v>
      </c>
      <c r="Z19" s="195">
        <v>10</v>
      </c>
      <c r="AA19" s="195">
        <f t="shared" si="5"/>
        <v>40</v>
      </c>
      <c r="AB19" s="198" t="str">
        <f t="shared" si="6"/>
        <v>III</v>
      </c>
      <c r="AC19" s="197" t="str">
        <f t="shared" si="7"/>
        <v>Mejorar si es posible. Sería conveniente justificar la intervención y su rentabilidad.</v>
      </c>
      <c r="AD19" s="86" t="str">
        <f t="shared" si="8"/>
        <v>Aceptable</v>
      </c>
      <c r="AE19" s="74" t="s">
        <v>716</v>
      </c>
      <c r="AF19" s="78" t="s">
        <v>34</v>
      </c>
      <c r="AG19" s="74" t="s">
        <v>147</v>
      </c>
      <c r="AH19" s="85" t="s">
        <v>288</v>
      </c>
      <c r="AI19" s="85" t="s">
        <v>289</v>
      </c>
      <c r="AJ19" s="78" t="s">
        <v>34</v>
      </c>
      <c r="AK19" s="52" t="s">
        <v>468</v>
      </c>
    </row>
    <row r="20" spans="1:38" s="1" customFormat="1" ht="102.75" customHeight="1">
      <c r="A20" s="488"/>
      <c r="B20" s="435"/>
      <c r="C20" s="435"/>
      <c r="D20" s="435"/>
      <c r="E20" s="486"/>
      <c r="F20" s="486"/>
      <c r="G20" s="229" t="s">
        <v>33</v>
      </c>
      <c r="H20" s="482"/>
      <c r="I20" s="231" t="s">
        <v>56</v>
      </c>
      <c r="J20" s="231" t="s">
        <v>286</v>
      </c>
      <c r="K20" s="231" t="s">
        <v>57</v>
      </c>
      <c r="L20" s="76">
        <v>1</v>
      </c>
      <c r="M20" s="77">
        <v>0</v>
      </c>
      <c r="N20" s="76">
        <v>0</v>
      </c>
      <c r="O20" s="76">
        <f t="shared" si="1"/>
        <v>1</v>
      </c>
      <c r="P20" s="231" t="s">
        <v>280</v>
      </c>
      <c r="Q20" s="77">
        <v>4</v>
      </c>
      <c r="R20" s="86" t="s">
        <v>147</v>
      </c>
      <c r="S20" s="231" t="s">
        <v>281</v>
      </c>
      <c r="T20" s="86" t="s">
        <v>304</v>
      </c>
      <c r="U20" s="195">
        <v>2</v>
      </c>
      <c r="V20" s="195">
        <v>3</v>
      </c>
      <c r="W20" s="195">
        <f t="shared" si="2"/>
        <v>6</v>
      </c>
      <c r="X20" s="196" t="str">
        <f t="shared" si="3"/>
        <v>M</v>
      </c>
      <c r="Y20" s="197" t="str">
        <f t="shared" si="4"/>
        <v>Situación deficiente con exposición esporádica, o bien situación mejorable con exposición continuada o frecuente. Es posible que suceda el daño alguna vez.</v>
      </c>
      <c r="Z20" s="195">
        <v>10</v>
      </c>
      <c r="AA20" s="195">
        <f t="shared" si="5"/>
        <v>60</v>
      </c>
      <c r="AB20" s="198" t="str">
        <f t="shared" si="6"/>
        <v>III</v>
      </c>
      <c r="AC20" s="197" t="str">
        <f t="shared" si="7"/>
        <v>Mejorar si es posible. Sería conveniente justificar la intervención y su rentabilidad.</v>
      </c>
      <c r="AD20" s="86" t="str">
        <f t="shared" si="8"/>
        <v>Aceptable</v>
      </c>
      <c r="AE20" s="64" t="s">
        <v>697</v>
      </c>
      <c r="AF20" s="78" t="s">
        <v>34</v>
      </c>
      <c r="AG20" s="78" t="s">
        <v>34</v>
      </c>
      <c r="AH20" s="85" t="s">
        <v>282</v>
      </c>
      <c r="AI20" s="85" t="s">
        <v>283</v>
      </c>
      <c r="AJ20" s="78" t="s">
        <v>34</v>
      </c>
      <c r="AK20" s="52" t="s">
        <v>468</v>
      </c>
    </row>
    <row r="21" spans="1:38" s="1" customFormat="1" ht="102.75" customHeight="1">
      <c r="A21" s="488"/>
      <c r="B21" s="435"/>
      <c r="C21" s="435"/>
      <c r="D21" s="435"/>
      <c r="E21" s="486"/>
      <c r="F21" s="486"/>
      <c r="G21" s="229"/>
      <c r="H21" s="482"/>
      <c r="I21" s="231" t="s">
        <v>467</v>
      </c>
      <c r="J21" s="231" t="s">
        <v>279</v>
      </c>
      <c r="K21" s="231" t="s">
        <v>270</v>
      </c>
      <c r="L21" s="76">
        <v>1</v>
      </c>
      <c r="M21" s="77">
        <v>0</v>
      </c>
      <c r="N21" s="76">
        <v>0</v>
      </c>
      <c r="O21" s="76">
        <f t="shared" si="1"/>
        <v>1</v>
      </c>
      <c r="P21" s="231" t="s">
        <v>285</v>
      </c>
      <c r="Q21" s="77">
        <v>1</v>
      </c>
      <c r="R21" s="231" t="s">
        <v>147</v>
      </c>
      <c r="S21" s="86" t="s">
        <v>298</v>
      </c>
      <c r="T21" s="231" t="s">
        <v>305</v>
      </c>
      <c r="U21" s="195">
        <v>2</v>
      </c>
      <c r="V21" s="195">
        <v>2</v>
      </c>
      <c r="W21" s="195">
        <f t="shared" si="2"/>
        <v>4</v>
      </c>
      <c r="X21" s="196" t="str">
        <f t="shared" si="3"/>
        <v>B</v>
      </c>
      <c r="Y21" s="197" t="str">
        <f t="shared" si="4"/>
        <v>Situación mejorable con exposición ocasional o esporádica, o situación sin anomalía destacable con cualquier nivel de exposición. No es esperable que se materialice el riesgo, aunque puede ser concebible.</v>
      </c>
      <c r="Z21" s="195">
        <v>25</v>
      </c>
      <c r="AA21" s="195">
        <f t="shared" si="5"/>
        <v>100</v>
      </c>
      <c r="AB21" s="198" t="str">
        <f t="shared" si="6"/>
        <v>III</v>
      </c>
      <c r="AC21" s="197" t="str">
        <f t="shared" si="7"/>
        <v>Mejorar si es posible. Sería conveniente justificar la intervención y su rentabilidad.</v>
      </c>
      <c r="AD21" s="86" t="str">
        <f t="shared" si="8"/>
        <v>Aceptable</v>
      </c>
      <c r="AE21" s="74" t="s">
        <v>699</v>
      </c>
      <c r="AF21" s="74" t="s">
        <v>34</v>
      </c>
      <c r="AG21" s="74" t="s">
        <v>34</v>
      </c>
      <c r="AH21" s="85" t="s">
        <v>59</v>
      </c>
      <c r="AI21" s="85" t="s">
        <v>466</v>
      </c>
      <c r="AJ21" s="74" t="s">
        <v>34</v>
      </c>
      <c r="AK21" s="84" t="s">
        <v>468</v>
      </c>
    </row>
    <row r="22" spans="1:38" s="1" customFormat="1" ht="102.75" customHeight="1">
      <c r="A22" s="488"/>
      <c r="B22" s="435"/>
      <c r="C22" s="435"/>
      <c r="D22" s="435"/>
      <c r="E22" s="486"/>
      <c r="F22" s="486"/>
      <c r="G22" s="229" t="s">
        <v>80</v>
      </c>
      <c r="H22" s="482"/>
      <c r="I22" s="231" t="s">
        <v>679</v>
      </c>
      <c r="J22" s="231" t="s">
        <v>680</v>
      </c>
      <c r="K22" s="231" t="s">
        <v>721</v>
      </c>
      <c r="L22" s="76">
        <v>1</v>
      </c>
      <c r="M22" s="77">
        <v>0</v>
      </c>
      <c r="N22" s="76">
        <v>0</v>
      </c>
      <c r="O22" s="76">
        <f t="shared" si="1"/>
        <v>1</v>
      </c>
      <c r="P22" s="231" t="s">
        <v>331</v>
      </c>
      <c r="Q22" s="77">
        <v>8</v>
      </c>
      <c r="R22" s="231" t="s">
        <v>683</v>
      </c>
      <c r="S22" s="231" t="s">
        <v>681</v>
      </c>
      <c r="T22" s="86" t="s">
        <v>682</v>
      </c>
      <c r="U22" s="195">
        <v>2</v>
      </c>
      <c r="V22" s="195">
        <v>1</v>
      </c>
      <c r="W22" s="195">
        <f t="shared" si="2"/>
        <v>2</v>
      </c>
      <c r="X22" s="196" t="str">
        <f t="shared" si="3"/>
        <v>B</v>
      </c>
      <c r="Y22" s="86" t="str">
        <f t="shared" si="4"/>
        <v>Situación mejorable con exposición ocasional o esporádica, o situación sin anomalía destacable con cualquier nivel de exposición. No es esperable que se materialice el riesgo, aunque puede ser concebible.</v>
      </c>
      <c r="Z22" s="195">
        <v>10</v>
      </c>
      <c r="AA22" s="195">
        <f t="shared" si="5"/>
        <v>20</v>
      </c>
      <c r="AB22" s="198" t="str">
        <f t="shared" si="6"/>
        <v>IV</v>
      </c>
      <c r="AC22" s="86" t="str">
        <f t="shared" si="7"/>
        <v>Mantener las medidas de control existentes, pero se deberían considerar soluciones o mejoras y se deben hacer comprobaciones periódicas para asegurar que el riesgo aún es tolerable.</v>
      </c>
      <c r="AD22" s="86" t="str">
        <f t="shared" si="8"/>
        <v>Aceptable</v>
      </c>
      <c r="AE22" s="64" t="s">
        <v>722</v>
      </c>
      <c r="AF22" s="64" t="s">
        <v>34</v>
      </c>
      <c r="AG22" s="64" t="s">
        <v>147</v>
      </c>
      <c r="AH22" s="72" t="s">
        <v>684</v>
      </c>
      <c r="AI22" s="72" t="s">
        <v>685</v>
      </c>
      <c r="AJ22" s="66" t="s">
        <v>34</v>
      </c>
      <c r="AK22" s="193" t="s">
        <v>478</v>
      </c>
    </row>
    <row r="23" spans="1:38" s="1" customFormat="1" ht="102.75" customHeight="1">
      <c r="A23" s="488"/>
      <c r="B23" s="435"/>
      <c r="C23" s="435"/>
      <c r="D23" s="435"/>
      <c r="E23" s="486"/>
      <c r="F23" s="486"/>
      <c r="G23" s="229" t="s">
        <v>33</v>
      </c>
      <c r="H23" s="483"/>
      <c r="I23" s="231" t="s">
        <v>182</v>
      </c>
      <c r="J23" s="231" t="s">
        <v>299</v>
      </c>
      <c r="K23" s="231" t="s">
        <v>275</v>
      </c>
      <c r="L23" s="76">
        <v>1</v>
      </c>
      <c r="M23" s="77">
        <v>0</v>
      </c>
      <c r="N23" s="76">
        <v>0</v>
      </c>
      <c r="O23" s="76">
        <f t="shared" si="1"/>
        <v>1</v>
      </c>
      <c r="P23" s="231" t="s">
        <v>276</v>
      </c>
      <c r="Q23" s="77">
        <v>2</v>
      </c>
      <c r="R23" s="86" t="s">
        <v>306</v>
      </c>
      <c r="S23" s="231" t="s">
        <v>307</v>
      </c>
      <c r="T23" s="86" t="s">
        <v>308</v>
      </c>
      <c r="U23" s="195">
        <v>6</v>
      </c>
      <c r="V23" s="195">
        <v>2</v>
      </c>
      <c r="W23" s="195">
        <f t="shared" si="2"/>
        <v>12</v>
      </c>
      <c r="X23" s="196" t="str">
        <f t="shared" si="3"/>
        <v>A</v>
      </c>
      <c r="Y23" s="197" t="str">
        <f t="shared" si="4"/>
        <v>Situación deficiente con exposición frecuente u ocasional, o bien situación muy deficiente con exposición ocasional o esporádica. La materialización de Riesgo es posible que suceda varias veces en la vida laboral</v>
      </c>
      <c r="Z23" s="195">
        <v>25</v>
      </c>
      <c r="AA23" s="195">
        <f t="shared" si="5"/>
        <v>300</v>
      </c>
      <c r="AB23" s="198" t="str">
        <f t="shared" si="6"/>
        <v>II</v>
      </c>
      <c r="AC23" s="197" t="str">
        <f t="shared" si="7"/>
        <v>Corregir y adoptar medidas de control de inmediato. Sin embargo suspenda actividades si el nivel de riesgo está por encima o igual de 360.</v>
      </c>
      <c r="AD23" s="86" t="str">
        <f t="shared" si="8"/>
        <v>No aceptable o aceptable con control específico</v>
      </c>
      <c r="AE23" s="74" t="s">
        <v>701</v>
      </c>
      <c r="AF23" s="74" t="s">
        <v>34</v>
      </c>
      <c r="AG23" s="74" t="s">
        <v>34</v>
      </c>
      <c r="AH23" s="85" t="s">
        <v>278</v>
      </c>
      <c r="AI23" s="74" t="s">
        <v>148</v>
      </c>
      <c r="AJ23" s="74" t="s">
        <v>34</v>
      </c>
      <c r="AK23" s="52" t="s">
        <v>468</v>
      </c>
    </row>
    <row r="24" spans="1:38" ht="102.75" customHeight="1" thickBot="1">
      <c r="A24" s="488"/>
      <c r="B24" s="468"/>
      <c r="C24" s="468"/>
      <c r="D24" s="468"/>
      <c r="E24" s="487"/>
      <c r="F24" s="487"/>
      <c r="G24" s="229" t="s">
        <v>33</v>
      </c>
      <c r="H24" s="231" t="s">
        <v>60</v>
      </c>
      <c r="I24" s="231" t="s">
        <v>268</v>
      </c>
      <c r="J24" s="231" t="s">
        <v>269</v>
      </c>
      <c r="K24" s="231" t="s">
        <v>270</v>
      </c>
      <c r="L24" s="76">
        <v>1</v>
      </c>
      <c r="M24" s="77">
        <v>0</v>
      </c>
      <c r="N24" s="76">
        <v>0</v>
      </c>
      <c r="O24" s="76">
        <f t="shared" si="1"/>
        <v>1</v>
      </c>
      <c r="P24" s="231" t="s">
        <v>271</v>
      </c>
      <c r="Q24" s="77">
        <v>8</v>
      </c>
      <c r="R24" s="231" t="s">
        <v>272</v>
      </c>
      <c r="S24" s="231" t="s">
        <v>273</v>
      </c>
      <c r="T24" s="86" t="s">
        <v>316</v>
      </c>
      <c r="U24" s="199">
        <v>2</v>
      </c>
      <c r="V24" s="195">
        <v>1</v>
      </c>
      <c r="W24" s="195">
        <f t="shared" si="2"/>
        <v>2</v>
      </c>
      <c r="X24" s="196" t="str">
        <f t="shared" si="3"/>
        <v>B</v>
      </c>
      <c r="Y24" s="197" t="str">
        <f t="shared" si="4"/>
        <v>Situación mejorable con exposición ocasional o esporádica, o situación sin anomalía destacable con cualquier nivel de exposición. No es esperable que se materialice el riesgo, aunque puede ser concebible.</v>
      </c>
      <c r="Z24" s="195">
        <v>10</v>
      </c>
      <c r="AA24" s="195">
        <f t="shared" si="5"/>
        <v>20</v>
      </c>
      <c r="AB24" s="198" t="str">
        <f t="shared" si="6"/>
        <v>IV</v>
      </c>
      <c r="AC24" s="197" t="str">
        <f t="shared" si="7"/>
        <v>Mantener las medidas de control existentes, pero se deberían considerar soluciones o mejoras y se deben hacer comprobaciones periódicas para asegurar que el riesgo aún es tolerable.</v>
      </c>
      <c r="AD24" s="86" t="str">
        <f t="shared" si="8"/>
        <v>Aceptable</v>
      </c>
      <c r="AE24" s="64" t="s">
        <v>702</v>
      </c>
      <c r="AF24" s="78" t="s">
        <v>34</v>
      </c>
      <c r="AG24" s="78" t="s">
        <v>34</v>
      </c>
      <c r="AH24" s="85" t="s">
        <v>61</v>
      </c>
      <c r="AI24" s="85" t="s">
        <v>728</v>
      </c>
      <c r="AJ24" s="78" t="s">
        <v>34</v>
      </c>
      <c r="AK24" s="84" t="s">
        <v>705</v>
      </c>
      <c r="AL24" s="17"/>
    </row>
    <row r="25" spans="1:38" ht="21" customHeight="1">
      <c r="A25" s="488"/>
      <c r="AE25" s="17"/>
      <c r="AF25" s="17"/>
      <c r="AG25" s="17"/>
      <c r="AH25" s="17"/>
      <c r="AI25" s="18"/>
      <c r="AJ25" s="17"/>
      <c r="AK25" s="17"/>
      <c r="AL25" s="17"/>
    </row>
  </sheetData>
  <mergeCells count="48">
    <mergeCell ref="A1:A25"/>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AE16:AE17"/>
    <mergeCell ref="H18:H23"/>
    <mergeCell ref="AG7:AG8"/>
    <mergeCell ref="AH7:AH8"/>
    <mergeCell ref="H9:H11"/>
    <mergeCell ref="H12:H15"/>
    <mergeCell ref="AE12:AE15"/>
    <mergeCell ref="W7:W8"/>
    <mergeCell ref="X7:X8"/>
    <mergeCell ref="AB7:AB8"/>
    <mergeCell ref="H16:H17"/>
  </mergeCells>
  <conditionalFormatting sqref="AB9:AB11">
    <cfRule type="cellIs" dxfId="2974" priority="176" stopIfTrue="1" operator="equal">
      <formula>"I"</formula>
    </cfRule>
    <cfRule type="cellIs" dxfId="2973" priority="177" stopIfTrue="1" operator="equal">
      <formula>"II"</formula>
    </cfRule>
    <cfRule type="cellIs" dxfId="2972" priority="178" stopIfTrue="1" operator="between">
      <formula>"III"</formula>
      <formula>"IV"</formula>
    </cfRule>
  </conditionalFormatting>
  <conditionalFormatting sqref="AB18:AB19 AB20:AD21 AB23:AD23">
    <cfRule type="cellIs" dxfId="2971" priority="42" stopIfTrue="1" operator="equal">
      <formula>"II"</formula>
    </cfRule>
    <cfRule type="cellIs" dxfId="2970" priority="43" stopIfTrue="1" operator="between">
      <formula>"III"</formula>
      <formula>"IV"</formula>
    </cfRule>
  </conditionalFormatting>
  <conditionalFormatting sqref="AB22">
    <cfRule type="cellIs" dxfId="2969" priority="13" stopIfTrue="1" operator="equal">
      <formula>"I"</formula>
    </cfRule>
    <cfRule type="cellIs" dxfId="2968" priority="14" stopIfTrue="1" operator="equal">
      <formula>"II"</formula>
    </cfRule>
    <cfRule type="cellIs" dxfId="2967" priority="15" stopIfTrue="1" operator="between">
      <formula>"III"</formula>
      <formula>"IV"</formula>
    </cfRule>
  </conditionalFormatting>
  <conditionalFormatting sqref="AB24">
    <cfRule type="cellIs" dxfId="2966" priority="161" stopIfTrue="1" operator="equal">
      <formula>"I"</formula>
    </cfRule>
    <cfRule type="cellIs" dxfId="2965" priority="162" stopIfTrue="1" operator="equal">
      <formula>"II"</formula>
    </cfRule>
    <cfRule type="cellIs" dxfId="2964" priority="163" stopIfTrue="1" operator="between">
      <formula>"III"</formula>
      <formula>"IV"</formula>
    </cfRule>
  </conditionalFormatting>
  <conditionalFormatting sqref="AB12:AD13">
    <cfRule type="cellIs" dxfId="2963" priority="108" stopIfTrue="1" operator="equal">
      <formula>"I"</formula>
    </cfRule>
    <cfRule type="cellIs" dxfId="2962" priority="109" stopIfTrue="1" operator="equal">
      <formula>"II"</formula>
    </cfRule>
    <cfRule type="cellIs" dxfId="2961" priority="110" stopIfTrue="1" operator="between">
      <formula>"III"</formula>
      <formula>"IV"</formula>
    </cfRule>
  </conditionalFormatting>
  <conditionalFormatting sqref="AB14:AD14">
    <cfRule type="cellIs" dxfId="2960" priority="123" stopIfTrue="1" operator="equal">
      <formula>"I"</formula>
    </cfRule>
    <cfRule type="cellIs" dxfId="2959" priority="124" stopIfTrue="1" operator="equal">
      <formula>"II"</formula>
    </cfRule>
    <cfRule type="cellIs" dxfId="2958" priority="125" stopIfTrue="1" operator="between">
      <formula>"III"</formula>
      <formula>"IV"</formula>
    </cfRule>
  </conditionalFormatting>
  <conditionalFormatting sqref="AB15:AD15">
    <cfRule type="cellIs" dxfId="2957" priority="98" stopIfTrue="1" operator="equal">
      <formula>"I"</formula>
    </cfRule>
    <cfRule type="cellIs" dxfId="2956" priority="99" stopIfTrue="1" operator="equal">
      <formula>"II"</formula>
    </cfRule>
    <cfRule type="cellIs" dxfId="2955" priority="100" stopIfTrue="1" operator="between">
      <formula>"III"</formula>
      <formula>"IV"</formula>
    </cfRule>
  </conditionalFormatting>
  <conditionalFormatting sqref="AB17:AD17">
    <cfRule type="cellIs" dxfId="2954" priority="49" stopIfTrue="1" operator="equal">
      <formula>"I"</formula>
    </cfRule>
    <cfRule type="cellIs" dxfId="2953" priority="50" stopIfTrue="1" operator="equal">
      <formula>"II"</formula>
    </cfRule>
    <cfRule type="cellIs" dxfId="2952" priority="51" stopIfTrue="1" operator="between">
      <formula>"III"</formula>
      <formula>"IV"</formula>
    </cfRule>
  </conditionalFormatting>
  <conditionalFormatting sqref="AB20:AD21 AB23:AD23 AB18:AB19">
    <cfRule type="cellIs" dxfId="2951" priority="41" stopIfTrue="1" operator="equal">
      <formula>"I"</formula>
    </cfRule>
  </conditionalFormatting>
  <conditionalFormatting sqref="AB16:AE16">
    <cfRule type="cellIs" dxfId="2950" priority="57" stopIfTrue="1" operator="equal">
      <formula>"I"</formula>
    </cfRule>
    <cfRule type="cellIs" dxfId="2949" priority="58" stopIfTrue="1" operator="equal">
      <formula>"II"</formula>
    </cfRule>
    <cfRule type="cellIs" dxfId="2948" priority="59" stopIfTrue="1" operator="between">
      <formula>"III"</formula>
      <formula>"IV"</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2947" priority="220" stopIfTrue="1" operator="equal">
      <formula>"I"</formula>
    </cfRule>
    <cfRule type="cellIs" dxfId="2946" priority="221" stopIfTrue="1" operator="equal">
      <formula>"II"</formula>
    </cfRule>
    <cfRule type="cellIs" dxfId="2945" priority="222" stopIfTrue="1" operator="between">
      <formula>"III"</formula>
      <formula>"IV"</formula>
    </cfRule>
  </conditionalFormatting>
  <conditionalFormatting sqref="AD9:AD10 AD11:AE11">
    <cfRule type="cellIs" dxfId="2944" priority="155" stopIfTrue="1" operator="equal">
      <formula>"No aceptable"</formula>
    </cfRule>
  </conditionalFormatting>
  <conditionalFormatting sqref="AD9:AD13">
    <cfRule type="containsText" dxfId="2943" priority="103" stopIfTrue="1" operator="containsText" text="No aceptable o aceptable con control específico">
      <formula>NOT(ISERROR(SEARCH("No aceptable o aceptable con control específico",AD9)))</formula>
    </cfRule>
    <cfRule type="cellIs" dxfId="2942" priority="106" stopIfTrue="1" operator="equal">
      <formula>"Aceptable"</formula>
    </cfRule>
  </conditionalFormatting>
  <conditionalFormatting sqref="AD9:AD14">
    <cfRule type="containsText" dxfId="2941" priority="104" stopIfTrue="1" operator="containsText" text="No aceptable">
      <formula>NOT(ISERROR(SEARCH("No aceptable",AD9)))</formula>
    </cfRule>
    <cfRule type="containsText" dxfId="2940" priority="105" stopIfTrue="1" operator="containsText" text="No Aceptable o aceptable con control específico">
      <formula>NOT(ISERROR(SEARCH("No Aceptable o aceptable con control específico",AD9)))</formula>
    </cfRule>
  </conditionalFormatting>
  <conditionalFormatting sqref="AD12:AD13">
    <cfRule type="cellIs" dxfId="2939" priority="107" stopIfTrue="1" operator="equal">
      <formula>"No aceptable"</formula>
    </cfRule>
  </conditionalFormatting>
  <conditionalFormatting sqref="AD13">
    <cfRule type="containsText" dxfId="2938" priority="101" stopIfTrue="1" operator="containsText" text="No aceptable">
      <formula>NOT(ISERROR(SEARCH("No aceptable",AD13)))</formula>
    </cfRule>
    <cfRule type="containsText" dxfId="2937" priority="102" stopIfTrue="1" operator="containsText" text="No Aceptable o aceptable con control específico">
      <formula>NOT(ISERROR(SEARCH("No Aceptable o aceptable con control específico",AD13)))</formula>
    </cfRule>
  </conditionalFormatting>
  <conditionalFormatting sqref="AD14">
    <cfRule type="containsText" dxfId="2936" priority="118" stopIfTrue="1" operator="containsText" text="No aceptable o aceptable con control específico">
      <formula>NOT(ISERROR(SEARCH("No aceptable o aceptable con control específico",AD14)))</formula>
    </cfRule>
    <cfRule type="containsText" dxfId="2935" priority="119" stopIfTrue="1" operator="containsText" text="No aceptable">
      <formula>NOT(ISERROR(SEARCH("No aceptable",AD14)))</formula>
    </cfRule>
    <cfRule type="containsText" dxfId="2934" priority="120" stopIfTrue="1" operator="containsText" text="No Aceptable o aceptable con control específico">
      <formula>NOT(ISERROR(SEARCH("No Aceptable o aceptable con control específico",AD14)))</formula>
    </cfRule>
    <cfRule type="cellIs" dxfId="2933" priority="121" stopIfTrue="1" operator="equal">
      <formula>"Aceptable"</formula>
    </cfRule>
    <cfRule type="cellIs" dxfId="2932" priority="122" stopIfTrue="1" operator="equal">
      <formula>"No aceptable"</formula>
    </cfRule>
  </conditionalFormatting>
  <conditionalFormatting sqref="AD15">
    <cfRule type="cellIs" dxfId="2931" priority="88" stopIfTrue="1" operator="equal">
      <formula>"Aceptable"</formula>
    </cfRule>
    <cfRule type="cellIs" dxfId="2930" priority="89" stopIfTrue="1" operator="equal">
      <formula>"No aceptable"</formula>
    </cfRule>
  </conditionalFormatting>
  <conditionalFormatting sqref="AD15:AD749">
    <cfRule type="containsText" dxfId="2929" priority="8" stopIfTrue="1" operator="containsText" text="No aceptable o aceptable con control específico">
      <formula>NOT(ISERROR(SEARCH("No aceptable o aceptable con control específico",AD15)))</formula>
    </cfRule>
    <cfRule type="containsText" dxfId="2928" priority="9" stopIfTrue="1" operator="containsText" text="No aceptable">
      <formula>NOT(ISERROR(SEARCH("No aceptable",AD15)))</formula>
    </cfRule>
    <cfRule type="containsText" dxfId="2927" priority="10" stopIfTrue="1" operator="containsText" text="No Aceptable o aceptable con control específico">
      <formula>NOT(ISERROR(SEARCH("No Aceptable o aceptable con control específico",AD15)))</formula>
    </cfRule>
  </conditionalFormatting>
  <conditionalFormatting sqref="AD17">
    <cfRule type="cellIs" dxfId="2926" priority="47" stopIfTrue="1" operator="equal">
      <formula>"Aceptable"</formula>
    </cfRule>
    <cfRule type="cellIs" dxfId="2925" priority="48" stopIfTrue="1" operator="equal">
      <formula>"No aceptable"</formula>
    </cfRule>
  </conditionalFormatting>
  <conditionalFormatting sqref="AD22:AD24">
    <cfRule type="cellIs" dxfId="2924" priority="11" stopIfTrue="1" operator="equal">
      <formula>"Aceptable"</formula>
    </cfRule>
    <cfRule type="cellIs" dxfId="2923" priority="12" stopIfTrue="1" operator="equal">
      <formula>"No aceptable"</formula>
    </cfRule>
  </conditionalFormatting>
  <conditionalFormatting sqref="AD16:AE16">
    <cfRule type="cellIs" dxfId="2922" priority="55" stopIfTrue="1" operator="equal">
      <formula>"Aceptable"</formula>
    </cfRule>
    <cfRule type="cellIs" dxfId="2921" priority="56" stopIfTrue="1" operator="equal">
      <formula>"No aceptable"</formula>
    </cfRule>
  </conditionalFormatting>
  <conditionalFormatting sqref="AD18:AE19">
    <cfRule type="cellIs" dxfId="2920" priority="39" stopIfTrue="1" operator="equal">
      <formula>"Aceptable"</formula>
    </cfRule>
    <cfRule type="cellIs" dxfId="2919" priority="40" stopIfTrue="1" operator="equal">
      <formula>"No aceptable"</formula>
    </cfRule>
  </conditionalFormatting>
  <conditionalFormatting sqref="AD20:AE21">
    <cfRule type="cellIs" dxfId="2918" priority="24" stopIfTrue="1" operator="equal">
      <formula>"Aceptable"</formula>
    </cfRule>
    <cfRule type="cellIs" dxfId="2917" priority="25" stopIfTrue="1" operator="equal">
      <formula>"No 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2916" priority="218"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2915" priority="219" stopIfTrue="1" operator="equal">
      <formula>"No aceptable"</formula>
    </cfRule>
  </conditionalFormatting>
  <conditionalFormatting sqref="AE9:AE10">
    <cfRule type="cellIs" dxfId="2914" priority="61" stopIfTrue="1" operator="equal">
      <formula>"No aceptable"</formula>
    </cfRule>
    <cfRule type="cellIs" dxfId="2913" priority="62" stopIfTrue="1" operator="equal">
      <formula>"I"</formula>
    </cfRule>
    <cfRule type="cellIs" dxfId="2912" priority="63" stopIfTrue="1" operator="equal">
      <formula>"II"</formula>
    </cfRule>
    <cfRule type="cellIs" dxfId="2911" priority="64" stopIfTrue="1" operator="between">
      <formula>"III"</formula>
      <formula>"IV"</formula>
    </cfRule>
  </conditionalFormatting>
  <conditionalFormatting sqref="AE9:AE11">
    <cfRule type="cellIs" dxfId="2910" priority="60" stopIfTrue="1" operator="equal">
      <formula>"Aceptable"</formula>
    </cfRule>
  </conditionalFormatting>
  <conditionalFormatting sqref="AE18">
    <cfRule type="cellIs" dxfId="2909" priority="36" stopIfTrue="1" operator="equal">
      <formula>"I"</formula>
    </cfRule>
    <cfRule type="cellIs" dxfId="2908" priority="37" stopIfTrue="1" operator="equal">
      <formula>"II"</formula>
    </cfRule>
    <cfRule type="cellIs" dxfId="2907" priority="38" stopIfTrue="1" operator="between">
      <formula>"III"</formula>
      <formula>"IV"</formula>
    </cfRule>
  </conditionalFormatting>
  <conditionalFormatting sqref="AE20:AE21">
    <cfRule type="cellIs" dxfId="2906" priority="21" stopIfTrue="1" operator="equal">
      <formula>"I"</formula>
    </cfRule>
    <cfRule type="cellIs" dxfId="2905" priority="22" stopIfTrue="1" operator="equal">
      <formula>"II"</formula>
    </cfRule>
    <cfRule type="cellIs" dxfId="2904" priority="23" stopIfTrue="1" operator="between">
      <formula>"III"</formula>
      <formula>"IV"</formula>
    </cfRule>
  </conditionalFormatting>
  <conditionalFormatting sqref="AE22:AE23">
    <cfRule type="cellIs" dxfId="2903" priority="6" stopIfTrue="1" operator="equal">
      <formula>"Aceptable"</formula>
    </cfRule>
    <cfRule type="cellIs" dxfId="2902" priority="7" stopIfTrue="1" operator="equal">
      <formula>"No aceptable"</formula>
    </cfRule>
  </conditionalFormatting>
  <conditionalFormatting sqref="AE23:AE24">
    <cfRule type="cellIs" dxfId="2901" priority="3" stopIfTrue="1" operator="equal">
      <formula>"I"</formula>
    </cfRule>
    <cfRule type="cellIs" dxfId="2900" priority="4" stopIfTrue="1" operator="equal">
      <formula>"II"</formula>
    </cfRule>
    <cfRule type="cellIs" dxfId="2899" priority="5" stopIfTrue="1" operator="between">
      <formula>"III"</formula>
      <formula>"IV"</formula>
    </cfRule>
  </conditionalFormatting>
  <conditionalFormatting sqref="AE24">
    <cfRule type="cellIs" dxfId="2898" priority="1" stopIfTrue="1" operator="equal">
      <formula>"Aceptable"</formula>
    </cfRule>
    <cfRule type="cellIs" dxfId="2897"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4" xr:uid="{00000000-0002-0000-0600-000000000000}">
      <formula1>"100,60,25,10"</formula1>
    </dataValidation>
    <dataValidation type="list" allowBlank="1" showInputMessage="1" prompt="4 = Continua_x000a_3 = Frecuente_x000a_2 = Ocasional_x000a_1 = Esporádica" sqref="V9:V24" xr:uid="{00000000-0002-0000-0600-000001000000}">
      <formula1>"4, 3, 2, 1"</formula1>
    </dataValidation>
    <dataValidation type="list" allowBlank="1" showInputMessage="1" showErrorMessage="1" prompt="10 = Muy Alto_x000a_6 = Alto_x000a_2 = Medio_x000a_0 = Bajo" sqref="U9:U24" xr:uid="{00000000-0002-0000-0600-000002000000}">
      <formula1>"10, 6, 2, 0, "</formula1>
    </dataValidation>
    <dataValidation allowBlank="1" sqref="AA9:AA24" xr:uid="{00000000-0002-0000-0600-000003000000}"/>
  </dataValidations>
  <pageMargins left="0.7" right="0.7" top="0.75" bottom="0.75" header="0.3" footer="0.3"/>
  <pageSetup paperSize="9" scale="1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AL68"/>
  <sheetViews>
    <sheetView view="pageBreakPreview" topLeftCell="I1" zoomScale="70" zoomScaleNormal="70" zoomScaleSheetLayoutView="70" workbookViewId="0">
      <selection activeCell="AK3" sqref="AK3"/>
    </sheetView>
  </sheetViews>
  <sheetFormatPr baseColWidth="10" defaultColWidth="7.5703125" defaultRowHeight="21" customHeight="1"/>
  <cols>
    <col min="35" max="35" width="29" customWidth="1"/>
    <col min="36" max="36" width="12.7109375" customWidth="1"/>
    <col min="37" max="37" width="14.5703125" customWidth="1"/>
  </cols>
  <sheetData>
    <row r="1" spans="1:37" s="2" customFormat="1" ht="40.5" customHeight="1">
      <c r="A1" s="488"/>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40.5" customHeight="1">
      <c r="A2" s="488"/>
      <c r="B2" s="9"/>
      <c r="H2" s="3"/>
      <c r="AI2" s="10"/>
      <c r="AJ2" s="160" t="s">
        <v>68</v>
      </c>
      <c r="AK2" s="161">
        <v>3</v>
      </c>
    </row>
    <row r="3" spans="1:37" s="2" customFormat="1" ht="40.5" customHeight="1">
      <c r="A3" s="488"/>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56.25" customHeight="1">
      <c r="A4" s="488"/>
      <c r="B4" s="416" t="s">
        <v>622</v>
      </c>
      <c r="C4" s="417"/>
      <c r="D4" s="417"/>
      <c r="E4" s="417"/>
      <c r="F4" s="417"/>
      <c r="G4" s="417"/>
      <c r="H4" s="417"/>
      <c r="I4" s="417"/>
      <c r="J4" s="417"/>
      <c r="K4" s="417"/>
      <c r="L4" s="417"/>
      <c r="M4" s="417"/>
      <c r="N4" s="417"/>
      <c r="O4" s="417"/>
      <c r="P4" s="417"/>
      <c r="Q4" s="417"/>
      <c r="R4" s="417"/>
      <c r="S4" s="417"/>
      <c r="T4" s="418"/>
      <c r="U4" s="416" t="s">
        <v>629</v>
      </c>
      <c r="V4" s="417"/>
      <c r="W4" s="417"/>
      <c r="X4" s="417"/>
      <c r="Y4" s="417"/>
      <c r="Z4" s="417"/>
      <c r="AA4" s="417"/>
      <c r="AB4" s="417"/>
      <c r="AC4" s="417"/>
      <c r="AD4" s="417"/>
      <c r="AE4" s="417"/>
      <c r="AF4" s="417"/>
      <c r="AG4" s="417"/>
      <c r="AH4" s="417"/>
      <c r="AI4" s="417"/>
      <c r="AJ4" s="417"/>
      <c r="AK4" s="418"/>
    </row>
    <row r="5" spans="1:37" s="1" customFormat="1" ht="21" customHeight="1">
      <c r="A5" s="488"/>
      <c r="B5" s="419" t="s">
        <v>16</v>
      </c>
      <c r="C5" s="419"/>
      <c r="D5" s="419"/>
      <c r="E5" s="419"/>
      <c r="F5" s="419"/>
      <c r="G5" s="419"/>
      <c r="H5" s="419"/>
      <c r="I5" s="419"/>
      <c r="J5" s="419"/>
      <c r="K5" s="419"/>
      <c r="L5" s="419"/>
      <c r="M5" s="419"/>
      <c r="N5" s="419"/>
      <c r="O5" s="419"/>
      <c r="P5" s="419"/>
      <c r="Q5" s="419"/>
      <c r="R5" s="419"/>
      <c r="S5" s="419"/>
      <c r="T5" s="419"/>
      <c r="U5" s="420" t="s">
        <v>7</v>
      </c>
      <c r="V5" s="420"/>
      <c r="W5" s="420"/>
      <c r="X5" s="420"/>
      <c r="Y5" s="420"/>
      <c r="Z5" s="420"/>
      <c r="AA5" s="420"/>
      <c r="AB5" s="420"/>
      <c r="AC5" s="420"/>
      <c r="AD5" s="421" t="s">
        <v>19</v>
      </c>
      <c r="AE5" s="420" t="s">
        <v>17</v>
      </c>
      <c r="AF5" s="420"/>
      <c r="AG5" s="420"/>
      <c r="AH5" s="420"/>
      <c r="AI5" s="420"/>
      <c r="AJ5" s="420"/>
      <c r="AK5" s="420"/>
    </row>
    <row r="6" spans="1:37" s="1" customFormat="1" ht="21" customHeight="1">
      <c r="A6" s="488"/>
      <c r="B6" s="419"/>
      <c r="C6" s="419"/>
      <c r="D6" s="419"/>
      <c r="E6" s="419"/>
      <c r="F6" s="419"/>
      <c r="G6" s="419"/>
      <c r="H6" s="419"/>
      <c r="I6" s="419"/>
      <c r="J6" s="419"/>
      <c r="K6" s="419"/>
      <c r="L6" s="419"/>
      <c r="M6" s="419"/>
      <c r="N6" s="419"/>
      <c r="O6" s="419"/>
      <c r="P6" s="419"/>
      <c r="Q6" s="419"/>
      <c r="R6" s="419"/>
      <c r="S6" s="419"/>
      <c r="T6" s="419"/>
      <c r="U6" s="420"/>
      <c r="V6" s="420"/>
      <c r="W6" s="420"/>
      <c r="X6" s="420"/>
      <c r="Y6" s="420"/>
      <c r="Z6" s="420"/>
      <c r="AA6" s="420"/>
      <c r="AB6" s="420"/>
      <c r="AC6" s="420"/>
      <c r="AD6" s="421"/>
      <c r="AE6" s="422" t="s">
        <v>10</v>
      </c>
      <c r="AF6" s="422"/>
      <c r="AG6" s="422"/>
      <c r="AH6" s="422"/>
      <c r="AI6" s="422"/>
      <c r="AJ6" s="422"/>
      <c r="AK6" s="422"/>
    </row>
    <row r="7" spans="1:37" s="1" customFormat="1" ht="21" customHeight="1">
      <c r="A7" s="488"/>
      <c r="B7" s="403" t="s">
        <v>22</v>
      </c>
      <c r="C7" s="403" t="s">
        <v>23</v>
      </c>
      <c r="D7" s="403" t="s">
        <v>38</v>
      </c>
      <c r="E7" s="403" t="s">
        <v>20</v>
      </c>
      <c r="F7" s="403" t="s">
        <v>21</v>
      </c>
      <c r="G7" s="403" t="s">
        <v>66</v>
      </c>
      <c r="H7" s="406" t="s">
        <v>2</v>
      </c>
      <c r="I7" s="406"/>
      <c r="J7" s="406"/>
      <c r="K7" s="406" t="s">
        <v>5</v>
      </c>
      <c r="L7" s="423" t="s">
        <v>70</v>
      </c>
      <c r="M7" s="424"/>
      <c r="N7" s="424"/>
      <c r="O7" s="425"/>
      <c r="P7" s="406" t="s">
        <v>208</v>
      </c>
      <c r="Q7" s="403" t="s">
        <v>71</v>
      </c>
      <c r="R7" s="406" t="s">
        <v>0</v>
      </c>
      <c r="S7" s="406"/>
      <c r="T7" s="406"/>
      <c r="U7" s="403" t="s">
        <v>30</v>
      </c>
      <c r="V7" s="403" t="s">
        <v>31</v>
      </c>
      <c r="W7" s="403" t="s">
        <v>8</v>
      </c>
      <c r="X7" s="411" t="s">
        <v>29</v>
      </c>
      <c r="Y7" s="406" t="s">
        <v>25</v>
      </c>
      <c r="Z7" s="403" t="s">
        <v>32</v>
      </c>
      <c r="AA7" s="403" t="s">
        <v>28</v>
      </c>
      <c r="AB7" s="403" t="s">
        <v>27</v>
      </c>
      <c r="AC7" s="406" t="s">
        <v>26</v>
      </c>
      <c r="AD7" s="403" t="s">
        <v>9</v>
      </c>
      <c r="AE7" s="406" t="s">
        <v>24</v>
      </c>
      <c r="AF7" s="406" t="s">
        <v>11</v>
      </c>
      <c r="AG7" s="406" t="s">
        <v>12</v>
      </c>
      <c r="AH7" s="406" t="s">
        <v>13</v>
      </c>
      <c r="AI7" s="406" t="s">
        <v>14</v>
      </c>
      <c r="AJ7" s="406" t="s">
        <v>15</v>
      </c>
      <c r="AK7" s="406" t="s">
        <v>18</v>
      </c>
    </row>
    <row r="8" spans="1:37" s="1" customFormat="1" ht="48" customHeight="1" thickBot="1">
      <c r="A8" s="488"/>
      <c r="B8" s="403"/>
      <c r="C8" s="403"/>
      <c r="D8" s="403"/>
      <c r="E8" s="403"/>
      <c r="F8" s="403"/>
      <c r="G8" s="403"/>
      <c r="H8" s="173" t="s">
        <v>3</v>
      </c>
      <c r="I8" s="173" t="s">
        <v>4</v>
      </c>
      <c r="J8" s="173" t="s">
        <v>6</v>
      </c>
      <c r="K8" s="406"/>
      <c r="L8" s="172" t="s">
        <v>39</v>
      </c>
      <c r="M8" s="172" t="s">
        <v>40</v>
      </c>
      <c r="N8" s="174" t="s">
        <v>41</v>
      </c>
      <c r="O8" s="174" t="s">
        <v>43</v>
      </c>
      <c r="P8" s="406"/>
      <c r="Q8" s="403"/>
      <c r="R8" s="173" t="s">
        <v>6</v>
      </c>
      <c r="S8" s="173" t="s">
        <v>1</v>
      </c>
      <c r="T8" s="173" t="s">
        <v>72</v>
      </c>
      <c r="U8" s="403"/>
      <c r="V8" s="403"/>
      <c r="W8" s="403"/>
      <c r="X8" s="411"/>
      <c r="Y8" s="406"/>
      <c r="Z8" s="403"/>
      <c r="AA8" s="403"/>
      <c r="AB8" s="403"/>
      <c r="AC8" s="406"/>
      <c r="AD8" s="403"/>
      <c r="AE8" s="406"/>
      <c r="AF8" s="406"/>
      <c r="AG8" s="406"/>
      <c r="AH8" s="406"/>
      <c r="AI8" s="406"/>
      <c r="AJ8" s="406"/>
      <c r="AK8" s="406"/>
    </row>
    <row r="9" spans="1:37" s="1" customFormat="1" ht="82.5" customHeight="1">
      <c r="A9" s="488"/>
      <c r="B9" s="467" t="s">
        <v>106</v>
      </c>
      <c r="C9" s="467" t="s">
        <v>136</v>
      </c>
      <c r="D9" s="467" t="s">
        <v>561</v>
      </c>
      <c r="E9" s="485" t="s">
        <v>562</v>
      </c>
      <c r="F9" s="489" t="s">
        <v>510</v>
      </c>
      <c r="G9" s="19" t="s">
        <v>42</v>
      </c>
      <c r="H9" s="404" t="s">
        <v>198</v>
      </c>
      <c r="I9" s="74" t="s">
        <v>46</v>
      </c>
      <c r="J9" s="75" t="s">
        <v>230</v>
      </c>
      <c r="K9" s="75" t="s">
        <v>231</v>
      </c>
      <c r="L9" s="76">
        <v>2</v>
      </c>
      <c r="M9" s="77">
        <v>0</v>
      </c>
      <c r="N9" s="76">
        <v>0</v>
      </c>
      <c r="O9" s="76">
        <f t="shared" ref="O9" si="0">SUM(L9:N9)</f>
        <v>2</v>
      </c>
      <c r="P9" s="75" t="s">
        <v>232</v>
      </c>
      <c r="Q9" s="78">
        <v>8</v>
      </c>
      <c r="R9" s="75" t="s">
        <v>424</v>
      </c>
      <c r="S9" s="75" t="s">
        <v>234</v>
      </c>
      <c r="T9" s="75" t="s">
        <v>233</v>
      </c>
      <c r="U9" s="90">
        <v>2</v>
      </c>
      <c r="V9" s="79">
        <v>4</v>
      </c>
      <c r="W9" s="79">
        <f>V9*U9</f>
        <v>8</v>
      </c>
      <c r="X9" s="80" t="str">
        <f>+IF(AND(U9*V9&gt;=24,U9*V9&lt;=40),"MA",IF(AND(U9*V9&gt;=10,U9*V9&lt;=20),"A",IF(AND(U9*V9&gt;=6,U9*V9&lt;=8),"M",IF(AND(U9*V9&gt;=0,U9*V9&lt;=4),"B",""))))</f>
        <v>M</v>
      </c>
      <c r="Y9" s="8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+IF(AND(U9*V9*Z9&gt;=600,U9*V9*Z9&lt;=4000),"I",IF(AND(U9*V9*Z9&gt;=150,U9*V9*Z9&lt;=500),"II",IF(AND(U9*V9*Z9&gt;=40,U9*V9*Z9&lt;=120),"III",IF(AND(U9*V9*Z9&gt;=0,U9*V9*Z9&lt;=20),"IV",""))))</f>
        <v>III</v>
      </c>
      <c r="AC9" s="8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75" customHeight="1">
      <c r="A10" s="488"/>
      <c r="B10" s="435"/>
      <c r="C10" s="435"/>
      <c r="D10" s="435"/>
      <c r="E10" s="486"/>
      <c r="F10" s="490"/>
      <c r="G10" s="19" t="s">
        <v>42</v>
      </c>
      <c r="H10" s="405"/>
      <c r="I10" s="74" t="s">
        <v>96</v>
      </c>
      <c r="J10" s="75" t="s">
        <v>236</v>
      </c>
      <c r="K10" s="85" t="s">
        <v>237</v>
      </c>
      <c r="L10" s="76">
        <v>2</v>
      </c>
      <c r="M10" s="77">
        <v>0</v>
      </c>
      <c r="N10" s="76">
        <v>0</v>
      </c>
      <c r="O10" s="76">
        <f t="shared" ref="O10:O24" si="1">SUM(L10:N10)</f>
        <v>2</v>
      </c>
      <c r="P10" s="75" t="s">
        <v>232</v>
      </c>
      <c r="Q10" s="78">
        <v>8</v>
      </c>
      <c r="R10" s="85" t="s">
        <v>425</v>
      </c>
      <c r="S10" s="85" t="s">
        <v>234</v>
      </c>
      <c r="T10" s="85" t="s">
        <v>233</v>
      </c>
      <c r="U10" s="79">
        <v>2</v>
      </c>
      <c r="V10" s="79">
        <v>4</v>
      </c>
      <c r="W10" s="79">
        <f t="shared" ref="W10:W24" si="2">V10*U10</f>
        <v>8</v>
      </c>
      <c r="X10" s="80" t="str">
        <f t="shared" ref="X10:X24" si="3">+IF(AND(U10*V10&gt;=24,U10*V10&lt;=40),"MA",IF(AND(U10*V10&gt;=10,U10*V10&lt;=20),"A",IF(AND(U10*V10&gt;=6,U10*V10&lt;=8),"M",IF(AND(U10*V10&gt;=0,U10*V10&lt;=4),"B",""))))</f>
        <v>M</v>
      </c>
      <c r="Y10" s="81"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4" si="5">W10*Z10</f>
        <v>80</v>
      </c>
      <c r="AB10" s="82" t="str">
        <f t="shared" ref="AB10:AB24" si="6">+IF(AND(U10*V10*Z10&gt;=600,U10*V10*Z10&lt;=4000),"I",IF(AND(U10*V10*Z10&gt;=150,U10*V10*Z10&lt;=500),"II",IF(AND(U10*V10*Z10&gt;=40,U10*V10*Z10&lt;=120),"III",IF(AND(U10*V10*Z10&gt;=0,U10*V10*Z10&lt;=20),"IV",""))))</f>
        <v>III</v>
      </c>
      <c r="AC10" s="81"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4" si="8">+IF(AB10="I","No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78" customHeight="1">
      <c r="A11" s="488"/>
      <c r="B11" s="435"/>
      <c r="C11" s="435"/>
      <c r="D11" s="435"/>
      <c r="E11" s="486"/>
      <c r="F11" s="490"/>
      <c r="G11" s="19" t="s">
        <v>42</v>
      </c>
      <c r="H11" s="415"/>
      <c r="I11" s="78" t="s">
        <v>245</v>
      </c>
      <c r="J11" s="78" t="s">
        <v>246</v>
      </c>
      <c r="K11" s="85" t="s">
        <v>247</v>
      </c>
      <c r="L11" s="76">
        <v>2</v>
      </c>
      <c r="M11" s="77">
        <v>0</v>
      </c>
      <c r="N11" s="76">
        <v>0</v>
      </c>
      <c r="O11" s="76">
        <f t="shared" si="1"/>
        <v>2</v>
      </c>
      <c r="P11" s="85" t="s">
        <v>248</v>
      </c>
      <c r="Q11" s="88">
        <v>4</v>
      </c>
      <c r="R11" s="85" t="s">
        <v>79</v>
      </c>
      <c r="S11" s="85" t="s">
        <v>249</v>
      </c>
      <c r="T11" s="85" t="s">
        <v>250</v>
      </c>
      <c r="U11" s="88">
        <v>2</v>
      </c>
      <c r="V11" s="88">
        <v>2</v>
      </c>
      <c r="W11" s="88">
        <f t="shared" si="2"/>
        <v>4</v>
      </c>
      <c r="X11" s="80" t="str">
        <f t="shared" si="3"/>
        <v>B</v>
      </c>
      <c r="Y11" s="81" t="str">
        <f t="shared" si="4"/>
        <v>Situación mejorable con exposición ocasional o esporádica, o situación sin anomalía destacable con cualquier nivel de exposición. No es esperable que se materialice el riesgo, aunque puede ser concebible.</v>
      </c>
      <c r="Z11" s="79">
        <v>10</v>
      </c>
      <c r="AA11" s="79">
        <f t="shared" si="5"/>
        <v>40</v>
      </c>
      <c r="AB11" s="82" t="str">
        <f t="shared" si="6"/>
        <v>III</v>
      </c>
      <c r="AC11" s="81" t="str">
        <f t="shared" si="7"/>
        <v>Mejorar si es posible. Sería conveniente justificar la intervención y su rentabilidad.</v>
      </c>
      <c r="AD11" s="74" t="str">
        <f t="shared" si="8"/>
        <v>Aceptable</v>
      </c>
      <c r="AE11" s="81" t="s">
        <v>251</v>
      </c>
      <c r="AF11" s="78" t="s">
        <v>34</v>
      </c>
      <c r="AG11" s="78" t="s">
        <v>37</v>
      </c>
      <c r="AH11" s="78" t="s">
        <v>34</v>
      </c>
      <c r="AI11" s="74" t="s">
        <v>252</v>
      </c>
      <c r="AJ11" s="78" t="s">
        <v>34</v>
      </c>
      <c r="AK11" s="52" t="s">
        <v>468</v>
      </c>
    </row>
    <row r="12" spans="1:37" s="1" customFormat="1" ht="75" customHeight="1">
      <c r="A12" s="488"/>
      <c r="B12" s="435"/>
      <c r="C12" s="435"/>
      <c r="D12" s="435"/>
      <c r="E12" s="486"/>
      <c r="F12" s="490"/>
      <c r="G12" s="19" t="s">
        <v>42</v>
      </c>
      <c r="H12" s="404" t="s">
        <v>44</v>
      </c>
      <c r="I12" s="74" t="s">
        <v>54</v>
      </c>
      <c r="J12" s="74" t="s">
        <v>224</v>
      </c>
      <c r="K12" s="74" t="s">
        <v>219</v>
      </c>
      <c r="L12" s="76">
        <v>2</v>
      </c>
      <c r="M12" s="77">
        <v>0</v>
      </c>
      <c r="N12" s="76">
        <v>0</v>
      </c>
      <c r="O12" s="76">
        <f t="shared" si="1"/>
        <v>2</v>
      </c>
      <c r="P12" s="74" t="s">
        <v>708</v>
      </c>
      <c r="Q12" s="78">
        <v>8</v>
      </c>
      <c r="R12" s="74" t="s">
        <v>221</v>
      </c>
      <c r="S12" s="74" t="s">
        <v>220</v>
      </c>
      <c r="T12" s="74" t="s">
        <v>300</v>
      </c>
      <c r="U12" s="88">
        <v>2</v>
      </c>
      <c r="V12" s="88">
        <v>3</v>
      </c>
      <c r="W12" s="88">
        <f t="shared" si="2"/>
        <v>6</v>
      </c>
      <c r="X12" s="80" t="str">
        <f t="shared" si="3"/>
        <v>M</v>
      </c>
      <c r="Y12" s="81" t="str">
        <f t="shared" si="4"/>
        <v>Situación deficiente con exposición esporádica, o bien situación mejorable con exposición continuada o frecuente. Es posible que suceda el daño alguna vez.</v>
      </c>
      <c r="Z12" s="79">
        <v>10</v>
      </c>
      <c r="AA12" s="79">
        <f t="shared" si="5"/>
        <v>60</v>
      </c>
      <c r="AB12" s="82" t="str">
        <f t="shared" si="6"/>
        <v>III</v>
      </c>
      <c r="AC12" s="81" t="str">
        <f t="shared" si="7"/>
        <v>Mejorar si es posible. Sería conveniente justificar la intervención y su rentabilidad.</v>
      </c>
      <c r="AD12" s="74" t="str">
        <f t="shared" si="8"/>
        <v>Aceptable</v>
      </c>
      <c r="AE12" s="407" t="s">
        <v>724</v>
      </c>
      <c r="AF12" s="74" t="s">
        <v>34</v>
      </c>
      <c r="AG12" s="74" t="s">
        <v>34</v>
      </c>
      <c r="AH12" s="74" t="s">
        <v>34</v>
      </c>
      <c r="AI12" s="74" t="s">
        <v>226</v>
      </c>
      <c r="AJ12" s="74" t="s">
        <v>34</v>
      </c>
      <c r="AK12" s="52" t="s">
        <v>468</v>
      </c>
    </row>
    <row r="13" spans="1:37" s="1" customFormat="1" ht="75" customHeight="1">
      <c r="A13" s="488"/>
      <c r="B13" s="435"/>
      <c r="C13" s="435"/>
      <c r="D13" s="435"/>
      <c r="E13" s="486"/>
      <c r="F13" s="490"/>
      <c r="G13" s="19" t="s">
        <v>42</v>
      </c>
      <c r="H13" s="405"/>
      <c r="I13" s="74" t="s">
        <v>460</v>
      </c>
      <c r="J13" s="74" t="s">
        <v>439</v>
      </c>
      <c r="K13" s="74" t="s">
        <v>709</v>
      </c>
      <c r="L13" s="76">
        <v>2</v>
      </c>
      <c r="M13" s="77">
        <v>0</v>
      </c>
      <c r="N13" s="76">
        <v>0</v>
      </c>
      <c r="O13" s="76">
        <f t="shared" si="1"/>
        <v>2</v>
      </c>
      <c r="P13" s="74" t="s">
        <v>708</v>
      </c>
      <c r="Q13" s="78">
        <v>8</v>
      </c>
      <c r="R13" s="74" t="s">
        <v>707</v>
      </c>
      <c r="S13" s="74" t="s">
        <v>461</v>
      </c>
      <c r="T13" s="74" t="s">
        <v>441</v>
      </c>
      <c r="U13" s="79">
        <v>2</v>
      </c>
      <c r="V13" s="79">
        <v>3</v>
      </c>
      <c r="W13" s="88">
        <f t="shared" si="2"/>
        <v>6</v>
      </c>
      <c r="X13" s="80" t="str">
        <f t="shared" si="3"/>
        <v>M</v>
      </c>
      <c r="Y13" s="81" t="str">
        <f t="shared" si="4"/>
        <v>Situación deficiente con exposición esporádica, o bien situación mejorable con exposición continuada o frecuente. Es posible que suceda el daño alguna vez.</v>
      </c>
      <c r="Z13" s="79">
        <v>10</v>
      </c>
      <c r="AA13" s="79">
        <f t="shared" si="5"/>
        <v>60</v>
      </c>
      <c r="AB13" s="82" t="str">
        <f t="shared" si="6"/>
        <v>III</v>
      </c>
      <c r="AC13" s="81" t="str">
        <f t="shared" si="7"/>
        <v>Mejorar si es posible. Sería conveniente justificar la intervención y su rentabilidad.</v>
      </c>
      <c r="AD13" s="74" t="str">
        <f t="shared" si="8"/>
        <v>Aceptable</v>
      </c>
      <c r="AE13" s="408"/>
      <c r="AF13" s="74" t="s">
        <v>34</v>
      </c>
      <c r="AG13" s="74" t="s">
        <v>34</v>
      </c>
      <c r="AH13" s="74" t="s">
        <v>34</v>
      </c>
      <c r="AI13" s="74" t="s">
        <v>462</v>
      </c>
      <c r="AJ13" s="74" t="s">
        <v>34</v>
      </c>
      <c r="AK13" s="84" t="s">
        <v>433</v>
      </c>
    </row>
    <row r="14" spans="1:37" s="1" customFormat="1" ht="75" customHeight="1">
      <c r="A14" s="488"/>
      <c r="B14" s="435"/>
      <c r="C14" s="435"/>
      <c r="D14" s="435"/>
      <c r="E14" s="486"/>
      <c r="F14" s="490"/>
      <c r="G14" s="19" t="s">
        <v>42</v>
      </c>
      <c r="H14" s="405"/>
      <c r="I14" s="74" t="s">
        <v>427</v>
      </c>
      <c r="J14" s="74" t="s">
        <v>428</v>
      </c>
      <c r="K14" s="74" t="s">
        <v>711</v>
      </c>
      <c r="L14" s="76">
        <v>2</v>
      </c>
      <c r="M14" s="77">
        <v>0</v>
      </c>
      <c r="N14" s="76">
        <v>0</v>
      </c>
      <c r="O14" s="76">
        <f t="shared" si="1"/>
        <v>2</v>
      </c>
      <c r="P14" s="74" t="s">
        <v>708</v>
      </c>
      <c r="Q14" s="78">
        <v>8</v>
      </c>
      <c r="R14" s="74" t="s">
        <v>221</v>
      </c>
      <c r="S14" s="74" t="s">
        <v>431</v>
      </c>
      <c r="T14" s="74" t="s">
        <v>432</v>
      </c>
      <c r="U14" s="79">
        <v>2</v>
      </c>
      <c r="V14" s="79">
        <v>1</v>
      </c>
      <c r="W14" s="79">
        <f t="shared" si="2"/>
        <v>2</v>
      </c>
      <c r="X14" s="80" t="str">
        <f t="shared" si="3"/>
        <v>B</v>
      </c>
      <c r="Y14" s="81" t="str">
        <f t="shared" si="4"/>
        <v>Situación mejorable con exposición ocasional o esporádica, o situación sin anomalía destacable con cualquier nivel de exposición. No es esperable que se materialice el riesgo, aunque puede ser concebible.</v>
      </c>
      <c r="Z14" s="79">
        <v>10</v>
      </c>
      <c r="AA14" s="79">
        <f t="shared" si="5"/>
        <v>20</v>
      </c>
      <c r="AB14" s="82" t="str">
        <f t="shared" si="6"/>
        <v>IV</v>
      </c>
      <c r="AC14" s="81" t="str">
        <f t="shared" si="7"/>
        <v>Mantener las medidas de control existentes, pero se deberían considerar soluciones o mejoras y se deben hacer comprobaciones periódicas para asegurar que el riesgo aún es tolerable.</v>
      </c>
      <c r="AD14" s="74" t="str">
        <f t="shared" si="8"/>
        <v>Aceptable</v>
      </c>
      <c r="AE14" s="408"/>
      <c r="AF14" s="74" t="s">
        <v>34</v>
      </c>
      <c r="AG14" s="74" t="s">
        <v>34</v>
      </c>
      <c r="AH14" s="74" t="s">
        <v>34</v>
      </c>
      <c r="AI14" s="74" t="s">
        <v>223</v>
      </c>
      <c r="AJ14" s="74" t="s">
        <v>34</v>
      </c>
      <c r="AK14" s="84" t="s">
        <v>433</v>
      </c>
    </row>
    <row r="15" spans="1:37" s="1" customFormat="1" ht="75" customHeight="1">
      <c r="A15" s="488"/>
      <c r="B15" s="435"/>
      <c r="C15" s="435"/>
      <c r="D15" s="435"/>
      <c r="E15" s="486"/>
      <c r="F15" s="490"/>
      <c r="G15" s="19" t="s">
        <v>42</v>
      </c>
      <c r="H15" s="415"/>
      <c r="I15" s="74" t="s">
        <v>463</v>
      </c>
      <c r="J15" s="74" t="s">
        <v>222</v>
      </c>
      <c r="K15" s="74" t="s">
        <v>711</v>
      </c>
      <c r="L15" s="76">
        <v>2</v>
      </c>
      <c r="M15" s="77">
        <v>0</v>
      </c>
      <c r="N15" s="76">
        <v>0</v>
      </c>
      <c r="O15" s="76">
        <f t="shared" si="1"/>
        <v>2</v>
      </c>
      <c r="P15" s="74" t="s">
        <v>708</v>
      </c>
      <c r="Q15" s="74">
        <v>8</v>
      </c>
      <c r="R15" s="74" t="s">
        <v>459</v>
      </c>
      <c r="S15" s="74" t="s">
        <v>220</v>
      </c>
      <c r="T15" s="74" t="s">
        <v>300</v>
      </c>
      <c r="U15" s="79">
        <v>2</v>
      </c>
      <c r="V15" s="79">
        <v>3</v>
      </c>
      <c r="W15" s="79">
        <f t="shared" si="2"/>
        <v>6</v>
      </c>
      <c r="X15" s="80" t="str">
        <f t="shared" si="3"/>
        <v>M</v>
      </c>
      <c r="Y15" s="81" t="str">
        <f t="shared" si="4"/>
        <v>Situación deficiente con exposición esporádica, o bien situación mejorable con exposición continuada o frecuente. Es posible que suceda el daño alguna vez.</v>
      </c>
      <c r="Z15" s="79">
        <v>10</v>
      </c>
      <c r="AA15" s="79">
        <f t="shared" si="5"/>
        <v>60</v>
      </c>
      <c r="AB15" s="82" t="str">
        <f t="shared" si="6"/>
        <v>III</v>
      </c>
      <c r="AC15" s="81" t="str">
        <f t="shared" si="7"/>
        <v>Mejorar si es posible. Sería conveniente justificar la intervención y su rentabilidad.</v>
      </c>
      <c r="AD15" s="74" t="str">
        <f t="shared" si="8"/>
        <v>Aceptable</v>
      </c>
      <c r="AE15" s="409"/>
      <c r="AF15" s="74" t="s">
        <v>34</v>
      </c>
      <c r="AG15" s="74" t="s">
        <v>34</v>
      </c>
      <c r="AH15" s="74" t="s">
        <v>34</v>
      </c>
      <c r="AI15" s="74" t="s">
        <v>462</v>
      </c>
      <c r="AJ15" s="74" t="s">
        <v>34</v>
      </c>
      <c r="AK15" s="84" t="s">
        <v>464</v>
      </c>
    </row>
    <row r="16" spans="1:37" s="1" customFormat="1" ht="75" customHeight="1">
      <c r="A16" s="488"/>
      <c r="B16" s="435"/>
      <c r="C16" s="435"/>
      <c r="D16" s="435"/>
      <c r="E16" s="486"/>
      <c r="F16" s="490"/>
      <c r="G16" s="19" t="s">
        <v>42</v>
      </c>
      <c r="H16" s="410" t="s">
        <v>48</v>
      </c>
      <c r="I16" s="85" t="s">
        <v>202</v>
      </c>
      <c r="J16" s="85" t="s">
        <v>203</v>
      </c>
      <c r="K16" s="85" t="s">
        <v>206</v>
      </c>
      <c r="L16" s="76">
        <v>2</v>
      </c>
      <c r="M16" s="77">
        <v>0</v>
      </c>
      <c r="N16" s="76">
        <v>0</v>
      </c>
      <c r="O16" s="76">
        <f t="shared" si="1"/>
        <v>2</v>
      </c>
      <c r="P16" s="89" t="s">
        <v>209</v>
      </c>
      <c r="Q16" s="78">
        <v>8</v>
      </c>
      <c r="R16" s="89" t="s">
        <v>211</v>
      </c>
      <c r="S16" s="89" t="s">
        <v>296</v>
      </c>
      <c r="T16" s="89" t="s">
        <v>213</v>
      </c>
      <c r="U16" s="79">
        <v>2</v>
      </c>
      <c r="V16" s="79">
        <v>4</v>
      </c>
      <c r="W16" s="79">
        <f t="shared" si="2"/>
        <v>8</v>
      </c>
      <c r="X16" s="80" t="str">
        <f t="shared" si="3"/>
        <v>M</v>
      </c>
      <c r="Y16" s="81" t="str">
        <f t="shared" si="4"/>
        <v>Situación deficiente con exposición esporádica, o bien situación mejorable con exposición continuada o frecuente. Es posible que suceda el daño alguna vez.</v>
      </c>
      <c r="Z16" s="79">
        <v>10</v>
      </c>
      <c r="AA16" s="79">
        <f t="shared" si="5"/>
        <v>80</v>
      </c>
      <c r="AB16" s="82" t="str">
        <f t="shared" si="6"/>
        <v>III</v>
      </c>
      <c r="AC16" s="81" t="str">
        <f t="shared" si="7"/>
        <v>Mejorar si es posible. Sería conveniente justificar la intervención y su rentabilidad.</v>
      </c>
      <c r="AD16" s="74" t="str">
        <f t="shared" si="8"/>
        <v>Aceptable</v>
      </c>
      <c r="AE16" s="407" t="s">
        <v>713</v>
      </c>
      <c r="AF16" s="74" t="s">
        <v>34</v>
      </c>
      <c r="AG16" s="74" t="s">
        <v>34</v>
      </c>
      <c r="AH16" s="85" t="s">
        <v>217</v>
      </c>
      <c r="AI16" s="85" t="s">
        <v>218</v>
      </c>
      <c r="AJ16" s="78" t="s">
        <v>34</v>
      </c>
      <c r="AK16" s="52" t="s">
        <v>468</v>
      </c>
    </row>
    <row r="17" spans="1:38" s="1" customFormat="1" ht="75" customHeight="1">
      <c r="A17" s="488"/>
      <c r="B17" s="435"/>
      <c r="C17" s="435"/>
      <c r="D17" s="435"/>
      <c r="E17" s="486"/>
      <c r="F17" s="490"/>
      <c r="G17" s="19" t="s">
        <v>42</v>
      </c>
      <c r="H17" s="410"/>
      <c r="I17" s="85" t="s">
        <v>205</v>
      </c>
      <c r="J17" s="85" t="s">
        <v>204</v>
      </c>
      <c r="K17" s="85" t="s">
        <v>207</v>
      </c>
      <c r="L17" s="76">
        <v>2</v>
      </c>
      <c r="M17" s="77">
        <v>0</v>
      </c>
      <c r="N17" s="76">
        <v>0</v>
      </c>
      <c r="O17" s="76">
        <f t="shared" si="1"/>
        <v>2</v>
      </c>
      <c r="P17" s="89" t="s">
        <v>210</v>
      </c>
      <c r="Q17" s="78">
        <v>8</v>
      </c>
      <c r="R17" s="89" t="s">
        <v>214</v>
      </c>
      <c r="S17" s="89" t="s">
        <v>215</v>
      </c>
      <c r="T17" s="89" t="s">
        <v>216</v>
      </c>
      <c r="U17" s="79">
        <v>2</v>
      </c>
      <c r="V17" s="79">
        <v>4</v>
      </c>
      <c r="W17" s="79">
        <f t="shared" si="2"/>
        <v>8</v>
      </c>
      <c r="X17" s="80" t="str">
        <f t="shared" si="3"/>
        <v>M</v>
      </c>
      <c r="Y17" s="81" t="str">
        <f t="shared" si="4"/>
        <v>Situación deficiente con exposición esporádica, o bien situación mejorable con exposición continuada o frecuente. Es posible que suceda el daño alguna vez.</v>
      </c>
      <c r="Z17" s="79">
        <v>10</v>
      </c>
      <c r="AA17" s="79">
        <f t="shared" si="5"/>
        <v>80</v>
      </c>
      <c r="AB17" s="82" t="str">
        <f t="shared" si="6"/>
        <v>III</v>
      </c>
      <c r="AC17" s="81" t="str">
        <f t="shared" si="7"/>
        <v>Mejorar si es posible. Sería conveniente justificar la intervención y su rentabilidad.</v>
      </c>
      <c r="AD17" s="74" t="str">
        <f t="shared" si="8"/>
        <v>Aceptable</v>
      </c>
      <c r="AE17" s="408"/>
      <c r="AF17" s="74" t="s">
        <v>34</v>
      </c>
      <c r="AG17" s="74" t="s">
        <v>34</v>
      </c>
      <c r="AH17" s="85" t="s">
        <v>217</v>
      </c>
      <c r="AI17" s="85" t="s">
        <v>218</v>
      </c>
      <c r="AJ17" s="78" t="s">
        <v>34</v>
      </c>
      <c r="AK17" s="52" t="s">
        <v>468</v>
      </c>
    </row>
    <row r="18" spans="1:38" s="1" customFormat="1" ht="75" customHeight="1">
      <c r="A18" s="488"/>
      <c r="B18" s="435"/>
      <c r="C18" s="435"/>
      <c r="D18" s="435"/>
      <c r="E18" s="486"/>
      <c r="F18" s="490"/>
      <c r="G18" s="19" t="s">
        <v>33</v>
      </c>
      <c r="H18" s="404" t="s">
        <v>45</v>
      </c>
      <c r="I18" s="192" t="s">
        <v>715</v>
      </c>
      <c r="J18" s="85" t="s">
        <v>290</v>
      </c>
      <c r="K18" s="85" t="s">
        <v>270</v>
      </c>
      <c r="L18" s="76">
        <v>2</v>
      </c>
      <c r="M18" s="77">
        <v>0</v>
      </c>
      <c r="N18" s="76">
        <v>0</v>
      </c>
      <c r="O18" s="76">
        <f t="shared" si="1"/>
        <v>2</v>
      </c>
      <c r="P18" s="85" t="s">
        <v>291</v>
      </c>
      <c r="Q18" s="78">
        <v>4</v>
      </c>
      <c r="R18" s="85" t="s">
        <v>147</v>
      </c>
      <c r="S18" s="74" t="s">
        <v>297</v>
      </c>
      <c r="T18" s="74" t="s">
        <v>717</v>
      </c>
      <c r="U18" s="90">
        <v>2</v>
      </c>
      <c r="V18" s="79">
        <v>2</v>
      </c>
      <c r="W18" s="79">
        <f t="shared" si="2"/>
        <v>4</v>
      </c>
      <c r="X18" s="80" t="str">
        <f t="shared" si="3"/>
        <v>B</v>
      </c>
      <c r="Y18" s="81" t="str">
        <f t="shared" si="4"/>
        <v>Situación mejorable con exposición ocasional o esporádica, o situación sin anomalía destacable con cualquier nivel de exposición. No es esperable que se materialice el riesgo, aunque puede ser concebible.</v>
      </c>
      <c r="Z18" s="79">
        <v>10</v>
      </c>
      <c r="AA18" s="79">
        <f t="shared" si="5"/>
        <v>40</v>
      </c>
      <c r="AB18" s="82" t="str">
        <f t="shared" si="6"/>
        <v>III</v>
      </c>
      <c r="AC18" s="81" t="str">
        <f t="shared" si="7"/>
        <v>Mejorar si es posible. Sería conveniente justificar la intervención y su rentabilidad.</v>
      </c>
      <c r="AD18" s="74" t="str">
        <f t="shared" si="8"/>
        <v>Aceptable</v>
      </c>
      <c r="AE18" s="74" t="s">
        <v>718</v>
      </c>
      <c r="AF18" s="78" t="s">
        <v>34</v>
      </c>
      <c r="AG18" s="78" t="s">
        <v>34</v>
      </c>
      <c r="AH18" s="85" t="s">
        <v>719</v>
      </c>
      <c r="AI18" s="85" t="s">
        <v>303</v>
      </c>
      <c r="AJ18" s="78" t="s">
        <v>34</v>
      </c>
      <c r="AK18" s="52" t="s">
        <v>468</v>
      </c>
    </row>
    <row r="19" spans="1:38" s="1" customFormat="1" ht="75" customHeight="1">
      <c r="A19" s="488"/>
      <c r="B19" s="435"/>
      <c r="C19" s="435"/>
      <c r="D19" s="435"/>
      <c r="E19" s="486"/>
      <c r="F19" s="490"/>
      <c r="G19" s="19" t="s">
        <v>33</v>
      </c>
      <c r="H19" s="405"/>
      <c r="I19" s="85" t="s">
        <v>56</v>
      </c>
      <c r="J19" s="85" t="s">
        <v>284</v>
      </c>
      <c r="K19" s="85" t="s">
        <v>270</v>
      </c>
      <c r="L19" s="76">
        <v>2</v>
      </c>
      <c r="M19" s="77">
        <v>0</v>
      </c>
      <c r="N19" s="76">
        <v>0</v>
      </c>
      <c r="O19" s="76">
        <f t="shared" si="1"/>
        <v>2</v>
      </c>
      <c r="P19" s="85" t="s">
        <v>285</v>
      </c>
      <c r="Q19" s="78">
        <v>1</v>
      </c>
      <c r="R19" s="85" t="s">
        <v>287</v>
      </c>
      <c r="S19" s="85" t="s">
        <v>446</v>
      </c>
      <c r="T19" s="74" t="s">
        <v>301</v>
      </c>
      <c r="U19" s="79">
        <v>2</v>
      </c>
      <c r="V19" s="79">
        <v>2</v>
      </c>
      <c r="W19" s="79">
        <f t="shared" si="2"/>
        <v>4</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40</v>
      </c>
      <c r="AB19" s="82" t="str">
        <f t="shared" si="6"/>
        <v>III</v>
      </c>
      <c r="AC19" s="81" t="str">
        <f t="shared" si="7"/>
        <v>Mejorar si es posible. Sería conveniente justificar la intervención y su rentabilidad.</v>
      </c>
      <c r="AD19" s="74" t="str">
        <f t="shared" si="8"/>
        <v>Aceptable</v>
      </c>
      <c r="AE19" s="74" t="s">
        <v>716</v>
      </c>
      <c r="AF19" s="78" t="s">
        <v>34</v>
      </c>
      <c r="AG19" s="74" t="s">
        <v>147</v>
      </c>
      <c r="AH19" s="85" t="s">
        <v>288</v>
      </c>
      <c r="AI19" s="85" t="s">
        <v>289</v>
      </c>
      <c r="AJ19" s="78" t="s">
        <v>34</v>
      </c>
      <c r="AK19" s="52" t="s">
        <v>468</v>
      </c>
    </row>
    <row r="20" spans="1:38" s="1" customFormat="1" ht="75" customHeight="1">
      <c r="A20" s="488"/>
      <c r="B20" s="435"/>
      <c r="C20" s="435"/>
      <c r="D20" s="435"/>
      <c r="E20" s="486"/>
      <c r="F20" s="490"/>
      <c r="G20" s="19" t="s">
        <v>33</v>
      </c>
      <c r="H20" s="405"/>
      <c r="I20" s="85" t="s">
        <v>56</v>
      </c>
      <c r="J20" s="85" t="s">
        <v>286</v>
      </c>
      <c r="K20" s="85" t="s">
        <v>57</v>
      </c>
      <c r="L20" s="76">
        <v>2</v>
      </c>
      <c r="M20" s="77">
        <v>0</v>
      </c>
      <c r="N20" s="76">
        <v>0</v>
      </c>
      <c r="O20" s="76">
        <f t="shared" si="1"/>
        <v>2</v>
      </c>
      <c r="P20" s="85" t="s">
        <v>280</v>
      </c>
      <c r="Q20" s="78">
        <v>4</v>
      </c>
      <c r="R20" s="74" t="s">
        <v>147</v>
      </c>
      <c r="S20" s="85" t="s">
        <v>281</v>
      </c>
      <c r="T20" s="74" t="s">
        <v>304</v>
      </c>
      <c r="U20" s="79">
        <v>2</v>
      </c>
      <c r="V20" s="79">
        <v>3</v>
      </c>
      <c r="W20" s="79">
        <f t="shared" si="2"/>
        <v>6</v>
      </c>
      <c r="X20" s="80" t="str">
        <f t="shared" si="3"/>
        <v>M</v>
      </c>
      <c r="Y20" s="81" t="str">
        <f t="shared" si="4"/>
        <v>Situación deficiente con exposición esporádica, o bien situación mejorable con exposición continuada o frecuente. Es posible que suceda el daño alguna vez.</v>
      </c>
      <c r="Z20" s="79">
        <v>10</v>
      </c>
      <c r="AA20" s="79">
        <f t="shared" si="5"/>
        <v>60</v>
      </c>
      <c r="AB20" s="82" t="str">
        <f t="shared" si="6"/>
        <v>III</v>
      </c>
      <c r="AC20" s="81" t="str">
        <f t="shared" si="7"/>
        <v>Mejorar si es posible. Sería conveniente justificar la intervención y su rentabilidad.</v>
      </c>
      <c r="AD20" s="74" t="str">
        <f t="shared" si="8"/>
        <v>Aceptable</v>
      </c>
      <c r="AE20" s="64" t="s">
        <v>697</v>
      </c>
      <c r="AF20" s="78" t="s">
        <v>34</v>
      </c>
      <c r="AG20" s="78" t="s">
        <v>34</v>
      </c>
      <c r="AH20" s="85" t="s">
        <v>282</v>
      </c>
      <c r="AI20" s="85" t="s">
        <v>283</v>
      </c>
      <c r="AJ20" s="78" t="s">
        <v>34</v>
      </c>
      <c r="AK20" s="52" t="s">
        <v>468</v>
      </c>
    </row>
    <row r="21" spans="1:38" s="1" customFormat="1" ht="75" customHeight="1">
      <c r="A21" s="488"/>
      <c r="B21" s="435"/>
      <c r="C21" s="435"/>
      <c r="D21" s="435"/>
      <c r="E21" s="486"/>
      <c r="F21" s="490"/>
      <c r="G21" s="19"/>
      <c r="H21" s="405"/>
      <c r="I21" s="85" t="s">
        <v>467</v>
      </c>
      <c r="J21" s="85" t="s">
        <v>279</v>
      </c>
      <c r="K21" s="85" t="s">
        <v>270</v>
      </c>
      <c r="L21" s="76">
        <v>2</v>
      </c>
      <c r="M21" s="77">
        <v>0</v>
      </c>
      <c r="N21" s="76">
        <v>0</v>
      </c>
      <c r="O21" s="76">
        <f t="shared" si="1"/>
        <v>2</v>
      </c>
      <c r="P21" s="85" t="s">
        <v>285</v>
      </c>
      <c r="Q21" s="78">
        <v>1</v>
      </c>
      <c r="R21" s="85" t="s">
        <v>147</v>
      </c>
      <c r="S21" s="74" t="s">
        <v>298</v>
      </c>
      <c r="T21" s="85" t="s">
        <v>305</v>
      </c>
      <c r="U21" s="79">
        <v>2</v>
      </c>
      <c r="V21" s="79">
        <v>2</v>
      </c>
      <c r="W21" s="79">
        <f t="shared" si="2"/>
        <v>4</v>
      </c>
      <c r="X21" s="80" t="str">
        <f t="shared" si="3"/>
        <v>B</v>
      </c>
      <c r="Y21" s="81" t="str">
        <f t="shared" si="4"/>
        <v>Situación mejorable con exposición ocasional o esporádica, o situación sin anomalía destacable con cualquier nivel de exposición. No es esperable que se materialice el riesgo, aunque puede ser concebible.</v>
      </c>
      <c r="Z21" s="79">
        <v>25</v>
      </c>
      <c r="AA21" s="79">
        <f t="shared" si="5"/>
        <v>100</v>
      </c>
      <c r="AB21" s="82" t="str">
        <f t="shared" si="6"/>
        <v>III</v>
      </c>
      <c r="AC21" s="81" t="str">
        <f t="shared" si="7"/>
        <v>Mejorar si es posible. Sería conveniente justificar la intervención y su rentabilidad.</v>
      </c>
      <c r="AD21" s="74" t="str">
        <f t="shared" si="8"/>
        <v>Aceptable</v>
      </c>
      <c r="AE21" s="74" t="s">
        <v>699</v>
      </c>
      <c r="AF21" s="74" t="s">
        <v>34</v>
      </c>
      <c r="AG21" s="74" t="s">
        <v>34</v>
      </c>
      <c r="AH21" s="85" t="s">
        <v>59</v>
      </c>
      <c r="AI21" s="85" t="s">
        <v>466</v>
      </c>
      <c r="AJ21" s="74" t="s">
        <v>34</v>
      </c>
      <c r="AK21" s="84" t="s">
        <v>468</v>
      </c>
    </row>
    <row r="22" spans="1:38" s="1" customFormat="1" ht="75" customHeight="1">
      <c r="A22" s="488"/>
      <c r="B22" s="435"/>
      <c r="C22" s="435"/>
      <c r="D22" s="435"/>
      <c r="E22" s="486"/>
      <c r="F22" s="490"/>
      <c r="G22" s="19" t="s">
        <v>80</v>
      </c>
      <c r="H22" s="405"/>
      <c r="I22" s="72" t="s">
        <v>679</v>
      </c>
      <c r="J22" s="72" t="s">
        <v>680</v>
      </c>
      <c r="K22" s="72" t="s">
        <v>721</v>
      </c>
      <c r="L22" s="76">
        <v>2</v>
      </c>
      <c r="M22" s="77">
        <v>0</v>
      </c>
      <c r="N22" s="76">
        <v>0</v>
      </c>
      <c r="O22" s="76">
        <f t="shared" si="1"/>
        <v>2</v>
      </c>
      <c r="P22" s="72" t="s">
        <v>331</v>
      </c>
      <c r="Q22" s="66">
        <v>8</v>
      </c>
      <c r="R22" s="72" t="s">
        <v>683</v>
      </c>
      <c r="S22" s="72" t="s">
        <v>681</v>
      </c>
      <c r="T22" s="64" t="s">
        <v>682</v>
      </c>
      <c r="U22" s="67">
        <v>2</v>
      </c>
      <c r="V22" s="67">
        <v>1</v>
      </c>
      <c r="W22" s="67">
        <f t="shared" si="2"/>
        <v>2</v>
      </c>
      <c r="X22" s="68" t="str">
        <f t="shared" si="3"/>
        <v>B</v>
      </c>
      <c r="Y22" s="64" t="str">
        <f t="shared" si="4"/>
        <v>Situación mejorable con exposición ocasional o esporádica, o situación sin anomalía destacable con cualquier nivel de exposición. No es esperable que se materialice el riesgo, aunque puede ser concebible.</v>
      </c>
      <c r="Z22" s="67">
        <v>10</v>
      </c>
      <c r="AA22" s="67">
        <f t="shared" si="5"/>
        <v>20</v>
      </c>
      <c r="AB22" s="70" t="str">
        <f t="shared" si="6"/>
        <v>IV</v>
      </c>
      <c r="AC22" s="64" t="str">
        <f t="shared" si="7"/>
        <v>Mantener las medidas de control existentes, pero se deberían considerar soluciones o mejoras y se deben hacer comprobaciones periódicas para asegurar que el riesgo aún es tolerable.</v>
      </c>
      <c r="AD22" s="64" t="str">
        <f t="shared" si="8"/>
        <v>Aceptable</v>
      </c>
      <c r="AE22" s="64" t="s">
        <v>722</v>
      </c>
      <c r="AF22" s="64" t="s">
        <v>34</v>
      </c>
      <c r="AG22" s="64" t="s">
        <v>147</v>
      </c>
      <c r="AH22" s="72" t="s">
        <v>684</v>
      </c>
      <c r="AI22" s="72" t="s">
        <v>685</v>
      </c>
      <c r="AJ22" s="66" t="s">
        <v>34</v>
      </c>
      <c r="AK22" s="193" t="s">
        <v>478</v>
      </c>
    </row>
    <row r="23" spans="1:38" s="1" customFormat="1" ht="75" customHeight="1">
      <c r="A23" s="488"/>
      <c r="B23" s="435"/>
      <c r="C23" s="435"/>
      <c r="D23" s="435"/>
      <c r="E23" s="486"/>
      <c r="F23" s="490"/>
      <c r="G23" s="19" t="s">
        <v>33</v>
      </c>
      <c r="H23" s="415"/>
      <c r="I23" s="85" t="s">
        <v>182</v>
      </c>
      <c r="J23" s="85" t="s">
        <v>299</v>
      </c>
      <c r="K23" s="85" t="s">
        <v>275</v>
      </c>
      <c r="L23" s="76">
        <v>2</v>
      </c>
      <c r="M23" s="77">
        <v>0</v>
      </c>
      <c r="N23" s="76">
        <v>0</v>
      </c>
      <c r="O23" s="76">
        <f t="shared" si="1"/>
        <v>2</v>
      </c>
      <c r="P23" s="85" t="s">
        <v>276</v>
      </c>
      <c r="Q23" s="78">
        <v>2</v>
      </c>
      <c r="R23" s="74" t="s">
        <v>306</v>
      </c>
      <c r="S23" s="85" t="s">
        <v>307</v>
      </c>
      <c r="T23" s="74" t="s">
        <v>308</v>
      </c>
      <c r="U23" s="79">
        <v>6</v>
      </c>
      <c r="V23" s="79">
        <v>2</v>
      </c>
      <c r="W23" s="79">
        <f t="shared" si="2"/>
        <v>12</v>
      </c>
      <c r="X23" s="80" t="str">
        <f t="shared" si="3"/>
        <v>A</v>
      </c>
      <c r="Y23" s="81" t="str">
        <f t="shared" si="4"/>
        <v>Situación deficiente con exposición frecuente u ocasional, o bien situación muy deficiente con exposición ocasional o esporádica. La materialización de Riesgo es posible que suceda varias veces en la vida laboral</v>
      </c>
      <c r="Z23" s="79">
        <v>25</v>
      </c>
      <c r="AA23" s="79">
        <f t="shared" si="5"/>
        <v>300</v>
      </c>
      <c r="AB23" s="82" t="str">
        <f t="shared" si="6"/>
        <v>II</v>
      </c>
      <c r="AC23" s="81" t="str">
        <f t="shared" si="7"/>
        <v>Corregir y adoptar medidas de control de inmediato. Sin embargo suspenda actividades si el nivel de riesgo está por encima o igual de 360.</v>
      </c>
      <c r="AD23" s="74" t="str">
        <f t="shared" si="8"/>
        <v>No aceptable o aceptable con control específico</v>
      </c>
      <c r="AE23" s="74" t="s">
        <v>701</v>
      </c>
      <c r="AF23" s="74" t="s">
        <v>34</v>
      </c>
      <c r="AG23" s="74" t="s">
        <v>34</v>
      </c>
      <c r="AH23" s="85" t="s">
        <v>278</v>
      </c>
      <c r="AI23" s="74" t="s">
        <v>148</v>
      </c>
      <c r="AJ23" s="74" t="s">
        <v>34</v>
      </c>
      <c r="AK23" s="52" t="s">
        <v>468</v>
      </c>
    </row>
    <row r="24" spans="1:38" ht="93" customHeight="1" thickBot="1">
      <c r="A24" s="488"/>
      <c r="B24" s="468"/>
      <c r="C24" s="468"/>
      <c r="D24" s="468"/>
      <c r="E24" s="487"/>
      <c r="F24" s="491"/>
      <c r="G24" s="19" t="s">
        <v>33</v>
      </c>
      <c r="H24" s="85" t="s">
        <v>60</v>
      </c>
      <c r="I24" s="85" t="s">
        <v>268</v>
      </c>
      <c r="J24" s="85" t="s">
        <v>269</v>
      </c>
      <c r="K24" s="85" t="s">
        <v>270</v>
      </c>
      <c r="L24" s="76">
        <v>2</v>
      </c>
      <c r="M24" s="77">
        <v>0</v>
      </c>
      <c r="N24" s="76">
        <v>0</v>
      </c>
      <c r="O24" s="76">
        <f t="shared" si="1"/>
        <v>2</v>
      </c>
      <c r="P24" s="85" t="s">
        <v>271</v>
      </c>
      <c r="Q24" s="78">
        <v>8</v>
      </c>
      <c r="R24" s="85" t="s">
        <v>272</v>
      </c>
      <c r="S24" s="85" t="s">
        <v>273</v>
      </c>
      <c r="T24" s="74" t="s">
        <v>316</v>
      </c>
      <c r="U24" s="90">
        <v>2</v>
      </c>
      <c r="V24" s="79">
        <v>1</v>
      </c>
      <c r="W24" s="79">
        <f t="shared" si="2"/>
        <v>2</v>
      </c>
      <c r="X24" s="80" t="str">
        <f t="shared" si="3"/>
        <v>B</v>
      </c>
      <c r="Y24" s="81" t="str">
        <f t="shared" si="4"/>
        <v>Situación mejorable con exposición ocasional o esporádica, o situación sin anomalía destacable con cualquier nivel de exposición. No es esperable que se materialice el riesgo, aunque puede ser concebible.</v>
      </c>
      <c r="Z24" s="79">
        <v>10</v>
      </c>
      <c r="AA24" s="79">
        <f t="shared" si="5"/>
        <v>20</v>
      </c>
      <c r="AB24" s="82" t="str">
        <f t="shared" si="6"/>
        <v>IV</v>
      </c>
      <c r="AC24" s="81" t="str">
        <f t="shared" si="7"/>
        <v>Mantener las medidas de control existentes, pero se deberían considerar soluciones o mejoras y se deben hacer comprobaciones periódicas para asegurar que el riesgo aún es tolerable.</v>
      </c>
      <c r="AD24" s="74" t="str">
        <f t="shared" si="8"/>
        <v>Aceptable</v>
      </c>
      <c r="AE24" s="64" t="s">
        <v>702</v>
      </c>
      <c r="AF24" s="78" t="s">
        <v>34</v>
      </c>
      <c r="AG24" s="78" t="s">
        <v>34</v>
      </c>
      <c r="AH24" s="85" t="s">
        <v>61</v>
      </c>
      <c r="AI24" s="85" t="s">
        <v>728</v>
      </c>
      <c r="AJ24" s="78" t="s">
        <v>34</v>
      </c>
      <c r="AK24" s="84" t="s">
        <v>705</v>
      </c>
      <c r="AL24" s="17"/>
    </row>
    <row r="25" spans="1:38" ht="21" customHeight="1">
      <c r="A25" s="488"/>
      <c r="AE25" s="17"/>
      <c r="AF25" s="17"/>
      <c r="AG25" s="17"/>
      <c r="AH25" s="17"/>
      <c r="AI25" s="18"/>
      <c r="AJ25" s="17"/>
      <c r="AK25" s="17"/>
      <c r="AL25" s="17"/>
    </row>
    <row r="26" spans="1:38" ht="21" customHeight="1">
      <c r="A26" s="488"/>
    </row>
    <row r="27" spans="1:38" ht="21" customHeight="1">
      <c r="A27" s="488"/>
    </row>
    <row r="28" spans="1:38" ht="21" customHeight="1">
      <c r="A28" s="488"/>
    </row>
    <row r="29" spans="1:38" ht="21" customHeight="1">
      <c r="A29" s="488"/>
    </row>
    <row r="30" spans="1:38" ht="21" customHeight="1">
      <c r="A30" s="488"/>
    </row>
    <row r="31" spans="1:38" ht="21" customHeight="1">
      <c r="A31" s="488"/>
    </row>
    <row r="32" spans="1:38" ht="21" customHeight="1">
      <c r="A32" s="488"/>
    </row>
    <row r="33" spans="1:1" ht="21" customHeight="1">
      <c r="A33" s="488"/>
    </row>
    <row r="34" spans="1:1" ht="21" customHeight="1">
      <c r="A34" s="488"/>
    </row>
    <row r="35" spans="1:1" ht="21" customHeight="1">
      <c r="A35" s="488"/>
    </row>
    <row r="36" spans="1:1" ht="21" customHeight="1">
      <c r="A36" s="488"/>
    </row>
    <row r="37" spans="1:1" ht="21" customHeight="1">
      <c r="A37" s="488"/>
    </row>
    <row r="38" spans="1:1" ht="21" customHeight="1">
      <c r="A38" s="488"/>
    </row>
    <row r="39" spans="1:1" ht="21" customHeight="1">
      <c r="A39" s="488"/>
    </row>
    <row r="40" spans="1:1" ht="21" customHeight="1">
      <c r="A40" s="488"/>
    </row>
    <row r="41" spans="1:1" ht="21" customHeight="1">
      <c r="A41" s="488"/>
    </row>
    <row r="42" spans="1:1" ht="21" customHeight="1">
      <c r="A42" s="488"/>
    </row>
    <row r="43" spans="1:1" ht="21" customHeight="1">
      <c r="A43" s="488"/>
    </row>
    <row r="44" spans="1:1" ht="21" customHeight="1">
      <c r="A44" s="488"/>
    </row>
    <row r="45" spans="1:1" ht="21" customHeight="1">
      <c r="A45" s="488"/>
    </row>
    <row r="46" spans="1:1" ht="21" customHeight="1">
      <c r="A46" s="488"/>
    </row>
    <row r="47" spans="1:1" ht="21" customHeight="1">
      <c r="A47" s="488"/>
    </row>
    <row r="48" spans="1:1" ht="21" customHeight="1">
      <c r="A48" s="488"/>
    </row>
    <row r="49" spans="1:1" ht="21" customHeight="1">
      <c r="A49" s="488"/>
    </row>
    <row r="50" spans="1:1" ht="21" customHeight="1">
      <c r="A50" s="488"/>
    </row>
    <row r="51" spans="1:1" ht="21" customHeight="1">
      <c r="A51" s="488"/>
    </row>
    <row r="52" spans="1:1" ht="21" customHeight="1">
      <c r="A52" s="488"/>
    </row>
    <row r="53" spans="1:1" ht="21" customHeight="1">
      <c r="A53" s="488"/>
    </row>
    <row r="54" spans="1:1" ht="21" customHeight="1">
      <c r="A54" s="488"/>
    </row>
    <row r="55" spans="1:1" ht="21" customHeight="1">
      <c r="A55" s="488"/>
    </row>
    <row r="56" spans="1:1" ht="21" customHeight="1">
      <c r="A56" s="488"/>
    </row>
    <row r="57" spans="1:1" ht="21" customHeight="1">
      <c r="A57" s="488"/>
    </row>
    <row r="58" spans="1:1" ht="21" customHeight="1">
      <c r="A58" s="488"/>
    </row>
    <row r="59" spans="1:1" ht="21" customHeight="1">
      <c r="A59" s="488"/>
    </row>
    <row r="60" spans="1:1" ht="21" customHeight="1">
      <c r="A60" s="488"/>
    </row>
    <row r="61" spans="1:1" ht="21" customHeight="1">
      <c r="A61" s="488"/>
    </row>
    <row r="62" spans="1:1" ht="21" customHeight="1">
      <c r="A62" s="488"/>
    </row>
    <row r="63" spans="1:1" ht="21" customHeight="1">
      <c r="A63" s="488"/>
    </row>
    <row r="64" spans="1:1" ht="21" customHeight="1">
      <c r="A64" s="488"/>
    </row>
    <row r="65" spans="1:1" ht="21" customHeight="1">
      <c r="A65" s="488"/>
    </row>
    <row r="66" spans="1:1" ht="21" customHeight="1">
      <c r="A66" s="488"/>
    </row>
    <row r="67" spans="1:1" ht="21" customHeight="1">
      <c r="A67" s="488"/>
    </row>
    <row r="68" spans="1:1" ht="21" customHeight="1">
      <c r="A68" s="488"/>
    </row>
  </sheetData>
  <mergeCells count="48">
    <mergeCell ref="A1:A68"/>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AE16:AE17"/>
    <mergeCell ref="H18:H23"/>
    <mergeCell ref="AG7:AG8"/>
    <mergeCell ref="AH7:AH8"/>
    <mergeCell ref="H9:H11"/>
    <mergeCell ref="H12:H15"/>
    <mergeCell ref="AE12:AE15"/>
    <mergeCell ref="W7:W8"/>
    <mergeCell ref="X7:X8"/>
    <mergeCell ref="AB7:AB8"/>
    <mergeCell ref="H16:H17"/>
  </mergeCells>
  <conditionalFormatting sqref="AB9:AB11">
    <cfRule type="cellIs" dxfId="2896" priority="202" stopIfTrue="1" operator="equal">
      <formula>"I"</formula>
    </cfRule>
    <cfRule type="cellIs" dxfId="2895" priority="203" stopIfTrue="1" operator="equal">
      <formula>"II"</formula>
    </cfRule>
    <cfRule type="cellIs" dxfId="2894" priority="204" stopIfTrue="1" operator="between">
      <formula>"III"</formula>
      <formula>"IV"</formula>
    </cfRule>
  </conditionalFormatting>
  <conditionalFormatting sqref="AB18:AB19 AB23:AD23">
    <cfRule type="cellIs" dxfId="2893" priority="42" stopIfTrue="1" operator="equal">
      <formula>"II"</formula>
    </cfRule>
    <cfRule type="cellIs" dxfId="2892" priority="43" stopIfTrue="1" operator="between">
      <formula>"III"</formula>
      <formula>"IV"</formula>
    </cfRule>
  </conditionalFormatting>
  <conditionalFormatting sqref="AB22">
    <cfRule type="cellIs" dxfId="2891" priority="13" stopIfTrue="1" operator="equal">
      <formula>"I"</formula>
    </cfRule>
    <cfRule type="cellIs" dxfId="2890" priority="14" stopIfTrue="1" operator="equal">
      <formula>"II"</formula>
    </cfRule>
    <cfRule type="cellIs" dxfId="2889" priority="15" stopIfTrue="1" operator="between">
      <formula>"III"</formula>
      <formula>"IV"</formula>
    </cfRule>
  </conditionalFormatting>
  <conditionalFormatting sqref="AB24">
    <cfRule type="cellIs" dxfId="2888" priority="187" stopIfTrue="1" operator="equal">
      <formula>"I"</formula>
    </cfRule>
    <cfRule type="cellIs" dxfId="2887" priority="188" stopIfTrue="1" operator="equal">
      <formula>"II"</formula>
    </cfRule>
    <cfRule type="cellIs" dxfId="2886" priority="189" stopIfTrue="1" operator="between">
      <formula>"III"</formula>
      <formula>"IV"</formula>
    </cfRule>
  </conditionalFormatting>
  <conditionalFormatting sqref="AB12:AD13">
    <cfRule type="cellIs" dxfId="2885" priority="75" stopIfTrue="1" operator="equal">
      <formula>"I"</formula>
    </cfRule>
    <cfRule type="cellIs" dxfId="2884" priority="76" stopIfTrue="1" operator="equal">
      <formula>"II"</formula>
    </cfRule>
    <cfRule type="cellIs" dxfId="2883" priority="77" stopIfTrue="1" operator="between">
      <formula>"III"</formula>
      <formula>"IV"</formula>
    </cfRule>
  </conditionalFormatting>
  <conditionalFormatting sqref="AB14:AD14">
    <cfRule type="cellIs" dxfId="2882" priority="83" stopIfTrue="1" operator="equal">
      <formula>"I"</formula>
    </cfRule>
    <cfRule type="cellIs" dxfId="2881" priority="84" stopIfTrue="1" operator="equal">
      <formula>"II"</formula>
    </cfRule>
    <cfRule type="cellIs" dxfId="2880" priority="85" stopIfTrue="1" operator="between">
      <formula>"III"</formula>
      <formula>"IV"</formula>
    </cfRule>
  </conditionalFormatting>
  <conditionalFormatting sqref="AB15:AD15">
    <cfRule type="cellIs" dxfId="2879" priority="65" stopIfTrue="1" operator="equal">
      <formula>"I"</formula>
    </cfRule>
    <cfRule type="cellIs" dxfId="2878" priority="66" stopIfTrue="1" operator="equal">
      <formula>"II"</formula>
    </cfRule>
    <cfRule type="cellIs" dxfId="2877" priority="67" stopIfTrue="1" operator="between">
      <formula>"III"</formula>
      <formula>"IV"</formula>
    </cfRule>
  </conditionalFormatting>
  <conditionalFormatting sqref="AB17:AD17">
    <cfRule type="cellIs" dxfId="2876" priority="49" stopIfTrue="1" operator="equal">
      <formula>"I"</formula>
    </cfRule>
    <cfRule type="cellIs" dxfId="2875" priority="50" stopIfTrue="1" operator="equal">
      <formula>"II"</formula>
    </cfRule>
    <cfRule type="cellIs" dxfId="2874" priority="51" stopIfTrue="1" operator="between">
      <formula>"III"</formula>
      <formula>"IV"</formula>
    </cfRule>
  </conditionalFormatting>
  <conditionalFormatting sqref="AB23:AD23 AB18:AB19">
    <cfRule type="cellIs" dxfId="2873" priority="41" stopIfTrue="1" operator="equal">
      <formula>"I"</formula>
    </cfRule>
  </conditionalFormatting>
  <conditionalFormatting sqref="AB16:AE16">
    <cfRule type="cellIs" dxfId="2872" priority="57" stopIfTrue="1" operator="equal">
      <formula>"I"</formula>
    </cfRule>
    <cfRule type="cellIs" dxfId="2871" priority="58" stopIfTrue="1" operator="equal">
      <formula>"II"</formula>
    </cfRule>
    <cfRule type="cellIs" dxfId="2870" priority="59" stopIfTrue="1" operator="between">
      <formula>"III"</formula>
      <formula>"IV"</formula>
    </cfRule>
  </conditionalFormatting>
  <conditionalFormatting sqref="AB20:AE21">
    <cfRule type="cellIs" dxfId="2869" priority="21" stopIfTrue="1" operator="equal">
      <formula>"I"</formula>
    </cfRule>
    <cfRule type="cellIs" dxfId="2868" priority="22" stopIfTrue="1" operator="equal">
      <formula>"II"</formula>
    </cfRule>
    <cfRule type="cellIs" dxfId="2867" priority="23" stopIfTrue="1" operator="between">
      <formula>"III"</formula>
      <formula>"IV"</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2866" priority="246" stopIfTrue="1" operator="equal">
      <formula>"I"</formula>
    </cfRule>
    <cfRule type="cellIs" dxfId="2865" priority="247" stopIfTrue="1" operator="equal">
      <formula>"II"</formula>
    </cfRule>
    <cfRule type="cellIs" dxfId="2864" priority="248" stopIfTrue="1" operator="between">
      <formula>"III"</formula>
      <formula>"IV"</formula>
    </cfRule>
  </conditionalFormatting>
  <conditionalFormatting sqref="AD9:AD13">
    <cfRule type="containsText" dxfId="2863" priority="70" stopIfTrue="1" operator="containsText" text="No aceptable o aceptable con control específico">
      <formula>NOT(ISERROR(SEARCH("No aceptable o aceptable con control específico",AD9)))</formula>
    </cfRule>
  </conditionalFormatting>
  <conditionalFormatting sqref="AD9:AD14">
    <cfRule type="containsText" dxfId="2862" priority="71" stopIfTrue="1" operator="containsText" text="No aceptable">
      <formula>NOT(ISERROR(SEARCH("No aceptable",AD9)))</formula>
    </cfRule>
    <cfRule type="containsText" dxfId="2861" priority="72" stopIfTrue="1" operator="containsText" text="No Aceptable o aceptable con control específico">
      <formula>NOT(ISERROR(SEARCH("No Aceptable o aceptable con control específico",AD9)))</formula>
    </cfRule>
  </conditionalFormatting>
  <conditionalFormatting sqref="AD12:AD13">
    <cfRule type="cellIs" dxfId="2860" priority="73" stopIfTrue="1" operator="equal">
      <formula>"Aceptable"</formula>
    </cfRule>
    <cfRule type="cellIs" dxfId="2859" priority="74" stopIfTrue="1" operator="equal">
      <formula>"No aceptable"</formula>
    </cfRule>
  </conditionalFormatting>
  <conditionalFormatting sqref="AD13">
    <cfRule type="containsText" dxfId="2858" priority="68" stopIfTrue="1" operator="containsText" text="No aceptable">
      <formula>NOT(ISERROR(SEARCH("No aceptable",AD13)))</formula>
    </cfRule>
    <cfRule type="containsText" dxfId="2857" priority="69" stopIfTrue="1" operator="containsText" text="No Aceptable o aceptable con control específico">
      <formula>NOT(ISERROR(SEARCH("No Aceptable o aceptable con control específico",AD13)))</formula>
    </cfRule>
  </conditionalFormatting>
  <conditionalFormatting sqref="AD14">
    <cfRule type="containsText" dxfId="2856" priority="78" stopIfTrue="1" operator="containsText" text="No aceptable o aceptable con control específico">
      <formula>NOT(ISERROR(SEARCH("No aceptable o aceptable con control específico",AD14)))</formula>
    </cfRule>
    <cfRule type="containsText" dxfId="2855" priority="79" stopIfTrue="1" operator="containsText" text="No aceptable">
      <formula>NOT(ISERROR(SEARCH("No aceptable",AD14)))</formula>
    </cfRule>
    <cfRule type="containsText" dxfId="2854" priority="80" stopIfTrue="1" operator="containsText" text="No Aceptable o aceptable con control específico">
      <formula>NOT(ISERROR(SEARCH("No Aceptable o aceptable con control específico",AD14)))</formula>
    </cfRule>
    <cfRule type="cellIs" dxfId="2853" priority="81" stopIfTrue="1" operator="equal">
      <formula>"Aceptable"</formula>
    </cfRule>
    <cfRule type="cellIs" dxfId="2852" priority="82" stopIfTrue="1" operator="equal">
      <formula>"No aceptable"</formula>
    </cfRule>
  </conditionalFormatting>
  <conditionalFormatting sqref="AD15">
    <cfRule type="cellIs" dxfId="2851" priority="63" stopIfTrue="1" operator="equal">
      <formula>"Aceptable"</formula>
    </cfRule>
    <cfRule type="cellIs" dxfId="2850" priority="64" stopIfTrue="1" operator="equal">
      <formula>"No aceptable"</formula>
    </cfRule>
  </conditionalFormatting>
  <conditionalFormatting sqref="AD15:AD749">
    <cfRule type="containsText" dxfId="2849" priority="8" stopIfTrue="1" operator="containsText" text="No aceptable o aceptable con control específico">
      <formula>NOT(ISERROR(SEARCH("No aceptable o aceptable con control específico",AD15)))</formula>
    </cfRule>
    <cfRule type="containsText" dxfId="2848" priority="9" stopIfTrue="1" operator="containsText" text="No aceptable">
      <formula>NOT(ISERROR(SEARCH("No aceptable",AD15)))</formula>
    </cfRule>
    <cfRule type="containsText" dxfId="2847" priority="10" stopIfTrue="1" operator="containsText" text="No Aceptable o aceptable con control específico">
      <formula>NOT(ISERROR(SEARCH("No Aceptable o aceptable con control específico",AD15)))</formula>
    </cfRule>
  </conditionalFormatting>
  <conditionalFormatting sqref="AD17">
    <cfRule type="cellIs" dxfId="2846" priority="47" stopIfTrue="1" operator="equal">
      <formula>"Aceptable"</formula>
    </cfRule>
    <cfRule type="cellIs" dxfId="2845" priority="48" stopIfTrue="1" operator="equal">
      <formula>"No aceptable"</formula>
    </cfRule>
  </conditionalFormatting>
  <conditionalFormatting sqref="AD20:AD22">
    <cfRule type="cellIs" dxfId="2844" priority="11" stopIfTrue="1" operator="equal">
      <formula>"Aceptable"</formula>
    </cfRule>
    <cfRule type="cellIs" dxfId="2843" priority="12" stopIfTrue="1" operator="equal">
      <formula>"No aceptable"</formula>
    </cfRule>
  </conditionalFormatting>
  <conditionalFormatting sqref="AD24">
    <cfRule type="cellIs" dxfId="2842" priority="114" stopIfTrue="1" operator="equal">
      <formula>"Aceptable"</formula>
    </cfRule>
    <cfRule type="cellIs" dxfId="2841" priority="115" stopIfTrue="1" operator="equal">
      <formula>"No aceptable"</formula>
    </cfRule>
  </conditionalFormatting>
  <conditionalFormatting sqref="AD9:AE11">
    <cfRule type="cellIs" dxfId="2840" priority="86" stopIfTrue="1" operator="equal">
      <formula>"Aceptable"</formula>
    </cfRule>
    <cfRule type="cellIs" dxfId="2839" priority="87" stopIfTrue="1" operator="equal">
      <formula>"No aceptable"</formula>
    </cfRule>
  </conditionalFormatting>
  <conditionalFormatting sqref="AD16:AE16">
    <cfRule type="cellIs" dxfId="2838" priority="55" stopIfTrue="1" operator="equal">
      <formula>"Aceptable"</formula>
    </cfRule>
    <cfRule type="cellIs" dxfId="2837" priority="56" stopIfTrue="1" operator="equal">
      <formula>"No aceptable"</formula>
    </cfRule>
  </conditionalFormatting>
  <conditionalFormatting sqref="AD18:AE19">
    <cfRule type="cellIs" dxfId="2836" priority="39" stopIfTrue="1" operator="equal">
      <formula>"Aceptable"</formula>
    </cfRule>
    <cfRule type="cellIs" dxfId="2835" priority="40" stopIfTrue="1" operator="equal">
      <formula>"No aceptable"</formula>
    </cfRule>
  </conditionalFormatting>
  <conditionalFormatting sqref="AD23:AE23">
    <cfRule type="cellIs" dxfId="2834" priority="19" stopIfTrue="1" operator="equal">
      <formula>"Aceptable"</formula>
    </cfRule>
    <cfRule type="cellIs" dxfId="2833" priority="20" stopIfTrue="1" operator="equal">
      <formula>"No 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2832" priority="244"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2831" priority="245" stopIfTrue="1" operator="equal">
      <formula>"No aceptable"</formula>
    </cfRule>
  </conditionalFormatting>
  <conditionalFormatting sqref="AE9:AE10">
    <cfRule type="cellIs" dxfId="2830" priority="88" stopIfTrue="1" operator="equal">
      <formula>"I"</formula>
    </cfRule>
    <cfRule type="cellIs" dxfId="2829" priority="89" stopIfTrue="1" operator="equal">
      <formula>"II"</formula>
    </cfRule>
    <cfRule type="cellIs" dxfId="2828" priority="90" stopIfTrue="1" operator="between">
      <formula>"III"</formula>
      <formula>"IV"</formula>
    </cfRule>
  </conditionalFormatting>
  <conditionalFormatting sqref="AE18">
    <cfRule type="cellIs" dxfId="2827" priority="36" stopIfTrue="1" operator="equal">
      <formula>"I"</formula>
    </cfRule>
    <cfRule type="cellIs" dxfId="2826" priority="37" stopIfTrue="1" operator="equal">
      <formula>"II"</formula>
    </cfRule>
    <cfRule type="cellIs" dxfId="2825" priority="38" stopIfTrue="1" operator="between">
      <formula>"III"</formula>
      <formula>"IV"</formula>
    </cfRule>
  </conditionalFormatting>
  <conditionalFormatting sqref="AE20:AE21">
    <cfRule type="cellIs" dxfId="2824" priority="24" stopIfTrue="1" operator="equal">
      <formula>"Aceptable"</formula>
    </cfRule>
    <cfRule type="cellIs" dxfId="2823" priority="25" stopIfTrue="1" operator="equal">
      <formula>"No aceptable"</formula>
    </cfRule>
  </conditionalFormatting>
  <conditionalFormatting sqref="AE22">
    <cfRule type="cellIs" dxfId="2822" priority="6" stopIfTrue="1" operator="equal">
      <formula>"Aceptable"</formula>
    </cfRule>
    <cfRule type="cellIs" dxfId="2821" priority="7" stopIfTrue="1" operator="equal">
      <formula>"No aceptable"</formula>
    </cfRule>
  </conditionalFormatting>
  <conditionalFormatting sqref="AE23:AE24">
    <cfRule type="cellIs" dxfId="2820" priority="3" stopIfTrue="1" operator="equal">
      <formula>"I"</formula>
    </cfRule>
    <cfRule type="cellIs" dxfId="2819" priority="4" stopIfTrue="1" operator="equal">
      <formula>"II"</formula>
    </cfRule>
    <cfRule type="cellIs" dxfId="2818" priority="5" stopIfTrue="1" operator="between">
      <formula>"III"</formula>
      <formula>"IV"</formula>
    </cfRule>
  </conditionalFormatting>
  <conditionalFormatting sqref="AE24">
    <cfRule type="cellIs" dxfId="2817" priority="1" stopIfTrue="1" operator="equal">
      <formula>"Aceptable"</formula>
    </cfRule>
    <cfRule type="cellIs" dxfId="2816" priority="2" stopIfTrue="1" operator="equal">
      <formula>"No aceptable"</formula>
    </cfRule>
  </conditionalFormatting>
  <dataValidations count="4">
    <dataValidation allowBlank="1" sqref="AA9:AA24" xr:uid="{00000000-0002-0000-0700-000000000000}"/>
    <dataValidation type="list" allowBlank="1" showInputMessage="1" showErrorMessage="1" prompt="10 = Muy Alto_x000a_6 = Alto_x000a_2 = Medio_x000a_0 = Bajo" sqref="U9:U24" xr:uid="{00000000-0002-0000-0700-000001000000}">
      <formula1>"10, 6, 2, 0, "</formula1>
    </dataValidation>
    <dataValidation type="list" allowBlank="1" showInputMessage="1" prompt="4 = Continua_x000a_3 = Frecuente_x000a_2 = Ocasional_x000a_1 = Esporádica" sqref="V9:V24" xr:uid="{00000000-0002-0000-07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0700-000003000000}">
      <formula1>"100,60,25,10"</formula1>
    </dataValidation>
  </dataValidations>
  <pageMargins left="0.7" right="0.7" top="0.75" bottom="0.75" header="0.3" footer="0.3"/>
  <pageSetup paperSize="9" scale="2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AL25"/>
  <sheetViews>
    <sheetView view="pageBreakPreview" topLeftCell="H1" zoomScale="70" zoomScaleNormal="60" zoomScaleSheetLayoutView="70" workbookViewId="0">
      <selection activeCell="AK3" sqref="AK3"/>
    </sheetView>
  </sheetViews>
  <sheetFormatPr baseColWidth="10" defaultColWidth="7.5703125" defaultRowHeight="21" customHeight="1"/>
  <cols>
    <col min="36" max="36" width="9.42578125" customWidth="1"/>
    <col min="37" max="37" width="18.85546875" customWidth="1"/>
  </cols>
  <sheetData>
    <row r="1" spans="1:37" s="2" customFormat="1" ht="42.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42.75" customHeight="1">
      <c r="B2" s="9"/>
      <c r="H2" s="3"/>
      <c r="AI2" s="10"/>
      <c r="AJ2" s="160" t="s">
        <v>68</v>
      </c>
      <c r="AK2" s="161">
        <v>3</v>
      </c>
    </row>
    <row r="3" spans="1:37" s="2" customFormat="1" ht="42.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45826</v>
      </c>
    </row>
    <row r="4" spans="1:37" s="2" customFormat="1" ht="66.95" customHeight="1">
      <c r="B4" s="497" t="s">
        <v>617</v>
      </c>
      <c r="C4" s="498"/>
      <c r="D4" s="498"/>
      <c r="E4" s="498"/>
      <c r="F4" s="498"/>
      <c r="G4" s="498"/>
      <c r="H4" s="498"/>
      <c r="I4" s="498"/>
      <c r="J4" s="498"/>
      <c r="K4" s="498"/>
      <c r="L4" s="498"/>
      <c r="M4" s="498"/>
      <c r="N4" s="498"/>
      <c r="O4" s="498"/>
      <c r="P4" s="498"/>
      <c r="Q4" s="498"/>
      <c r="R4" s="498"/>
      <c r="S4" s="498"/>
      <c r="T4" s="499"/>
      <c r="U4" s="497" t="s">
        <v>621</v>
      </c>
      <c r="V4" s="498"/>
      <c r="W4" s="498"/>
      <c r="X4" s="498"/>
      <c r="Y4" s="498"/>
      <c r="Z4" s="498"/>
      <c r="AA4" s="498"/>
      <c r="AB4" s="498"/>
      <c r="AC4" s="498"/>
      <c r="AD4" s="498"/>
      <c r="AE4" s="498"/>
      <c r="AF4" s="498"/>
      <c r="AG4" s="498"/>
      <c r="AH4" s="498"/>
      <c r="AI4" s="498"/>
      <c r="AJ4" s="498"/>
      <c r="AK4" s="499"/>
    </row>
    <row r="5" spans="1:37" s="1" customFormat="1" ht="21" customHeight="1">
      <c r="B5" s="500" t="s">
        <v>16</v>
      </c>
      <c r="C5" s="500"/>
      <c r="D5" s="500"/>
      <c r="E5" s="500"/>
      <c r="F5" s="500"/>
      <c r="G5" s="500"/>
      <c r="H5" s="500"/>
      <c r="I5" s="500"/>
      <c r="J5" s="500"/>
      <c r="K5" s="500"/>
      <c r="L5" s="500"/>
      <c r="M5" s="500"/>
      <c r="N5" s="500"/>
      <c r="O5" s="500"/>
      <c r="P5" s="500"/>
      <c r="Q5" s="500"/>
      <c r="R5" s="500"/>
      <c r="S5" s="500"/>
      <c r="T5" s="500"/>
      <c r="U5" s="501" t="s">
        <v>7</v>
      </c>
      <c r="V5" s="501"/>
      <c r="W5" s="501"/>
      <c r="X5" s="501"/>
      <c r="Y5" s="501"/>
      <c r="Z5" s="501"/>
      <c r="AA5" s="501"/>
      <c r="AB5" s="501"/>
      <c r="AC5" s="501"/>
      <c r="AD5" s="502" t="s">
        <v>19</v>
      </c>
      <c r="AE5" s="501" t="s">
        <v>17</v>
      </c>
      <c r="AF5" s="501"/>
      <c r="AG5" s="501"/>
      <c r="AH5" s="501"/>
      <c r="AI5" s="501"/>
      <c r="AJ5" s="501"/>
      <c r="AK5" s="501"/>
    </row>
    <row r="6" spans="1:37" s="1" customFormat="1" ht="22.5" customHeight="1">
      <c r="B6" s="500"/>
      <c r="C6" s="500"/>
      <c r="D6" s="500"/>
      <c r="E6" s="500"/>
      <c r="F6" s="500"/>
      <c r="G6" s="500"/>
      <c r="H6" s="500"/>
      <c r="I6" s="500"/>
      <c r="J6" s="500"/>
      <c r="K6" s="500"/>
      <c r="L6" s="500"/>
      <c r="M6" s="500"/>
      <c r="N6" s="500"/>
      <c r="O6" s="500"/>
      <c r="P6" s="500"/>
      <c r="Q6" s="500"/>
      <c r="R6" s="500"/>
      <c r="S6" s="500"/>
      <c r="T6" s="500"/>
      <c r="U6" s="501"/>
      <c r="V6" s="501"/>
      <c r="W6" s="501"/>
      <c r="X6" s="501"/>
      <c r="Y6" s="501"/>
      <c r="Z6" s="501"/>
      <c r="AA6" s="501"/>
      <c r="AB6" s="501"/>
      <c r="AC6" s="501"/>
      <c r="AD6" s="502"/>
      <c r="AE6" s="503" t="s">
        <v>10</v>
      </c>
      <c r="AF6" s="503"/>
      <c r="AG6" s="503"/>
      <c r="AH6" s="503"/>
      <c r="AI6" s="503"/>
      <c r="AJ6" s="503"/>
      <c r="AK6" s="503"/>
    </row>
    <row r="7" spans="1:37" s="1" customFormat="1" ht="39.75" customHeight="1">
      <c r="B7" s="412" t="s">
        <v>22</v>
      </c>
      <c r="C7" s="412" t="s">
        <v>23</v>
      </c>
      <c r="D7" s="412" t="s">
        <v>38</v>
      </c>
      <c r="E7" s="412" t="s">
        <v>20</v>
      </c>
      <c r="F7" s="412" t="s">
        <v>21</v>
      </c>
      <c r="G7" s="412" t="s">
        <v>66</v>
      </c>
      <c r="H7" s="492" t="s">
        <v>2</v>
      </c>
      <c r="I7" s="492"/>
      <c r="J7" s="492"/>
      <c r="K7" s="492" t="s">
        <v>5</v>
      </c>
      <c r="L7" s="494" t="s">
        <v>70</v>
      </c>
      <c r="M7" s="495"/>
      <c r="N7" s="495"/>
      <c r="O7" s="496"/>
      <c r="P7" s="492" t="s">
        <v>208</v>
      </c>
      <c r="Q7" s="412" t="s">
        <v>71</v>
      </c>
      <c r="R7" s="492" t="s">
        <v>0</v>
      </c>
      <c r="S7" s="492"/>
      <c r="T7" s="492"/>
      <c r="U7" s="412" t="s">
        <v>30</v>
      </c>
      <c r="V7" s="412" t="s">
        <v>31</v>
      </c>
      <c r="W7" s="412" t="s">
        <v>8</v>
      </c>
      <c r="X7" s="493" t="s">
        <v>29</v>
      </c>
      <c r="Y7" s="492" t="s">
        <v>25</v>
      </c>
      <c r="Z7" s="412" t="s">
        <v>32</v>
      </c>
      <c r="AA7" s="412" t="s">
        <v>28</v>
      </c>
      <c r="AB7" s="412" t="s">
        <v>27</v>
      </c>
      <c r="AC7" s="492" t="s">
        <v>26</v>
      </c>
      <c r="AD7" s="412" t="s">
        <v>9</v>
      </c>
      <c r="AE7" s="492" t="s">
        <v>24</v>
      </c>
      <c r="AF7" s="492" t="s">
        <v>11</v>
      </c>
      <c r="AG7" s="492" t="s">
        <v>12</v>
      </c>
      <c r="AH7" s="492" t="s">
        <v>13</v>
      </c>
      <c r="AI7" s="492" t="s">
        <v>14</v>
      </c>
      <c r="AJ7" s="492" t="s">
        <v>15</v>
      </c>
      <c r="AK7" s="492" t="s">
        <v>18</v>
      </c>
    </row>
    <row r="8" spans="1:37" s="1" customFormat="1" ht="63.75" customHeight="1" thickBot="1">
      <c r="B8" s="412"/>
      <c r="C8" s="412"/>
      <c r="D8" s="412"/>
      <c r="E8" s="412"/>
      <c r="F8" s="412"/>
      <c r="G8" s="412"/>
      <c r="H8" s="51" t="s">
        <v>3</v>
      </c>
      <c r="I8" s="51" t="s">
        <v>4</v>
      </c>
      <c r="J8" s="51" t="s">
        <v>6</v>
      </c>
      <c r="K8" s="492"/>
      <c r="L8" s="53" t="s">
        <v>39</v>
      </c>
      <c r="M8" s="53" t="s">
        <v>40</v>
      </c>
      <c r="N8" s="54" t="s">
        <v>41</v>
      </c>
      <c r="O8" s="54" t="s">
        <v>43</v>
      </c>
      <c r="P8" s="492"/>
      <c r="Q8" s="412"/>
      <c r="R8" s="51" t="s">
        <v>6</v>
      </c>
      <c r="S8" s="51" t="s">
        <v>1</v>
      </c>
      <c r="T8" s="51" t="s">
        <v>72</v>
      </c>
      <c r="U8" s="412"/>
      <c r="V8" s="412"/>
      <c r="W8" s="412"/>
      <c r="X8" s="493"/>
      <c r="Y8" s="492"/>
      <c r="Z8" s="412"/>
      <c r="AA8" s="412"/>
      <c r="AB8" s="412"/>
      <c r="AC8" s="492"/>
      <c r="AD8" s="412"/>
      <c r="AE8" s="492"/>
      <c r="AF8" s="492"/>
      <c r="AG8" s="492"/>
      <c r="AH8" s="492"/>
      <c r="AI8" s="492"/>
      <c r="AJ8" s="492"/>
      <c r="AK8" s="492"/>
    </row>
    <row r="9" spans="1:37" s="1" customFormat="1" ht="53.25" customHeight="1">
      <c r="A9" s="22"/>
      <c r="B9" s="467" t="s">
        <v>564</v>
      </c>
      <c r="C9" s="467" t="s">
        <v>554</v>
      </c>
      <c r="D9" s="467" t="s">
        <v>563</v>
      </c>
      <c r="E9" s="485" t="s">
        <v>565</v>
      </c>
      <c r="F9" s="489" t="s">
        <v>511</v>
      </c>
      <c r="G9" s="229" t="s">
        <v>42</v>
      </c>
      <c r="H9" s="404" t="s">
        <v>198</v>
      </c>
      <c r="I9" s="74" t="s">
        <v>46</v>
      </c>
      <c r="J9" s="75" t="s">
        <v>230</v>
      </c>
      <c r="K9" s="75" t="s">
        <v>231</v>
      </c>
      <c r="L9" s="76">
        <v>1</v>
      </c>
      <c r="M9" s="77">
        <v>0</v>
      </c>
      <c r="N9" s="76">
        <v>0</v>
      </c>
      <c r="O9" s="76">
        <f t="shared" ref="O9" si="0">SUM(L9:N9)</f>
        <v>1</v>
      </c>
      <c r="P9" s="75" t="s">
        <v>232</v>
      </c>
      <c r="Q9" s="78">
        <v>8</v>
      </c>
      <c r="R9" s="75" t="s">
        <v>424</v>
      </c>
      <c r="S9" s="75" t="s">
        <v>234</v>
      </c>
      <c r="T9" s="75" t="s">
        <v>233</v>
      </c>
      <c r="U9" s="199">
        <v>2</v>
      </c>
      <c r="V9" s="195">
        <v>4</v>
      </c>
      <c r="W9" s="195">
        <f>V9*U9</f>
        <v>8</v>
      </c>
      <c r="X9" s="196" t="str">
        <f>+IF(AND(U9*V9&gt;=24,U9*V9&lt;=40),"MA",IF(AND(U9*V9&gt;=10,U9*V9&lt;=20),"A",IF(AND(U9*V9&gt;=6,U9*V9&lt;=8),"M",IF(AND(U9*V9&gt;=0,U9*V9&lt;=4),"B",""))))</f>
        <v>M</v>
      </c>
      <c r="Y9" s="197"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5">
        <v>10</v>
      </c>
      <c r="AA9" s="195">
        <f>W9*Z9</f>
        <v>80</v>
      </c>
      <c r="AB9" s="198" t="str">
        <f>+IF(AND(U9*V9*Z9&gt;=600,U9*V9*Z9&lt;=4000),"I",IF(AND(U9*V9*Z9&gt;=150,U9*V9*Z9&lt;=500),"II",IF(AND(U9*V9*Z9&gt;=40,U9*V9*Z9&lt;=120),"III",IF(AND(U9*V9*Z9&gt;=0,U9*V9*Z9&lt;=20),"IV",""))))</f>
        <v>III</v>
      </c>
      <c r="AC9" s="1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720</v>
      </c>
      <c r="AF9" s="78" t="s">
        <v>34</v>
      </c>
      <c r="AG9" s="78" t="s">
        <v>34</v>
      </c>
      <c r="AH9" s="78" t="s">
        <v>239</v>
      </c>
      <c r="AI9" s="74" t="s">
        <v>235</v>
      </c>
      <c r="AJ9" s="78" t="s">
        <v>34</v>
      </c>
      <c r="AK9" s="84" t="s">
        <v>478</v>
      </c>
    </row>
    <row r="10" spans="1:37" s="1" customFormat="1" ht="53.25" customHeight="1">
      <c r="A10" s="23"/>
      <c r="B10" s="435"/>
      <c r="C10" s="435"/>
      <c r="D10" s="435"/>
      <c r="E10" s="486"/>
      <c r="F10" s="490"/>
      <c r="G10" s="229" t="s">
        <v>42</v>
      </c>
      <c r="H10" s="405"/>
      <c r="I10" s="74" t="s">
        <v>96</v>
      </c>
      <c r="J10" s="75" t="s">
        <v>236</v>
      </c>
      <c r="K10" s="85" t="s">
        <v>237</v>
      </c>
      <c r="L10" s="76">
        <v>1</v>
      </c>
      <c r="M10" s="77">
        <v>0</v>
      </c>
      <c r="N10" s="76">
        <v>0</v>
      </c>
      <c r="O10" s="76">
        <f t="shared" ref="O10:O24" si="1">SUM(L10:N10)</f>
        <v>1</v>
      </c>
      <c r="P10" s="75" t="s">
        <v>232</v>
      </c>
      <c r="Q10" s="78">
        <v>8</v>
      </c>
      <c r="R10" s="85" t="s">
        <v>425</v>
      </c>
      <c r="S10" s="85" t="s">
        <v>234</v>
      </c>
      <c r="T10" s="85" t="s">
        <v>233</v>
      </c>
      <c r="U10" s="195">
        <v>2</v>
      </c>
      <c r="V10" s="195">
        <v>4</v>
      </c>
      <c r="W10" s="195">
        <f t="shared" ref="W10:W24" si="2">V10*U10</f>
        <v>8</v>
      </c>
      <c r="X10" s="196" t="str">
        <f t="shared" ref="X10:X24" si="3">+IF(AND(U10*V10&gt;=24,U10*V10&lt;=40),"MA",IF(AND(U10*V10&gt;=10,U10*V10&lt;=20),"A",IF(AND(U10*V10&gt;=6,U10*V10&lt;=8),"M",IF(AND(U10*V10&gt;=0,U10*V10&lt;=4),"B",""))))</f>
        <v>M</v>
      </c>
      <c r="Y10" s="197"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5">
        <v>10</v>
      </c>
      <c r="AA10" s="195">
        <f t="shared" ref="AA10:AA24" si="5">W10*Z10</f>
        <v>80</v>
      </c>
      <c r="AB10" s="198" t="str">
        <f t="shared" ref="AB10:AB24" si="6">+IF(AND(U10*V10*Z10&gt;=600,U10*V10*Z10&lt;=4000),"I",IF(AND(U10*V10*Z10&gt;=150,U10*V10*Z10&lt;=500),"II",IF(AND(U10*V10*Z10&gt;=40,U10*V10*Z10&lt;=120),"III",IF(AND(U10*V10*Z10&gt;=0,U10*V10*Z10&lt;=20),"IV",""))))</f>
        <v>III</v>
      </c>
      <c r="AC10" s="197"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4" si="8">+IF(AB10="I","No aceptable",IF(AB10="II","No aceptable o aceptable con control específico",IF(AB10="III","Aceptable",IF(AB10="IV","Aceptable",""))))</f>
        <v>Aceptable</v>
      </c>
      <c r="AE10" s="74" t="s">
        <v>690</v>
      </c>
      <c r="AF10" s="78" t="s">
        <v>34</v>
      </c>
      <c r="AG10" s="78" t="s">
        <v>34</v>
      </c>
      <c r="AH10" s="78" t="s">
        <v>240</v>
      </c>
      <c r="AI10" s="74" t="s">
        <v>235</v>
      </c>
      <c r="AJ10" s="78" t="s">
        <v>34</v>
      </c>
      <c r="AK10" s="52" t="s">
        <v>468</v>
      </c>
    </row>
    <row r="11" spans="1:37" s="1" customFormat="1" ht="53.25" customHeight="1">
      <c r="A11" s="23"/>
      <c r="B11" s="435"/>
      <c r="C11" s="435"/>
      <c r="D11" s="435"/>
      <c r="E11" s="486"/>
      <c r="F11" s="490"/>
      <c r="G11" s="229" t="s">
        <v>42</v>
      </c>
      <c r="H11" s="415"/>
      <c r="I11" s="78" t="s">
        <v>245</v>
      </c>
      <c r="J11" s="78" t="s">
        <v>246</v>
      </c>
      <c r="K11" s="85" t="s">
        <v>247</v>
      </c>
      <c r="L11" s="76">
        <v>1</v>
      </c>
      <c r="M11" s="77">
        <v>0</v>
      </c>
      <c r="N11" s="76">
        <v>0</v>
      </c>
      <c r="O11" s="76">
        <f t="shared" si="1"/>
        <v>1</v>
      </c>
      <c r="P11" s="85" t="s">
        <v>248</v>
      </c>
      <c r="Q11" s="88">
        <v>4</v>
      </c>
      <c r="R11" s="85" t="s">
        <v>79</v>
      </c>
      <c r="S11" s="85" t="s">
        <v>249</v>
      </c>
      <c r="T11" s="85" t="s">
        <v>250</v>
      </c>
      <c r="U11" s="76">
        <v>2</v>
      </c>
      <c r="V11" s="76">
        <v>2</v>
      </c>
      <c r="W11" s="76">
        <f t="shared" si="2"/>
        <v>4</v>
      </c>
      <c r="X11" s="196" t="str">
        <f t="shared" si="3"/>
        <v>B</v>
      </c>
      <c r="Y11" s="197" t="str">
        <f t="shared" si="4"/>
        <v>Situación mejorable con exposición ocasional o esporádica, o situación sin anomalía destacable con cualquier nivel de exposición. No es esperable que se materialice el riesgo, aunque puede ser concebible.</v>
      </c>
      <c r="Z11" s="195">
        <v>10</v>
      </c>
      <c r="AA11" s="195">
        <f t="shared" si="5"/>
        <v>40</v>
      </c>
      <c r="AB11" s="198" t="str">
        <f t="shared" si="6"/>
        <v>III</v>
      </c>
      <c r="AC11" s="197" t="str">
        <f t="shared" si="7"/>
        <v>Mejorar si es posible. Sería conveniente justificar la intervención y su rentabilidad.</v>
      </c>
      <c r="AD11" s="86" t="str">
        <f t="shared" si="8"/>
        <v>Aceptable</v>
      </c>
      <c r="AE11" s="81" t="s">
        <v>251</v>
      </c>
      <c r="AF11" s="78" t="s">
        <v>34</v>
      </c>
      <c r="AG11" s="78" t="s">
        <v>37</v>
      </c>
      <c r="AH11" s="78" t="s">
        <v>34</v>
      </c>
      <c r="AI11" s="74" t="s">
        <v>252</v>
      </c>
      <c r="AJ11" s="78" t="s">
        <v>34</v>
      </c>
      <c r="AK11" s="52" t="s">
        <v>468</v>
      </c>
    </row>
    <row r="12" spans="1:37" s="1" customFormat="1" ht="53.25" customHeight="1">
      <c r="A12" s="23"/>
      <c r="B12" s="435"/>
      <c r="C12" s="435"/>
      <c r="D12" s="435"/>
      <c r="E12" s="486"/>
      <c r="F12" s="490"/>
      <c r="G12" s="229" t="s">
        <v>42</v>
      </c>
      <c r="H12" s="404" t="s">
        <v>44</v>
      </c>
      <c r="I12" s="74" t="s">
        <v>54</v>
      </c>
      <c r="J12" s="74" t="s">
        <v>224</v>
      </c>
      <c r="K12" s="74" t="s">
        <v>219</v>
      </c>
      <c r="L12" s="76">
        <v>1</v>
      </c>
      <c r="M12" s="77">
        <v>0</v>
      </c>
      <c r="N12" s="76">
        <v>0</v>
      </c>
      <c r="O12" s="76">
        <f t="shared" si="1"/>
        <v>1</v>
      </c>
      <c r="P12" s="74" t="s">
        <v>708</v>
      </c>
      <c r="Q12" s="78">
        <v>8</v>
      </c>
      <c r="R12" s="74" t="s">
        <v>221</v>
      </c>
      <c r="S12" s="74" t="s">
        <v>220</v>
      </c>
      <c r="T12" s="74" t="s">
        <v>300</v>
      </c>
      <c r="U12" s="76">
        <v>2</v>
      </c>
      <c r="V12" s="76">
        <v>3</v>
      </c>
      <c r="W12" s="76">
        <f t="shared" si="2"/>
        <v>6</v>
      </c>
      <c r="X12" s="196" t="str">
        <f t="shared" si="3"/>
        <v>M</v>
      </c>
      <c r="Y12" s="197" t="str">
        <f t="shared" si="4"/>
        <v>Situación deficiente con exposición esporádica, o bien situación mejorable con exposición continuada o frecuente. Es posible que suceda el daño alguna vez.</v>
      </c>
      <c r="Z12" s="195">
        <v>10</v>
      </c>
      <c r="AA12" s="195">
        <f t="shared" si="5"/>
        <v>60</v>
      </c>
      <c r="AB12" s="198" t="str">
        <f t="shared" si="6"/>
        <v>III</v>
      </c>
      <c r="AC12" s="197" t="str">
        <f t="shared" si="7"/>
        <v>Mejorar si es posible. Sería conveniente justificar la intervención y su rentabilidad.</v>
      </c>
      <c r="AD12" s="86" t="str">
        <f t="shared" si="8"/>
        <v>Aceptable</v>
      </c>
      <c r="AE12" s="407" t="s">
        <v>724</v>
      </c>
      <c r="AF12" s="74" t="s">
        <v>34</v>
      </c>
      <c r="AG12" s="74" t="s">
        <v>34</v>
      </c>
      <c r="AH12" s="74" t="s">
        <v>34</v>
      </c>
      <c r="AI12" s="74" t="s">
        <v>226</v>
      </c>
      <c r="AJ12" s="74" t="s">
        <v>34</v>
      </c>
      <c r="AK12" s="52" t="s">
        <v>468</v>
      </c>
    </row>
    <row r="13" spans="1:37" s="1" customFormat="1" ht="53.25" customHeight="1">
      <c r="A13" s="23"/>
      <c r="B13" s="435"/>
      <c r="C13" s="435"/>
      <c r="D13" s="435"/>
      <c r="E13" s="486"/>
      <c r="F13" s="490"/>
      <c r="G13" s="229" t="s">
        <v>42</v>
      </c>
      <c r="H13" s="405"/>
      <c r="I13" s="74" t="s">
        <v>460</v>
      </c>
      <c r="J13" s="74" t="s">
        <v>439</v>
      </c>
      <c r="K13" s="74" t="s">
        <v>709</v>
      </c>
      <c r="L13" s="76">
        <v>1</v>
      </c>
      <c r="M13" s="77">
        <v>0</v>
      </c>
      <c r="N13" s="76">
        <v>0</v>
      </c>
      <c r="O13" s="76">
        <f t="shared" si="1"/>
        <v>1</v>
      </c>
      <c r="P13" s="74" t="s">
        <v>708</v>
      </c>
      <c r="Q13" s="78">
        <v>8</v>
      </c>
      <c r="R13" s="74" t="s">
        <v>707</v>
      </c>
      <c r="S13" s="74" t="s">
        <v>461</v>
      </c>
      <c r="T13" s="74" t="s">
        <v>441</v>
      </c>
      <c r="U13" s="195">
        <v>2</v>
      </c>
      <c r="V13" s="195">
        <v>3</v>
      </c>
      <c r="W13" s="76">
        <f t="shared" si="2"/>
        <v>6</v>
      </c>
      <c r="X13" s="196" t="str">
        <f t="shared" si="3"/>
        <v>M</v>
      </c>
      <c r="Y13" s="197" t="str">
        <f t="shared" si="4"/>
        <v>Situación deficiente con exposición esporádica, o bien situación mejorable con exposición continuada o frecuente. Es posible que suceda el daño alguna vez.</v>
      </c>
      <c r="Z13" s="195">
        <v>10</v>
      </c>
      <c r="AA13" s="195">
        <f t="shared" si="5"/>
        <v>60</v>
      </c>
      <c r="AB13" s="198" t="str">
        <f t="shared" si="6"/>
        <v>III</v>
      </c>
      <c r="AC13" s="197" t="str">
        <f t="shared" si="7"/>
        <v>Mejorar si es posible. Sería conveniente justificar la intervención y su rentabilidad.</v>
      </c>
      <c r="AD13" s="86" t="str">
        <f t="shared" si="8"/>
        <v>Aceptable</v>
      </c>
      <c r="AE13" s="408"/>
      <c r="AF13" s="74" t="s">
        <v>34</v>
      </c>
      <c r="AG13" s="74" t="s">
        <v>34</v>
      </c>
      <c r="AH13" s="74" t="s">
        <v>34</v>
      </c>
      <c r="AI13" s="74" t="s">
        <v>462</v>
      </c>
      <c r="AJ13" s="74" t="s">
        <v>34</v>
      </c>
      <c r="AK13" s="84" t="s">
        <v>433</v>
      </c>
    </row>
    <row r="14" spans="1:37" s="1" customFormat="1" ht="53.25" customHeight="1">
      <c r="A14" s="23"/>
      <c r="B14" s="435"/>
      <c r="C14" s="435"/>
      <c r="D14" s="435"/>
      <c r="E14" s="486"/>
      <c r="F14" s="490"/>
      <c r="G14" s="229" t="s">
        <v>42</v>
      </c>
      <c r="H14" s="405"/>
      <c r="I14" s="74" t="s">
        <v>427</v>
      </c>
      <c r="J14" s="74" t="s">
        <v>428</v>
      </c>
      <c r="K14" s="74" t="s">
        <v>711</v>
      </c>
      <c r="L14" s="76">
        <v>1</v>
      </c>
      <c r="M14" s="77">
        <v>0</v>
      </c>
      <c r="N14" s="76">
        <v>0</v>
      </c>
      <c r="O14" s="76">
        <f t="shared" si="1"/>
        <v>1</v>
      </c>
      <c r="P14" s="74" t="s">
        <v>708</v>
      </c>
      <c r="Q14" s="78">
        <v>8</v>
      </c>
      <c r="R14" s="74" t="s">
        <v>221</v>
      </c>
      <c r="S14" s="74" t="s">
        <v>431</v>
      </c>
      <c r="T14" s="74" t="s">
        <v>432</v>
      </c>
      <c r="U14" s="195">
        <v>2</v>
      </c>
      <c r="V14" s="195">
        <v>1</v>
      </c>
      <c r="W14" s="195">
        <f t="shared" si="2"/>
        <v>2</v>
      </c>
      <c r="X14" s="196" t="str">
        <f t="shared" si="3"/>
        <v>B</v>
      </c>
      <c r="Y14" s="197" t="str">
        <f t="shared" si="4"/>
        <v>Situación mejorable con exposición ocasional o esporádica, o situación sin anomalía destacable con cualquier nivel de exposición. No es esperable que se materialice el riesgo, aunque puede ser concebible.</v>
      </c>
      <c r="Z14" s="195">
        <v>10</v>
      </c>
      <c r="AA14" s="195">
        <f t="shared" si="5"/>
        <v>20</v>
      </c>
      <c r="AB14" s="198" t="str">
        <f t="shared" si="6"/>
        <v>IV</v>
      </c>
      <c r="AC14" s="197" t="str">
        <f t="shared" si="7"/>
        <v>Mantener las medidas de control existentes, pero se deberían considerar soluciones o mejoras y se deben hacer comprobaciones periódicas para asegurar que el riesgo aún es tolerable.</v>
      </c>
      <c r="AD14" s="86" t="str">
        <f t="shared" si="8"/>
        <v>Aceptable</v>
      </c>
      <c r="AE14" s="408"/>
      <c r="AF14" s="74" t="s">
        <v>34</v>
      </c>
      <c r="AG14" s="74" t="s">
        <v>34</v>
      </c>
      <c r="AH14" s="74" t="s">
        <v>34</v>
      </c>
      <c r="AI14" s="74" t="s">
        <v>223</v>
      </c>
      <c r="AJ14" s="74" t="s">
        <v>34</v>
      </c>
      <c r="AK14" s="84" t="s">
        <v>433</v>
      </c>
    </row>
    <row r="15" spans="1:37" s="1" customFormat="1" ht="53.25" customHeight="1">
      <c r="A15" s="23"/>
      <c r="B15" s="435"/>
      <c r="C15" s="435"/>
      <c r="D15" s="435"/>
      <c r="E15" s="486"/>
      <c r="F15" s="490"/>
      <c r="G15" s="229" t="s">
        <v>42</v>
      </c>
      <c r="H15" s="415"/>
      <c r="I15" s="74" t="s">
        <v>463</v>
      </c>
      <c r="J15" s="74" t="s">
        <v>222</v>
      </c>
      <c r="K15" s="74" t="s">
        <v>711</v>
      </c>
      <c r="L15" s="76">
        <v>1</v>
      </c>
      <c r="M15" s="77">
        <v>0</v>
      </c>
      <c r="N15" s="76">
        <v>0</v>
      </c>
      <c r="O15" s="76">
        <f t="shared" si="1"/>
        <v>1</v>
      </c>
      <c r="P15" s="74" t="s">
        <v>708</v>
      </c>
      <c r="Q15" s="74">
        <v>8</v>
      </c>
      <c r="R15" s="74" t="s">
        <v>459</v>
      </c>
      <c r="S15" s="74" t="s">
        <v>220</v>
      </c>
      <c r="T15" s="74" t="s">
        <v>300</v>
      </c>
      <c r="U15" s="195">
        <v>2</v>
      </c>
      <c r="V15" s="195">
        <v>3</v>
      </c>
      <c r="W15" s="195">
        <f t="shared" si="2"/>
        <v>6</v>
      </c>
      <c r="X15" s="196" t="str">
        <f t="shared" si="3"/>
        <v>M</v>
      </c>
      <c r="Y15" s="197" t="str">
        <f t="shared" si="4"/>
        <v>Situación deficiente con exposición esporádica, o bien situación mejorable con exposición continuada o frecuente. Es posible que suceda el daño alguna vez.</v>
      </c>
      <c r="Z15" s="195">
        <v>10</v>
      </c>
      <c r="AA15" s="195">
        <f t="shared" si="5"/>
        <v>60</v>
      </c>
      <c r="AB15" s="198" t="str">
        <f t="shared" si="6"/>
        <v>III</v>
      </c>
      <c r="AC15" s="197" t="str">
        <f t="shared" si="7"/>
        <v>Mejorar si es posible. Sería conveniente justificar la intervención y su rentabilidad.</v>
      </c>
      <c r="AD15" s="86" t="str">
        <f t="shared" si="8"/>
        <v>Aceptable</v>
      </c>
      <c r="AE15" s="409"/>
      <c r="AF15" s="74" t="s">
        <v>34</v>
      </c>
      <c r="AG15" s="74" t="s">
        <v>34</v>
      </c>
      <c r="AH15" s="74" t="s">
        <v>34</v>
      </c>
      <c r="AI15" s="74" t="s">
        <v>462</v>
      </c>
      <c r="AJ15" s="74" t="s">
        <v>34</v>
      </c>
      <c r="AK15" s="84" t="s">
        <v>464</v>
      </c>
    </row>
    <row r="16" spans="1:37" s="1" customFormat="1" ht="53.25" customHeight="1">
      <c r="A16" s="23"/>
      <c r="B16" s="435"/>
      <c r="C16" s="435"/>
      <c r="D16" s="435"/>
      <c r="E16" s="486"/>
      <c r="F16" s="490"/>
      <c r="G16" s="229" t="s">
        <v>42</v>
      </c>
      <c r="H16" s="410" t="s">
        <v>48</v>
      </c>
      <c r="I16" s="85" t="s">
        <v>202</v>
      </c>
      <c r="J16" s="85" t="s">
        <v>203</v>
      </c>
      <c r="K16" s="85" t="s">
        <v>206</v>
      </c>
      <c r="L16" s="76">
        <v>1</v>
      </c>
      <c r="M16" s="77">
        <v>0</v>
      </c>
      <c r="N16" s="76">
        <v>0</v>
      </c>
      <c r="O16" s="76">
        <f t="shared" si="1"/>
        <v>1</v>
      </c>
      <c r="P16" s="89" t="s">
        <v>209</v>
      </c>
      <c r="Q16" s="78">
        <v>8</v>
      </c>
      <c r="R16" s="89" t="s">
        <v>211</v>
      </c>
      <c r="S16" s="89" t="s">
        <v>212</v>
      </c>
      <c r="T16" s="89" t="s">
        <v>213</v>
      </c>
      <c r="U16" s="77">
        <v>2</v>
      </c>
      <c r="V16" s="77">
        <v>4</v>
      </c>
      <c r="W16" s="77">
        <f t="shared" si="2"/>
        <v>8</v>
      </c>
      <c r="X16" s="77" t="str">
        <f t="shared" si="3"/>
        <v>M</v>
      </c>
      <c r="Y16" s="197" t="str">
        <f t="shared" si="4"/>
        <v>Situación deficiente con exposición esporádica, o bien situación mejorable con exposición continuada o frecuente. Es posible que suceda el daño alguna vez.</v>
      </c>
      <c r="Z16" s="195">
        <v>10</v>
      </c>
      <c r="AA16" s="195">
        <f t="shared" si="5"/>
        <v>80</v>
      </c>
      <c r="AB16" s="198" t="str">
        <f t="shared" si="6"/>
        <v>III</v>
      </c>
      <c r="AC16" s="197" t="str">
        <f t="shared" si="7"/>
        <v>Mejorar si es posible. Sería conveniente justificar la intervención y su rentabilidad.</v>
      </c>
      <c r="AD16" s="86" t="str">
        <f t="shared" si="8"/>
        <v>Aceptable</v>
      </c>
      <c r="AE16" s="407" t="s">
        <v>470</v>
      </c>
      <c r="AF16" s="74" t="s">
        <v>34</v>
      </c>
      <c r="AG16" s="74" t="s">
        <v>34</v>
      </c>
      <c r="AH16" s="85" t="s">
        <v>217</v>
      </c>
      <c r="AI16" s="85" t="s">
        <v>218</v>
      </c>
      <c r="AJ16" s="78" t="s">
        <v>34</v>
      </c>
      <c r="AK16" s="52" t="s">
        <v>468</v>
      </c>
    </row>
    <row r="17" spans="1:38" s="1" customFormat="1" ht="53.25" customHeight="1">
      <c r="A17" s="23"/>
      <c r="B17" s="435"/>
      <c r="C17" s="435"/>
      <c r="D17" s="435"/>
      <c r="E17" s="486"/>
      <c r="F17" s="490"/>
      <c r="G17" s="229" t="s">
        <v>42</v>
      </c>
      <c r="H17" s="410"/>
      <c r="I17" s="85" t="s">
        <v>205</v>
      </c>
      <c r="J17" s="85" t="s">
        <v>204</v>
      </c>
      <c r="K17" s="85" t="s">
        <v>207</v>
      </c>
      <c r="L17" s="76">
        <v>1</v>
      </c>
      <c r="M17" s="77">
        <v>0</v>
      </c>
      <c r="N17" s="76">
        <v>0</v>
      </c>
      <c r="O17" s="76">
        <f t="shared" si="1"/>
        <v>1</v>
      </c>
      <c r="P17" s="89" t="s">
        <v>210</v>
      </c>
      <c r="Q17" s="78">
        <v>8</v>
      </c>
      <c r="R17" s="89" t="s">
        <v>214</v>
      </c>
      <c r="S17" s="89" t="s">
        <v>215</v>
      </c>
      <c r="T17" s="89" t="s">
        <v>216</v>
      </c>
      <c r="U17" s="77">
        <v>2</v>
      </c>
      <c r="V17" s="77">
        <v>4</v>
      </c>
      <c r="W17" s="77">
        <f t="shared" si="2"/>
        <v>8</v>
      </c>
      <c r="X17" s="77" t="str">
        <f t="shared" si="3"/>
        <v>M</v>
      </c>
      <c r="Y17" s="197" t="str">
        <f t="shared" si="4"/>
        <v>Situación deficiente con exposición esporádica, o bien situación mejorable con exposición continuada o frecuente. Es posible que suceda el daño alguna vez.</v>
      </c>
      <c r="Z17" s="195">
        <v>10</v>
      </c>
      <c r="AA17" s="195">
        <f t="shared" si="5"/>
        <v>80</v>
      </c>
      <c r="AB17" s="198" t="str">
        <f t="shared" si="6"/>
        <v>III</v>
      </c>
      <c r="AC17" s="197" t="str">
        <f t="shared" si="7"/>
        <v>Mejorar si es posible. Sería conveniente justificar la intervención y su rentabilidad.</v>
      </c>
      <c r="AD17" s="86" t="str">
        <f t="shared" si="8"/>
        <v>Aceptable</v>
      </c>
      <c r="AE17" s="409"/>
      <c r="AF17" s="74" t="s">
        <v>34</v>
      </c>
      <c r="AG17" s="74" t="s">
        <v>34</v>
      </c>
      <c r="AH17" s="85" t="s">
        <v>217</v>
      </c>
      <c r="AI17" s="85" t="s">
        <v>218</v>
      </c>
      <c r="AJ17" s="78" t="s">
        <v>34</v>
      </c>
      <c r="AK17" s="52" t="s">
        <v>468</v>
      </c>
    </row>
    <row r="18" spans="1:38" s="1" customFormat="1" ht="53.25" customHeight="1">
      <c r="A18" s="23"/>
      <c r="B18" s="435"/>
      <c r="C18" s="435"/>
      <c r="D18" s="435"/>
      <c r="E18" s="486"/>
      <c r="F18" s="490"/>
      <c r="G18" s="229" t="s">
        <v>33</v>
      </c>
      <c r="H18" s="404" t="s">
        <v>45</v>
      </c>
      <c r="I18" s="100" t="s">
        <v>715</v>
      </c>
      <c r="J18" s="85" t="s">
        <v>290</v>
      </c>
      <c r="K18" s="85" t="s">
        <v>270</v>
      </c>
      <c r="L18" s="76">
        <v>1</v>
      </c>
      <c r="M18" s="77">
        <v>0</v>
      </c>
      <c r="N18" s="76">
        <v>0</v>
      </c>
      <c r="O18" s="76">
        <f t="shared" si="1"/>
        <v>1</v>
      </c>
      <c r="P18" s="85" t="s">
        <v>291</v>
      </c>
      <c r="Q18" s="78">
        <v>4</v>
      </c>
      <c r="R18" s="85" t="s">
        <v>147</v>
      </c>
      <c r="S18" s="74" t="s">
        <v>297</v>
      </c>
      <c r="T18" s="74" t="s">
        <v>717</v>
      </c>
      <c r="U18" s="199">
        <v>2</v>
      </c>
      <c r="V18" s="195">
        <v>2</v>
      </c>
      <c r="W18" s="195">
        <f t="shared" si="2"/>
        <v>4</v>
      </c>
      <c r="X18" s="196" t="str">
        <f t="shared" si="3"/>
        <v>B</v>
      </c>
      <c r="Y18" s="197" t="str">
        <f t="shared" si="4"/>
        <v>Situación mejorable con exposición ocasional o esporádica, o situación sin anomalía destacable con cualquier nivel de exposición. No es esperable que se materialice el riesgo, aunque puede ser concebible.</v>
      </c>
      <c r="Z18" s="195">
        <v>10</v>
      </c>
      <c r="AA18" s="195">
        <f t="shared" si="5"/>
        <v>40</v>
      </c>
      <c r="AB18" s="198" t="str">
        <f t="shared" si="6"/>
        <v>III</v>
      </c>
      <c r="AC18" s="197" t="str">
        <f t="shared" si="7"/>
        <v>Mejorar si es posible. Sería conveniente justificar la intervención y su rentabilidad.</v>
      </c>
      <c r="AD18" s="86" t="str">
        <f t="shared" si="8"/>
        <v>Aceptable</v>
      </c>
      <c r="AE18" s="74" t="s">
        <v>718</v>
      </c>
      <c r="AF18" s="78" t="s">
        <v>34</v>
      </c>
      <c r="AG18" s="78" t="s">
        <v>34</v>
      </c>
      <c r="AH18" s="85" t="s">
        <v>719</v>
      </c>
      <c r="AI18" s="85" t="s">
        <v>303</v>
      </c>
      <c r="AJ18" s="78" t="s">
        <v>34</v>
      </c>
      <c r="AK18" s="52" t="s">
        <v>468</v>
      </c>
    </row>
    <row r="19" spans="1:38" s="1" customFormat="1" ht="53.25" customHeight="1">
      <c r="A19" s="23"/>
      <c r="B19" s="435"/>
      <c r="C19" s="435"/>
      <c r="D19" s="435"/>
      <c r="E19" s="486"/>
      <c r="F19" s="490"/>
      <c r="G19" s="229" t="s">
        <v>33</v>
      </c>
      <c r="H19" s="405"/>
      <c r="I19" s="85" t="s">
        <v>56</v>
      </c>
      <c r="J19" s="85" t="s">
        <v>284</v>
      </c>
      <c r="K19" s="85" t="s">
        <v>270</v>
      </c>
      <c r="L19" s="76">
        <v>1</v>
      </c>
      <c r="M19" s="77">
        <v>0</v>
      </c>
      <c r="N19" s="76">
        <v>0</v>
      </c>
      <c r="O19" s="76">
        <f t="shared" si="1"/>
        <v>1</v>
      </c>
      <c r="P19" s="85" t="s">
        <v>285</v>
      </c>
      <c r="Q19" s="78">
        <v>1</v>
      </c>
      <c r="R19" s="85" t="s">
        <v>287</v>
      </c>
      <c r="S19" s="85" t="s">
        <v>446</v>
      </c>
      <c r="T19" s="74" t="s">
        <v>301</v>
      </c>
      <c r="U19" s="195">
        <v>2</v>
      </c>
      <c r="V19" s="195">
        <v>2</v>
      </c>
      <c r="W19" s="195">
        <f t="shared" si="2"/>
        <v>4</v>
      </c>
      <c r="X19" s="196" t="str">
        <f t="shared" si="3"/>
        <v>B</v>
      </c>
      <c r="Y19" s="197" t="str">
        <f t="shared" si="4"/>
        <v>Situación mejorable con exposición ocasional o esporádica, o situación sin anomalía destacable con cualquier nivel de exposición. No es esperable que se materialice el riesgo, aunque puede ser concebible.</v>
      </c>
      <c r="Z19" s="195">
        <v>10</v>
      </c>
      <c r="AA19" s="195">
        <f t="shared" si="5"/>
        <v>40</v>
      </c>
      <c r="AB19" s="198" t="str">
        <f t="shared" si="6"/>
        <v>III</v>
      </c>
      <c r="AC19" s="197" t="str">
        <f t="shared" si="7"/>
        <v>Mejorar si es posible. Sería conveniente justificar la intervención y su rentabilidad.</v>
      </c>
      <c r="AD19" s="86" t="str">
        <f t="shared" si="8"/>
        <v>Aceptable</v>
      </c>
      <c r="AE19" s="74" t="s">
        <v>716</v>
      </c>
      <c r="AF19" s="78" t="s">
        <v>34</v>
      </c>
      <c r="AG19" s="74" t="s">
        <v>147</v>
      </c>
      <c r="AH19" s="85" t="s">
        <v>288</v>
      </c>
      <c r="AI19" s="85" t="s">
        <v>289</v>
      </c>
      <c r="AJ19" s="78" t="s">
        <v>34</v>
      </c>
      <c r="AK19" s="52" t="s">
        <v>468</v>
      </c>
    </row>
    <row r="20" spans="1:38" s="1" customFormat="1" ht="53.25" customHeight="1">
      <c r="A20" s="23"/>
      <c r="B20" s="435"/>
      <c r="C20" s="435"/>
      <c r="D20" s="435"/>
      <c r="E20" s="486"/>
      <c r="F20" s="490"/>
      <c r="G20" s="229" t="s">
        <v>33</v>
      </c>
      <c r="H20" s="405"/>
      <c r="I20" s="85" t="s">
        <v>56</v>
      </c>
      <c r="J20" s="85" t="s">
        <v>286</v>
      </c>
      <c r="K20" s="85" t="s">
        <v>57</v>
      </c>
      <c r="L20" s="76">
        <v>1</v>
      </c>
      <c r="M20" s="77">
        <v>0</v>
      </c>
      <c r="N20" s="76">
        <v>0</v>
      </c>
      <c r="O20" s="76">
        <f t="shared" si="1"/>
        <v>1</v>
      </c>
      <c r="P20" s="85" t="s">
        <v>280</v>
      </c>
      <c r="Q20" s="78">
        <v>4</v>
      </c>
      <c r="R20" s="74" t="s">
        <v>147</v>
      </c>
      <c r="S20" s="85" t="s">
        <v>281</v>
      </c>
      <c r="T20" s="74" t="s">
        <v>304</v>
      </c>
      <c r="U20" s="195">
        <v>2</v>
      </c>
      <c r="V20" s="195">
        <v>3</v>
      </c>
      <c r="W20" s="195">
        <f t="shared" si="2"/>
        <v>6</v>
      </c>
      <c r="X20" s="196" t="str">
        <f t="shared" si="3"/>
        <v>M</v>
      </c>
      <c r="Y20" s="197" t="str">
        <f t="shared" si="4"/>
        <v>Situación deficiente con exposición esporádica, o bien situación mejorable con exposición continuada o frecuente. Es posible que suceda el daño alguna vez.</v>
      </c>
      <c r="Z20" s="195">
        <v>10</v>
      </c>
      <c r="AA20" s="195">
        <f t="shared" si="5"/>
        <v>60</v>
      </c>
      <c r="AB20" s="198" t="str">
        <f t="shared" si="6"/>
        <v>III</v>
      </c>
      <c r="AC20" s="197" t="str">
        <f t="shared" si="7"/>
        <v>Mejorar si es posible. Sería conveniente justificar la intervención y su rentabilidad.</v>
      </c>
      <c r="AD20" s="86" t="str">
        <f t="shared" si="8"/>
        <v>Aceptable</v>
      </c>
      <c r="AE20" s="64" t="s">
        <v>697</v>
      </c>
      <c r="AF20" s="78" t="s">
        <v>34</v>
      </c>
      <c r="AG20" s="78" t="s">
        <v>34</v>
      </c>
      <c r="AH20" s="85" t="s">
        <v>282</v>
      </c>
      <c r="AI20" s="85" t="s">
        <v>283</v>
      </c>
      <c r="AJ20" s="78" t="s">
        <v>34</v>
      </c>
      <c r="AK20" s="52" t="s">
        <v>468</v>
      </c>
    </row>
    <row r="21" spans="1:38" s="1" customFormat="1" ht="53.25" customHeight="1">
      <c r="A21" s="23"/>
      <c r="B21" s="435"/>
      <c r="C21" s="435"/>
      <c r="D21" s="435"/>
      <c r="E21" s="486"/>
      <c r="F21" s="490"/>
      <c r="G21" s="229"/>
      <c r="H21" s="405"/>
      <c r="I21" s="85" t="s">
        <v>467</v>
      </c>
      <c r="J21" s="85" t="s">
        <v>279</v>
      </c>
      <c r="K21" s="85" t="s">
        <v>270</v>
      </c>
      <c r="L21" s="76">
        <v>1</v>
      </c>
      <c r="M21" s="77">
        <v>0</v>
      </c>
      <c r="N21" s="76">
        <v>0</v>
      </c>
      <c r="O21" s="76">
        <f t="shared" si="1"/>
        <v>1</v>
      </c>
      <c r="P21" s="85" t="s">
        <v>285</v>
      </c>
      <c r="Q21" s="78">
        <v>1</v>
      </c>
      <c r="R21" s="85" t="s">
        <v>147</v>
      </c>
      <c r="S21" s="74" t="s">
        <v>298</v>
      </c>
      <c r="T21" s="85" t="s">
        <v>305</v>
      </c>
      <c r="U21" s="195">
        <v>2</v>
      </c>
      <c r="V21" s="195">
        <v>2</v>
      </c>
      <c r="W21" s="195">
        <f t="shared" si="2"/>
        <v>4</v>
      </c>
      <c r="X21" s="196" t="str">
        <f t="shared" si="3"/>
        <v>B</v>
      </c>
      <c r="Y21" s="197" t="str">
        <f t="shared" si="4"/>
        <v>Situación mejorable con exposición ocasional o esporádica, o situación sin anomalía destacable con cualquier nivel de exposición. No es esperable que se materialice el riesgo, aunque puede ser concebible.</v>
      </c>
      <c r="Z21" s="195">
        <v>25</v>
      </c>
      <c r="AA21" s="195">
        <f t="shared" si="5"/>
        <v>100</v>
      </c>
      <c r="AB21" s="198" t="str">
        <f t="shared" si="6"/>
        <v>III</v>
      </c>
      <c r="AC21" s="197" t="str">
        <f t="shared" si="7"/>
        <v>Mejorar si es posible. Sería conveniente justificar la intervención y su rentabilidad.</v>
      </c>
      <c r="AD21" s="86" t="str">
        <f t="shared" si="8"/>
        <v>Aceptable</v>
      </c>
      <c r="AE21" s="74" t="s">
        <v>699</v>
      </c>
      <c r="AF21" s="74" t="s">
        <v>34</v>
      </c>
      <c r="AG21" s="74" t="s">
        <v>34</v>
      </c>
      <c r="AH21" s="85" t="s">
        <v>59</v>
      </c>
      <c r="AI21" s="85" t="s">
        <v>466</v>
      </c>
      <c r="AJ21" s="74" t="s">
        <v>34</v>
      </c>
      <c r="AK21" s="84" t="s">
        <v>468</v>
      </c>
    </row>
    <row r="22" spans="1:38" s="1" customFormat="1" ht="53.25" customHeight="1">
      <c r="A22" s="23"/>
      <c r="B22" s="435"/>
      <c r="C22" s="435"/>
      <c r="D22" s="435"/>
      <c r="E22" s="486"/>
      <c r="F22" s="490"/>
      <c r="G22" s="229" t="s">
        <v>80</v>
      </c>
      <c r="H22" s="405"/>
      <c r="I22" s="85" t="s">
        <v>679</v>
      </c>
      <c r="J22" s="85" t="s">
        <v>680</v>
      </c>
      <c r="K22" s="85" t="s">
        <v>721</v>
      </c>
      <c r="L22" s="76">
        <v>1</v>
      </c>
      <c r="M22" s="77">
        <v>0</v>
      </c>
      <c r="N22" s="76">
        <v>0</v>
      </c>
      <c r="O22" s="76">
        <f t="shared" si="1"/>
        <v>1</v>
      </c>
      <c r="P22" s="85" t="s">
        <v>331</v>
      </c>
      <c r="Q22" s="78">
        <v>8</v>
      </c>
      <c r="R22" s="85" t="s">
        <v>683</v>
      </c>
      <c r="S22" s="85" t="s">
        <v>681</v>
      </c>
      <c r="T22" s="74" t="s">
        <v>682</v>
      </c>
      <c r="U22" s="200">
        <v>2</v>
      </c>
      <c r="V22" s="200">
        <v>1</v>
      </c>
      <c r="W22" s="200">
        <f t="shared" si="2"/>
        <v>2</v>
      </c>
      <c r="X22" s="201" t="str">
        <f t="shared" si="3"/>
        <v>B</v>
      </c>
      <c r="Y22" s="202" t="str">
        <f t="shared" si="4"/>
        <v>Situación mejorable con exposición ocasional o esporádica, o situación sin anomalía destacable con cualquier nivel de exposición. No es esperable que se materialice el riesgo, aunque puede ser concebible.</v>
      </c>
      <c r="Z22" s="200">
        <v>10</v>
      </c>
      <c r="AA22" s="200">
        <f t="shared" si="5"/>
        <v>20</v>
      </c>
      <c r="AB22" s="203" t="str">
        <f t="shared" si="6"/>
        <v>IV</v>
      </c>
      <c r="AC22" s="202" t="str">
        <f t="shared" si="7"/>
        <v>Mantener las medidas de control existentes, pero se deberían considerar soluciones o mejoras y se deben hacer comprobaciones periódicas para asegurar que el riesgo aún es tolerable.</v>
      </c>
      <c r="AD22" s="202" t="str">
        <f t="shared" si="8"/>
        <v>Aceptable</v>
      </c>
      <c r="AE22" s="64" t="s">
        <v>722</v>
      </c>
      <c r="AF22" s="64" t="s">
        <v>34</v>
      </c>
      <c r="AG22" s="64" t="s">
        <v>147</v>
      </c>
      <c r="AH22" s="72" t="s">
        <v>684</v>
      </c>
      <c r="AI22" s="72" t="s">
        <v>685</v>
      </c>
      <c r="AJ22" s="66" t="s">
        <v>34</v>
      </c>
      <c r="AK22" s="193" t="s">
        <v>478</v>
      </c>
    </row>
    <row r="23" spans="1:38" s="1" customFormat="1" ht="53.25" customHeight="1">
      <c r="A23" s="23"/>
      <c r="B23" s="435"/>
      <c r="C23" s="435"/>
      <c r="D23" s="435"/>
      <c r="E23" s="486"/>
      <c r="F23" s="490"/>
      <c r="G23" s="229" t="s">
        <v>33</v>
      </c>
      <c r="H23" s="415"/>
      <c r="I23" s="85" t="s">
        <v>182</v>
      </c>
      <c r="J23" s="85" t="s">
        <v>299</v>
      </c>
      <c r="K23" s="85" t="s">
        <v>275</v>
      </c>
      <c r="L23" s="76">
        <v>1</v>
      </c>
      <c r="M23" s="77">
        <v>0</v>
      </c>
      <c r="N23" s="76">
        <v>0</v>
      </c>
      <c r="O23" s="76">
        <f t="shared" si="1"/>
        <v>1</v>
      </c>
      <c r="P23" s="85" t="s">
        <v>276</v>
      </c>
      <c r="Q23" s="78">
        <v>2</v>
      </c>
      <c r="R23" s="74" t="s">
        <v>306</v>
      </c>
      <c r="S23" s="85" t="s">
        <v>307</v>
      </c>
      <c r="T23" s="74" t="s">
        <v>308</v>
      </c>
      <c r="U23" s="195">
        <v>6</v>
      </c>
      <c r="V23" s="195">
        <v>2</v>
      </c>
      <c r="W23" s="195">
        <f t="shared" si="2"/>
        <v>12</v>
      </c>
      <c r="X23" s="196" t="str">
        <f t="shared" si="3"/>
        <v>A</v>
      </c>
      <c r="Y23" s="197" t="str">
        <f t="shared" si="4"/>
        <v>Situación deficiente con exposición frecuente u ocasional, o bien situación muy deficiente con exposición ocasional o esporádica. La materialización de Riesgo es posible que suceda varias veces en la vida laboral</v>
      </c>
      <c r="Z23" s="195">
        <v>25</v>
      </c>
      <c r="AA23" s="195">
        <f t="shared" si="5"/>
        <v>300</v>
      </c>
      <c r="AB23" s="198" t="str">
        <f t="shared" si="6"/>
        <v>II</v>
      </c>
      <c r="AC23" s="197" t="str">
        <f t="shared" si="7"/>
        <v>Corregir y adoptar medidas de control de inmediato. Sin embargo suspenda actividades si el nivel de riesgo está por encima o igual de 360.</v>
      </c>
      <c r="AD23" s="86" t="str">
        <f t="shared" si="8"/>
        <v>No aceptable o aceptable con control específico</v>
      </c>
      <c r="AE23" s="74" t="s">
        <v>701</v>
      </c>
      <c r="AF23" s="74" t="s">
        <v>34</v>
      </c>
      <c r="AG23" s="74" t="s">
        <v>34</v>
      </c>
      <c r="AH23" s="85" t="s">
        <v>278</v>
      </c>
      <c r="AI23" s="74" t="s">
        <v>148</v>
      </c>
      <c r="AJ23" s="74" t="s">
        <v>34</v>
      </c>
      <c r="AK23" s="52" t="s">
        <v>468</v>
      </c>
    </row>
    <row r="24" spans="1:38" ht="94.5" customHeight="1" thickBot="1">
      <c r="A24" s="27"/>
      <c r="B24" s="468"/>
      <c r="C24" s="468"/>
      <c r="D24" s="468"/>
      <c r="E24" s="487"/>
      <c r="F24" s="491"/>
      <c r="G24" s="229" t="s">
        <v>33</v>
      </c>
      <c r="H24" s="85" t="s">
        <v>60</v>
      </c>
      <c r="I24" s="85" t="s">
        <v>268</v>
      </c>
      <c r="J24" s="85" t="s">
        <v>269</v>
      </c>
      <c r="K24" s="85" t="s">
        <v>270</v>
      </c>
      <c r="L24" s="76">
        <v>1</v>
      </c>
      <c r="M24" s="77">
        <v>0</v>
      </c>
      <c r="N24" s="76">
        <v>0</v>
      </c>
      <c r="O24" s="76">
        <f t="shared" si="1"/>
        <v>1</v>
      </c>
      <c r="P24" s="85" t="s">
        <v>271</v>
      </c>
      <c r="Q24" s="78">
        <v>8</v>
      </c>
      <c r="R24" s="85" t="s">
        <v>272</v>
      </c>
      <c r="S24" s="85" t="s">
        <v>273</v>
      </c>
      <c r="T24" s="74" t="s">
        <v>316</v>
      </c>
      <c r="U24" s="199">
        <v>2</v>
      </c>
      <c r="V24" s="195">
        <v>1</v>
      </c>
      <c r="W24" s="195">
        <f t="shared" si="2"/>
        <v>2</v>
      </c>
      <c r="X24" s="196" t="str">
        <f t="shared" si="3"/>
        <v>B</v>
      </c>
      <c r="Y24" s="197" t="str">
        <f t="shared" si="4"/>
        <v>Situación mejorable con exposición ocasional o esporádica, o situación sin anomalía destacable con cualquier nivel de exposición. No es esperable que se materialice el riesgo, aunque puede ser concebible.</v>
      </c>
      <c r="Z24" s="195">
        <v>10</v>
      </c>
      <c r="AA24" s="195">
        <f t="shared" si="5"/>
        <v>20</v>
      </c>
      <c r="AB24" s="198" t="str">
        <f t="shared" si="6"/>
        <v>IV</v>
      </c>
      <c r="AC24" s="197" t="str">
        <f t="shared" si="7"/>
        <v>Mantener las medidas de control existentes, pero se deberían considerar soluciones o mejoras y se deben hacer comprobaciones periódicas para asegurar que el riesgo aún es tolerable.</v>
      </c>
      <c r="AD24" s="86" t="str">
        <f t="shared" si="8"/>
        <v>Aceptable</v>
      </c>
      <c r="AE24" s="64" t="s">
        <v>702</v>
      </c>
      <c r="AF24" s="78" t="s">
        <v>34</v>
      </c>
      <c r="AG24" s="78" t="s">
        <v>34</v>
      </c>
      <c r="AH24" s="85" t="s">
        <v>61</v>
      </c>
      <c r="AI24" s="85" t="s">
        <v>728</v>
      </c>
      <c r="AJ24" s="78" t="s">
        <v>34</v>
      </c>
      <c r="AK24" s="84" t="s">
        <v>705</v>
      </c>
      <c r="AL24" s="17"/>
    </row>
    <row r="25" spans="1:38" ht="21" customHeight="1">
      <c r="AE25" s="17"/>
      <c r="AF25" s="17"/>
      <c r="AG25" s="17"/>
      <c r="AH25" s="17"/>
      <c r="AI25" s="18"/>
      <c r="AJ25" s="17"/>
      <c r="AK25" s="17"/>
      <c r="AL25" s="17"/>
    </row>
  </sheetData>
  <mergeCells count="4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H16:H17"/>
    <mergeCell ref="AE16:AE17"/>
    <mergeCell ref="H18:H23"/>
    <mergeCell ref="AG7:AG8"/>
    <mergeCell ref="AH7:AH8"/>
    <mergeCell ref="H9:H11"/>
    <mergeCell ref="H12:H15"/>
    <mergeCell ref="AE12:AE15"/>
    <mergeCell ref="W7:W8"/>
    <mergeCell ref="X7:X8"/>
  </mergeCells>
  <conditionalFormatting sqref="AB9:AB11">
    <cfRule type="cellIs" dxfId="2815" priority="186" stopIfTrue="1" operator="equal">
      <formula>"I"</formula>
    </cfRule>
    <cfRule type="cellIs" dxfId="2814" priority="187" stopIfTrue="1" operator="equal">
      <formula>"II"</formula>
    </cfRule>
    <cfRule type="cellIs" dxfId="2813" priority="188" stopIfTrue="1" operator="between">
      <formula>"III"</formula>
      <formula>"IV"</formula>
    </cfRule>
  </conditionalFormatting>
  <conditionalFormatting sqref="AB18:AB19 AB23:AD23">
    <cfRule type="cellIs" dxfId="2812" priority="42" stopIfTrue="1" operator="equal">
      <formula>"II"</formula>
    </cfRule>
    <cfRule type="cellIs" dxfId="2811" priority="43" stopIfTrue="1" operator="between">
      <formula>"III"</formula>
      <formula>"IV"</formula>
    </cfRule>
  </conditionalFormatting>
  <conditionalFormatting sqref="AB22">
    <cfRule type="cellIs" dxfId="2810" priority="13" stopIfTrue="1" operator="equal">
      <formula>"I"</formula>
    </cfRule>
    <cfRule type="cellIs" dxfId="2809" priority="14" stopIfTrue="1" operator="equal">
      <formula>"II"</formula>
    </cfRule>
    <cfRule type="cellIs" dxfId="2808" priority="15" stopIfTrue="1" operator="between">
      <formula>"III"</formula>
      <formula>"IV"</formula>
    </cfRule>
  </conditionalFormatting>
  <conditionalFormatting sqref="AB24">
    <cfRule type="cellIs" dxfId="2807" priority="171" stopIfTrue="1" operator="equal">
      <formula>"I"</formula>
    </cfRule>
    <cfRule type="cellIs" dxfId="2806" priority="172" stopIfTrue="1" operator="equal">
      <formula>"II"</formula>
    </cfRule>
    <cfRule type="cellIs" dxfId="2805" priority="173" stopIfTrue="1" operator="between">
      <formula>"III"</formula>
      <formula>"IV"</formula>
    </cfRule>
  </conditionalFormatting>
  <conditionalFormatting sqref="AB12:AD13">
    <cfRule type="cellIs" dxfId="2804" priority="59" stopIfTrue="1" operator="equal">
      <formula>"I"</formula>
    </cfRule>
    <cfRule type="cellIs" dxfId="2803" priority="60" stopIfTrue="1" operator="equal">
      <formula>"II"</formula>
    </cfRule>
    <cfRule type="cellIs" dxfId="2802" priority="61" stopIfTrue="1" operator="between">
      <formula>"III"</formula>
      <formula>"IV"</formula>
    </cfRule>
  </conditionalFormatting>
  <conditionalFormatting sqref="AB14:AD14">
    <cfRule type="cellIs" dxfId="2801" priority="67" stopIfTrue="1" operator="equal">
      <formula>"I"</formula>
    </cfRule>
    <cfRule type="cellIs" dxfId="2800" priority="68" stopIfTrue="1" operator="equal">
      <formula>"II"</formula>
    </cfRule>
    <cfRule type="cellIs" dxfId="2799" priority="69" stopIfTrue="1" operator="between">
      <formula>"III"</formula>
      <formula>"IV"</formula>
    </cfRule>
  </conditionalFormatting>
  <conditionalFormatting sqref="AB15:AD17">
    <cfRule type="cellIs" dxfId="2798" priority="49" stopIfTrue="1" operator="equal">
      <formula>"I"</formula>
    </cfRule>
    <cfRule type="cellIs" dxfId="2797" priority="50" stopIfTrue="1" operator="equal">
      <formula>"II"</formula>
    </cfRule>
    <cfRule type="cellIs" dxfId="2796" priority="51" stopIfTrue="1" operator="between">
      <formula>"III"</formula>
      <formula>"IV"</formula>
    </cfRule>
  </conditionalFormatting>
  <conditionalFormatting sqref="AB23:AD23 AB18:AB19">
    <cfRule type="cellIs" dxfId="2795" priority="41" stopIfTrue="1" operator="equal">
      <formula>"I"</formula>
    </cfRule>
  </conditionalFormatting>
  <conditionalFormatting sqref="AB20:AE21">
    <cfRule type="cellIs" dxfId="2794" priority="21" stopIfTrue="1" operator="equal">
      <formula>"I"</formula>
    </cfRule>
    <cfRule type="cellIs" dxfId="2793" priority="22" stopIfTrue="1" operator="equal">
      <formula>"II"</formula>
    </cfRule>
    <cfRule type="cellIs" dxfId="2792" priority="23" stopIfTrue="1" operator="between">
      <formula>"III"</formula>
      <formula>"IV"</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2791" priority="230" stopIfTrue="1" operator="equal">
      <formula>"I"</formula>
    </cfRule>
    <cfRule type="cellIs" dxfId="2790" priority="231" stopIfTrue="1" operator="equal">
      <formula>"II"</formula>
    </cfRule>
    <cfRule type="cellIs" dxfId="2789" priority="232" stopIfTrue="1" operator="between">
      <formula>"III"</formula>
      <formula>"IV"</formula>
    </cfRule>
  </conditionalFormatting>
  <conditionalFormatting sqref="AD9:AD13">
    <cfRule type="containsText" dxfId="2788" priority="54" stopIfTrue="1" operator="containsText" text="No aceptable o aceptable con control específico">
      <formula>NOT(ISERROR(SEARCH("No aceptable o aceptable con control específico",AD9)))</formula>
    </cfRule>
  </conditionalFormatting>
  <conditionalFormatting sqref="AD9:AD14">
    <cfRule type="containsText" dxfId="2787" priority="55" stopIfTrue="1" operator="containsText" text="No aceptable">
      <formula>NOT(ISERROR(SEARCH("No aceptable",AD9)))</formula>
    </cfRule>
    <cfRule type="containsText" dxfId="2786" priority="56" stopIfTrue="1" operator="containsText" text="No Aceptable o aceptable con control específico">
      <formula>NOT(ISERROR(SEARCH("No Aceptable o aceptable con control específico",AD9)))</formula>
    </cfRule>
  </conditionalFormatting>
  <conditionalFormatting sqref="AD12:AD13">
    <cfRule type="cellIs" dxfId="2785" priority="57" stopIfTrue="1" operator="equal">
      <formula>"Aceptable"</formula>
    </cfRule>
    <cfRule type="cellIs" dxfId="2784" priority="58" stopIfTrue="1" operator="equal">
      <formula>"No aceptable"</formula>
    </cfRule>
  </conditionalFormatting>
  <conditionalFormatting sqref="AD13">
    <cfRule type="containsText" dxfId="2783" priority="52" stopIfTrue="1" operator="containsText" text="No aceptable">
      <formula>NOT(ISERROR(SEARCH("No aceptable",AD13)))</formula>
    </cfRule>
    <cfRule type="containsText" dxfId="2782" priority="53" stopIfTrue="1" operator="containsText" text="No Aceptable o aceptable con control específico">
      <formula>NOT(ISERROR(SEARCH("No Aceptable o aceptable con control específico",AD13)))</formula>
    </cfRule>
  </conditionalFormatting>
  <conditionalFormatting sqref="AD14">
    <cfRule type="containsText" dxfId="2781" priority="62" stopIfTrue="1" operator="containsText" text="No aceptable o aceptable con control específico">
      <formula>NOT(ISERROR(SEARCH("No aceptable o aceptable con control específico",AD14)))</formula>
    </cfRule>
    <cfRule type="containsText" dxfId="2780" priority="63" stopIfTrue="1" operator="containsText" text="No aceptable">
      <formula>NOT(ISERROR(SEARCH("No aceptable",AD14)))</formula>
    </cfRule>
    <cfRule type="containsText" dxfId="2779" priority="64" stopIfTrue="1" operator="containsText" text="No Aceptable o aceptable con control específico">
      <formula>NOT(ISERROR(SEARCH("No Aceptable o aceptable con control específico",AD14)))</formula>
    </cfRule>
    <cfRule type="cellIs" dxfId="2778" priority="65" stopIfTrue="1" operator="equal">
      <formula>"Aceptable"</formula>
    </cfRule>
    <cfRule type="cellIs" dxfId="2777" priority="66" stopIfTrue="1" operator="equal">
      <formula>"No aceptable"</formula>
    </cfRule>
  </conditionalFormatting>
  <conditionalFormatting sqref="AD15:AD17">
    <cfRule type="cellIs" dxfId="2776" priority="47" stopIfTrue="1" operator="equal">
      <formula>"Aceptable"</formula>
    </cfRule>
    <cfRule type="cellIs" dxfId="2775" priority="48" stopIfTrue="1" operator="equal">
      <formula>"No aceptable"</formula>
    </cfRule>
  </conditionalFormatting>
  <conditionalFormatting sqref="AD15:AD749">
    <cfRule type="containsText" dxfId="2774" priority="8" stopIfTrue="1" operator="containsText" text="No aceptable o aceptable con control específico">
      <formula>NOT(ISERROR(SEARCH("No aceptable o aceptable con control específico",AD15)))</formula>
    </cfRule>
    <cfRule type="containsText" dxfId="2773" priority="9" stopIfTrue="1" operator="containsText" text="No aceptable">
      <formula>NOT(ISERROR(SEARCH("No aceptable",AD15)))</formula>
    </cfRule>
    <cfRule type="containsText" dxfId="2772" priority="10" stopIfTrue="1" operator="containsText" text="No Aceptable o aceptable con control específico">
      <formula>NOT(ISERROR(SEARCH("No Aceptable o aceptable con control específico",AD15)))</formula>
    </cfRule>
  </conditionalFormatting>
  <conditionalFormatting sqref="AD20:AD22">
    <cfRule type="cellIs" dxfId="2771" priority="11" stopIfTrue="1" operator="equal">
      <formula>"Aceptable"</formula>
    </cfRule>
    <cfRule type="cellIs" dxfId="2770" priority="12" stopIfTrue="1" operator="equal">
      <formula>"No aceptable"</formula>
    </cfRule>
  </conditionalFormatting>
  <conditionalFormatting sqref="AD24">
    <cfRule type="cellIs" dxfId="2769" priority="98" stopIfTrue="1" operator="equal">
      <formula>"Aceptable"</formula>
    </cfRule>
    <cfRule type="cellIs" dxfId="2768" priority="99" stopIfTrue="1" operator="equal">
      <formula>"No aceptable"</formula>
    </cfRule>
  </conditionalFormatting>
  <conditionalFormatting sqref="AD9:AE11">
    <cfRule type="cellIs" dxfId="2767" priority="70" stopIfTrue="1" operator="equal">
      <formula>"Aceptable"</formula>
    </cfRule>
    <cfRule type="cellIs" dxfId="2766" priority="71" stopIfTrue="1" operator="equal">
      <formula>"No aceptable"</formula>
    </cfRule>
  </conditionalFormatting>
  <conditionalFormatting sqref="AD18:AE19">
    <cfRule type="cellIs" dxfId="2765" priority="39" stopIfTrue="1" operator="equal">
      <formula>"Aceptable"</formula>
    </cfRule>
    <cfRule type="cellIs" dxfId="2764" priority="40" stopIfTrue="1" operator="equal">
      <formula>"No aceptable"</formula>
    </cfRule>
  </conditionalFormatting>
  <conditionalFormatting sqref="AD23:AE23">
    <cfRule type="cellIs" dxfId="2763" priority="19" stopIfTrue="1" operator="equal">
      <formula>"Aceptable"</formula>
    </cfRule>
    <cfRule type="cellIs" dxfId="2762" priority="20" stopIfTrue="1" operator="equal">
      <formula>"No 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2761" priority="228"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2760" priority="229" stopIfTrue="1" operator="equal">
      <formula>"No aceptable"</formula>
    </cfRule>
  </conditionalFormatting>
  <conditionalFormatting sqref="AE9:AE10">
    <cfRule type="cellIs" dxfId="2759" priority="72" stopIfTrue="1" operator="equal">
      <formula>"I"</formula>
    </cfRule>
    <cfRule type="cellIs" dxfId="2758" priority="73" stopIfTrue="1" operator="equal">
      <formula>"II"</formula>
    </cfRule>
    <cfRule type="cellIs" dxfId="2757" priority="74" stopIfTrue="1" operator="between">
      <formula>"III"</formula>
      <formula>"IV"</formula>
    </cfRule>
  </conditionalFormatting>
  <conditionalFormatting sqref="AE16">
    <cfRule type="cellIs" dxfId="2756" priority="147" stopIfTrue="1" operator="equal">
      <formula>"Aceptable"</formula>
    </cfRule>
    <cfRule type="cellIs" dxfId="2755" priority="148" stopIfTrue="1" operator="equal">
      <formula>"No aceptable"</formula>
    </cfRule>
    <cfRule type="cellIs" dxfId="2754" priority="149" stopIfTrue="1" operator="equal">
      <formula>"I"</formula>
    </cfRule>
    <cfRule type="cellIs" dxfId="2753" priority="150" stopIfTrue="1" operator="equal">
      <formula>"II"</formula>
    </cfRule>
    <cfRule type="cellIs" dxfId="2752" priority="151" stopIfTrue="1" operator="between">
      <formula>"III"</formula>
      <formula>"IV"</formula>
    </cfRule>
  </conditionalFormatting>
  <conditionalFormatting sqref="AE18">
    <cfRule type="cellIs" dxfId="2751" priority="36" stopIfTrue="1" operator="equal">
      <formula>"I"</formula>
    </cfRule>
    <cfRule type="cellIs" dxfId="2750" priority="37" stopIfTrue="1" operator="equal">
      <formula>"II"</formula>
    </cfRule>
    <cfRule type="cellIs" dxfId="2749" priority="38" stopIfTrue="1" operator="between">
      <formula>"III"</formula>
      <formula>"IV"</formula>
    </cfRule>
  </conditionalFormatting>
  <conditionalFormatting sqref="AE20:AE21">
    <cfRule type="cellIs" dxfId="2748" priority="24" stopIfTrue="1" operator="equal">
      <formula>"Aceptable"</formula>
    </cfRule>
    <cfRule type="cellIs" dxfId="2747" priority="25" stopIfTrue="1" operator="equal">
      <formula>"No aceptable"</formula>
    </cfRule>
  </conditionalFormatting>
  <conditionalFormatting sqref="AE22">
    <cfRule type="cellIs" dxfId="2746" priority="6" stopIfTrue="1" operator="equal">
      <formula>"Aceptable"</formula>
    </cfRule>
    <cfRule type="cellIs" dxfId="2745" priority="7" stopIfTrue="1" operator="equal">
      <formula>"No aceptable"</formula>
    </cfRule>
  </conditionalFormatting>
  <conditionalFormatting sqref="AE23:AE24">
    <cfRule type="cellIs" dxfId="2744" priority="3" stopIfTrue="1" operator="equal">
      <formula>"I"</formula>
    </cfRule>
    <cfRule type="cellIs" dxfId="2743" priority="4" stopIfTrue="1" operator="equal">
      <formula>"II"</formula>
    </cfRule>
    <cfRule type="cellIs" dxfId="2742" priority="5" stopIfTrue="1" operator="between">
      <formula>"III"</formula>
      <formula>"IV"</formula>
    </cfRule>
  </conditionalFormatting>
  <conditionalFormatting sqref="AE24">
    <cfRule type="cellIs" dxfId="2741" priority="1" stopIfTrue="1" operator="equal">
      <formula>"Aceptable"</formula>
    </cfRule>
    <cfRule type="cellIs" dxfId="2740" priority="2" stopIfTrue="1" operator="equal">
      <formula>"No aceptable"</formula>
    </cfRule>
  </conditionalFormatting>
  <dataValidations count="4">
    <dataValidation allowBlank="1" sqref="AA9:AA24" xr:uid="{00000000-0002-0000-0800-000000000000}"/>
    <dataValidation type="list" allowBlank="1" showInputMessage="1" showErrorMessage="1" prompt="10 = Muy Alto_x000a_6 = Alto_x000a_2 = Medio_x000a_0 = Bajo" sqref="U9:U24" xr:uid="{00000000-0002-0000-0800-000001000000}">
      <formula1>"10, 6, 2, 0, "</formula1>
    </dataValidation>
    <dataValidation type="list" allowBlank="1" showInputMessage="1" prompt="4 = Continua_x000a_3 = Frecuente_x000a_2 = Ocasional_x000a_1 = Esporádica" sqref="V9:V24" xr:uid="{00000000-0002-0000-08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0800-000003000000}">
      <formula1>"100,60,25,10"</formula1>
    </dataValidation>
  </dataValidations>
  <pageMargins left="0.7" right="0.7" top="0.75" bottom="0.75" header="0.3" footer="0.3"/>
  <pageSetup paperSize="9" scale="29" fitToHeight="0" orientation="portrait" r:id="rId1"/>
  <colBreaks count="1" manualBreakCount="1">
    <brk id="3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18</vt:i4>
      </vt:variant>
    </vt:vector>
  </HeadingPairs>
  <TitlesOfParts>
    <vt:vector size="54" baseType="lpstr">
      <vt:lpstr>Inicio</vt:lpstr>
      <vt:lpstr>MENU MATRICES </vt:lpstr>
      <vt:lpstr>1. DESPACHO</vt:lpstr>
      <vt:lpstr>2. SUBD GESTI INMOB Y DEL EP</vt:lpstr>
      <vt:lpstr>3. SUBDIR GESTIÓN CORPORATIVA</vt:lpstr>
      <vt:lpstr>4. SUBDIR REGISTRO INMOBILIARIO</vt:lpstr>
      <vt:lpstr>5. OFICINA DE CONTROL INTERNO</vt:lpstr>
      <vt:lpstr>6. OFICINA DE LAS TECNOLOGIAS </vt:lpstr>
      <vt:lpstr>7. OFICINA ASESORA PLANEACIÓN</vt:lpstr>
      <vt:lpstr>8. OFICINA JURÍDICA</vt:lpstr>
      <vt:lpstr>9. OFICINA CONTROL DISCIPLIN.</vt:lpstr>
      <vt:lpstr>10. OFICINA ASESORA COMUNICAC</vt:lpstr>
      <vt:lpstr>11. ASESOR</vt:lpstr>
      <vt:lpstr>12. P.ESP.DEFENSA SGIEP</vt:lpstr>
      <vt:lpstr>13. P. ESP. ADMINISTRACIÓN GIEP</vt:lpstr>
      <vt:lpstr>14. P.ESP. RECEP PREDIOS SRI </vt:lpstr>
      <vt:lpstr>15. PROFESIONAL ESPECIALIZADO</vt:lpstr>
      <vt:lpstr>16. PROF. RECEPCION PREDIOS SRI</vt:lpstr>
      <vt:lpstr>17. PROFESIONAL UNIVERSITARIO</vt:lpstr>
      <vt:lpstr>18. TOPOGRAFIA</vt:lpstr>
      <vt:lpstr>19. SECRETARIO (A) </vt:lpstr>
      <vt:lpstr>20.DEFENSORES SGIEP </vt:lpstr>
      <vt:lpstr>21. AUX SG </vt:lpstr>
      <vt:lpstr>22. AUX SG MANTENIM</vt:lpstr>
      <vt:lpstr>23. ATENCION CAD CRA 30 </vt:lpstr>
      <vt:lpstr>24. PASANTES </vt:lpstr>
      <vt:lpstr>25. GESTION DOCUMENTAL</vt:lpstr>
      <vt:lpstr>26. BODEGA COLVATEL</vt:lpstr>
      <vt:lpstr>27. TECNICO OPERATIVO </vt:lpstr>
      <vt:lpstr>28. TECNICO SISTEMAS </vt:lpstr>
      <vt:lpstr>29. CONDUCTOR </vt:lpstr>
      <vt:lpstr>30. PROVEEDOR SEGURIDAD</vt:lpstr>
      <vt:lpstr>31. PROVEEDOR ASEO Y CAFETERIA </vt:lpstr>
      <vt:lpstr>32.PROVEE MTM EQUIPOS DE COMPUT</vt:lpstr>
      <vt:lpstr>33. CASA DEL ESPACIO PÚBLICO</vt:lpstr>
      <vt:lpstr>34. VISITANTE </vt:lpstr>
      <vt:lpstr>'1. DESPACHO'!Área_de_impresión</vt:lpstr>
      <vt:lpstr>'11. ASESOR'!Área_de_impresión</vt:lpstr>
      <vt:lpstr>'12. P.ESP.DEFENSA SGIEP'!Área_de_impresión</vt:lpstr>
      <vt:lpstr>'13. P. ESP. ADMINISTRACIÓN GIEP'!Área_de_impresión</vt:lpstr>
      <vt:lpstr>'14. P.ESP. RECEP PREDIOS SRI '!Área_de_impresión</vt:lpstr>
      <vt:lpstr>'16. PROF. RECEPCION PREDIOS SRI'!Área_de_impresión</vt:lpstr>
      <vt:lpstr>'2. SUBD GESTI INMOB Y DEL EP'!Área_de_impresión</vt:lpstr>
      <vt:lpstr>'3. SUBDIR GESTIÓN CORPORATIVA'!Área_de_impresión</vt:lpstr>
      <vt:lpstr>'31. PROVEEDOR ASEO Y CAFETERIA '!Área_de_impresión</vt:lpstr>
      <vt:lpstr>'32.PROVEE MTM EQUIPOS DE COMPUT'!Área_de_impresión</vt:lpstr>
      <vt:lpstr>'33. CASA DEL ESPACIO PÚBLICO'!Área_de_impresión</vt:lpstr>
      <vt:lpstr>'34. VISITANTE '!Área_de_impresión</vt:lpstr>
      <vt:lpstr>'4. SUBDIR REGISTRO INMOBILIARIO'!Área_de_impresión</vt:lpstr>
      <vt:lpstr>'6. OFICINA DE LAS TECNOLOGIAS '!Área_de_impresión</vt:lpstr>
      <vt:lpstr>'9. OFICINA CONTROL DISCIPLIN.'!Área_de_impresión</vt:lpstr>
      <vt:lpstr>PASANTES</vt:lpstr>
      <vt:lpstr>'1. DESPACHO'!Títulos_a_imprimir</vt:lpstr>
      <vt:lpstr>'34. VISITANTE '!Títulos_a_imprimir</vt:lpstr>
    </vt:vector>
  </TitlesOfParts>
  <Company>The houze!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Oscar Javier Torres Rodriguez</cp:lastModifiedBy>
  <cp:lastPrinted>2023-08-17T03:04:29Z</cp:lastPrinted>
  <dcterms:created xsi:type="dcterms:W3CDTF">2009-11-19T22:56:38Z</dcterms:created>
  <dcterms:modified xsi:type="dcterms:W3CDTF">2025-06-18T21:21:40Z</dcterms:modified>
</cp:coreProperties>
</file>