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autoCompressPictures="0" defaultThemeVersion="124226"/>
  <mc:AlternateContent xmlns:mc="http://schemas.openxmlformats.org/markup-compatibility/2006">
    <mc:Choice Requires="x15">
      <x15ac:absPath xmlns:x15ac="http://schemas.microsoft.com/office/spreadsheetml/2010/11/ac" url="C:\Users\MyFederalPC\Desktop\"/>
    </mc:Choice>
  </mc:AlternateContent>
  <xr:revisionPtr revIDLastSave="0" documentId="13_ncr:1_{36BEDF9E-4D3F-452A-BDDF-AC1C2DC2CADF}" xr6:coauthVersionLast="45" xr6:coauthVersionMax="45" xr10:uidLastSave="{00000000-0000-0000-0000-000000000000}"/>
  <bookViews>
    <workbookView xWindow="-120" yWindow="-120" windowWidth="20730" windowHeight="11160" tabRatio="898" xr2:uid="{00000000-000D-0000-FFFF-FFFF00000000}"/>
  </bookViews>
  <sheets>
    <sheet name="Inicio" sheetId="69" r:id="rId1"/>
    <sheet name="MENU MATRICES " sheetId="14" r:id="rId2"/>
    <sheet name="DIRECTOR" sheetId="9" r:id="rId3"/>
    <sheet name="SUBDIRECTOR SAI" sheetId="18" r:id="rId4"/>
    <sheet name="SUBDIRECTOR SRI" sheetId="42" r:id="rId5"/>
    <sheet name="SUBDIRECTOR SAF" sheetId="15" r:id="rId6"/>
    <sheet name="JEFE OCI" sheetId="20" r:id="rId7"/>
    <sheet name="JEFE OS" sheetId="10" r:id="rId8"/>
    <sheet name="JEFE OAP" sheetId="21" r:id="rId9"/>
    <sheet name="JEFE OAJ" sheetId="23" r:id="rId10"/>
    <sheet name="ASESORES" sheetId="49" r:id="rId11"/>
    <sheet name="SEGUNDA INSTANCIA" sheetId="75" r:id="rId12"/>
    <sheet name="P. ESP. ADMINISTRACION SAI" sheetId="72" r:id="rId13"/>
    <sheet name="P.ESP.DEFENSA SAI" sheetId="64" r:id="rId14"/>
    <sheet name=" ESP. EST.R PREDIOS SRI " sheetId="65" r:id="rId15"/>
    <sheet name="PROFESIONAL ESPECIALIZADO" sheetId="67" r:id="rId16"/>
    <sheet name="PROF. RECEPCION PREDIOS SRI" sheetId="62" r:id="rId17"/>
    <sheet name="PROFESIONAL UNIVERSITARIO" sheetId="53" r:id="rId18"/>
    <sheet name="TOPOGRAFIA" sheetId="54" r:id="rId19"/>
    <sheet name="TECNICO SISTEMAS " sheetId="58" r:id="rId20"/>
    <sheet name="TECNICO OPERATIVO " sheetId="50" r:id="rId21"/>
    <sheet name="SECRETARIO" sheetId="31" r:id="rId22"/>
    <sheet name="ATENCION CAD CRA 30 " sheetId="52" r:id="rId23"/>
    <sheet name="ARCHIVO SRI" sheetId="57" r:id="rId24"/>
    <sheet name="AUXILIARES SG" sheetId="60" r:id="rId25"/>
    <sheet name="AUXILIAR SG" sheetId="73" r:id="rId26"/>
    <sheet name="APOYO LOGISTICO SAI " sheetId="70" r:id="rId27"/>
    <sheet name="GESTION DOCUMENTAL" sheetId="63" r:id="rId28"/>
    <sheet name="BODEGA COLVATEL" sheetId="45" r:id="rId29"/>
    <sheet name="CONDUCTOR " sheetId="51" r:id="rId30"/>
    <sheet name="PROVEEDOR TRANSPORTE " sheetId="59" r:id="rId31"/>
    <sheet name="PROVEEDOR SEGURIDAD" sheetId="47" r:id="rId32"/>
    <sheet name="PROVEEDOR ASEO Y CAFETERIA " sheetId="40" r:id="rId33"/>
    <sheet name="PROVEEDOR MTM EQUIPOS DE COMPUT" sheetId="41" r:id="rId34"/>
    <sheet name="OFICINAS CALLE 120A" sheetId="68" r:id="rId35"/>
    <sheet name="VISITANTE " sheetId="38" r:id="rId36"/>
  </sheets>
  <definedNames>
    <definedName name="_xlnm._FilterDatabase" localSheetId="2" hidden="1">DIRECTOR!$B$10:$AK$24</definedName>
    <definedName name="_xlnm._FilterDatabase" localSheetId="6" hidden="1">'JEFE OCI'!$B$10:$AK$22</definedName>
    <definedName name="_xlnm._FilterDatabase" localSheetId="32" hidden="1">'PROVEEDOR ASEO Y CAFETERIA '!$B$10:$AK$22</definedName>
    <definedName name="_xlnm._FilterDatabase" localSheetId="33" hidden="1">'PROVEEDOR MTM EQUIPOS DE COMPUT'!$B$10:$AK$19</definedName>
    <definedName name="_xlnm._FilterDatabase" localSheetId="3" hidden="1">'SUBDIRECTOR SAI'!$B$10:$AK$23</definedName>
    <definedName name="_xlnm._FilterDatabase" localSheetId="4" hidden="1">'SUBDIRECTOR SRI'!$B$10:$AK$21</definedName>
    <definedName name="_xlnm._FilterDatabase" localSheetId="35" hidden="1">'VISITANTE '!$B$10:$BL$17</definedName>
    <definedName name="_xlnm.Print_Area" localSheetId="2">DIRECTOR!$A$1:$AK$24</definedName>
    <definedName name="_xlnm.Print_Area" localSheetId="35">'VISITANTE '!$A$1:$AK$17</definedName>
    <definedName name="_xlnm.Print_Titles" localSheetId="2">DIRECTOR!$7:$10</definedName>
    <definedName name="_xlnm.Print_Titles" localSheetId="35">'VISITANTE '!$7:$10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9" i="72" l="1"/>
  <c r="AB20" i="72"/>
  <c r="AB21" i="72"/>
  <c r="AB22" i="72"/>
  <c r="AB23" i="72"/>
  <c r="AB24" i="72"/>
  <c r="AB25" i="72"/>
  <c r="AB19" i="9"/>
  <c r="AB20" i="9"/>
  <c r="AB19" i="18"/>
  <c r="AB20" i="18"/>
  <c r="AB21" i="18"/>
  <c r="AB13" i="50"/>
  <c r="AB14" i="50"/>
  <c r="AB15" i="50"/>
  <c r="AB16" i="50"/>
  <c r="AB17" i="50"/>
  <c r="AB18" i="50"/>
  <c r="AB18" i="63"/>
  <c r="AB19" i="63"/>
  <c r="AB14" i="63"/>
  <c r="AB13" i="38"/>
  <c r="AB14" i="38"/>
  <c r="AB15" i="38"/>
  <c r="AB16" i="38"/>
  <c r="AB17" i="38"/>
  <c r="O12" i="38"/>
  <c r="O13" i="38"/>
  <c r="O14" i="38"/>
  <c r="O15" i="38"/>
  <c r="O16" i="38"/>
  <c r="O17" i="38"/>
  <c r="AB18" i="68"/>
  <c r="AB19" i="68"/>
  <c r="AB20" i="68"/>
  <c r="O12" i="68"/>
  <c r="O13" i="68"/>
  <c r="O14" i="68"/>
  <c r="O15" i="68"/>
  <c r="O16" i="68"/>
  <c r="O17" i="68"/>
  <c r="O18" i="68"/>
  <c r="O19" i="68"/>
  <c r="O20" i="68"/>
  <c r="O21" i="68"/>
  <c r="O22" i="68"/>
  <c r="AB14" i="68"/>
  <c r="AB12" i="68"/>
  <c r="AB11" i="68"/>
  <c r="AB18" i="41"/>
  <c r="AB15" i="41"/>
  <c r="AC15" i="41" s="1"/>
  <c r="AB12" i="41"/>
  <c r="AB13" i="41"/>
  <c r="AC13" i="41" s="1"/>
  <c r="AB18" i="47"/>
  <c r="AB14" i="47"/>
  <c r="AC14" i="47" s="1"/>
  <c r="O12" i="47"/>
  <c r="O13" i="47"/>
  <c r="O14" i="47"/>
  <c r="O15" i="47"/>
  <c r="O16" i="47"/>
  <c r="O17" i="47"/>
  <c r="O18" i="47"/>
  <c r="O19" i="47"/>
  <c r="O20" i="47"/>
  <c r="AB14" i="59"/>
  <c r="AC14" i="59" s="1"/>
  <c r="AB15" i="59"/>
  <c r="AB16" i="59"/>
  <c r="AB17" i="59"/>
  <c r="AB18" i="59"/>
  <c r="AB19" i="59"/>
  <c r="AB20" i="59"/>
  <c r="AB11" i="59"/>
  <c r="O12" i="59"/>
  <c r="O13" i="59"/>
  <c r="O14" i="59"/>
  <c r="O15" i="59"/>
  <c r="O16" i="59"/>
  <c r="O17" i="59"/>
  <c r="O18" i="59"/>
  <c r="O19" i="59"/>
  <c r="O20" i="59"/>
  <c r="O12" i="45"/>
  <c r="O13" i="45"/>
  <c r="O14" i="45"/>
  <c r="O15" i="45"/>
  <c r="O16" i="45"/>
  <c r="O17" i="45"/>
  <c r="O18" i="45"/>
  <c r="O19" i="45"/>
  <c r="O20" i="45"/>
  <c r="O21" i="45"/>
  <c r="O22" i="45"/>
  <c r="O23" i="45"/>
  <c r="O24" i="45"/>
  <c r="AB19" i="45"/>
  <c r="AB20" i="45"/>
  <c r="AB21" i="45"/>
  <c r="AB22" i="45"/>
  <c r="AB23" i="45"/>
  <c r="AB15" i="45"/>
  <c r="O12" i="63"/>
  <c r="O13" i="63"/>
  <c r="O14" i="63"/>
  <c r="O15" i="63"/>
  <c r="O16" i="63"/>
  <c r="O17" i="63"/>
  <c r="O18" i="63"/>
  <c r="O19" i="63"/>
  <c r="O20" i="63"/>
  <c r="AB12" i="70"/>
  <c r="AB13" i="70"/>
  <c r="AB14" i="70"/>
  <c r="AB15" i="70"/>
  <c r="AB16" i="70"/>
  <c r="AB17" i="70"/>
  <c r="AB18" i="70"/>
  <c r="AB19" i="70"/>
  <c r="AB20" i="70"/>
  <c r="AB21" i="70"/>
  <c r="AB22" i="70"/>
  <c r="AB23" i="70"/>
  <c r="AB24" i="70"/>
  <c r="AB25" i="70"/>
  <c r="O12" i="70"/>
  <c r="O13" i="70"/>
  <c r="O14" i="70"/>
  <c r="O15" i="70"/>
  <c r="O16" i="70"/>
  <c r="O17" i="70"/>
  <c r="O18" i="70"/>
  <c r="O19" i="70"/>
  <c r="O20" i="70"/>
  <c r="O21" i="70"/>
  <c r="O22" i="70"/>
  <c r="O23" i="70"/>
  <c r="O24" i="70"/>
  <c r="O25" i="70"/>
  <c r="AB16" i="73"/>
  <c r="AB17" i="73"/>
  <c r="AB18" i="73"/>
  <c r="AB19" i="73"/>
  <c r="AB14" i="73"/>
  <c r="AB17" i="60"/>
  <c r="AB18" i="60"/>
  <c r="AB13" i="60"/>
  <c r="AD13" i="60" s="1"/>
  <c r="AB15" i="57"/>
  <c r="AB19" i="52"/>
  <c r="AB20" i="52"/>
  <c r="AB14" i="52"/>
  <c r="AC14" i="52" s="1"/>
  <c r="AB18" i="31"/>
  <c r="AB13" i="31"/>
  <c r="AC13" i="31" s="1"/>
  <c r="AB14" i="31"/>
  <c r="AB17" i="58"/>
  <c r="AB18" i="58"/>
  <c r="AB19" i="58"/>
  <c r="AB13" i="58"/>
  <c r="AB12" i="53"/>
  <c r="AB13" i="53"/>
  <c r="AB14" i="53"/>
  <c r="AB15" i="53"/>
  <c r="AB16" i="53"/>
  <c r="AB17" i="53"/>
  <c r="AB18" i="53"/>
  <c r="AB19" i="53"/>
  <c r="AB20" i="53"/>
  <c r="AB21" i="53"/>
  <c r="AB22" i="53"/>
  <c r="AB23" i="53"/>
  <c r="AB24" i="53"/>
  <c r="AB12" i="65"/>
  <c r="AB13" i="65"/>
  <c r="AB14" i="65"/>
  <c r="AB15" i="65"/>
  <c r="AB16" i="65"/>
  <c r="AB17" i="65"/>
  <c r="AB18" i="65"/>
  <c r="AB19" i="65"/>
  <c r="AB20" i="65"/>
  <c r="AB21" i="65"/>
  <c r="AB22" i="65"/>
  <c r="AB23" i="65"/>
  <c r="AB24" i="65"/>
  <c r="AB25" i="65"/>
  <c r="W15" i="62"/>
  <c r="O12" i="62"/>
  <c r="O13" i="62"/>
  <c r="O14" i="62"/>
  <c r="O15" i="62"/>
  <c r="O16" i="62"/>
  <c r="O17" i="62"/>
  <c r="O18" i="62"/>
  <c r="O19" i="62"/>
  <c r="O20" i="62"/>
  <c r="O21" i="62"/>
  <c r="O22" i="62"/>
  <c r="O23" i="62"/>
  <c r="O24" i="62"/>
  <c r="O25" i="62"/>
  <c r="AB12" i="18"/>
  <c r="AC12" i="18" s="1"/>
  <c r="X12" i="18"/>
  <c r="Y12" i="18" s="1"/>
  <c r="W12" i="18"/>
  <c r="AA12" i="18" s="1"/>
  <c r="O12" i="18"/>
  <c r="AC13" i="38"/>
  <c r="AD13" i="38"/>
  <c r="X13" i="38"/>
  <c r="Y13" i="38" s="1"/>
  <c r="W13" i="38"/>
  <c r="AA13" i="38" s="1"/>
  <c r="AD14" i="68"/>
  <c r="X14" i="68"/>
  <c r="Y14" i="68"/>
  <c r="W14" i="68"/>
  <c r="AA14" i="68"/>
  <c r="P15" i="68"/>
  <c r="W15" i="68"/>
  <c r="AA15" i="68" s="1"/>
  <c r="X15" i="68"/>
  <c r="Y15" i="68" s="1"/>
  <c r="AB15" i="68"/>
  <c r="AC15" i="68" s="1"/>
  <c r="AD15" i="41"/>
  <c r="X15" i="41"/>
  <c r="Y15" i="41" s="1"/>
  <c r="W15" i="41"/>
  <c r="AA15" i="41" s="1"/>
  <c r="P11" i="40"/>
  <c r="AD14" i="47"/>
  <c r="X14" i="47"/>
  <c r="Y14" i="47" s="1"/>
  <c r="W14" i="47"/>
  <c r="AA14" i="47" s="1"/>
  <c r="AD14" i="59"/>
  <c r="X14" i="59"/>
  <c r="Y14" i="59" s="1"/>
  <c r="W14" i="59"/>
  <c r="AA14" i="59" s="1"/>
  <c r="AB14" i="51"/>
  <c r="AC14" i="51" s="1"/>
  <c r="X14" i="51"/>
  <c r="Y14" i="51" s="1"/>
  <c r="W14" i="51"/>
  <c r="AA14" i="51" s="1"/>
  <c r="AD15" i="45"/>
  <c r="X15" i="45"/>
  <c r="Y15" i="45" s="1"/>
  <c r="W15" i="45"/>
  <c r="AA15" i="45" s="1"/>
  <c r="X14" i="63"/>
  <c r="Y14" i="63" s="1"/>
  <c r="W14" i="63"/>
  <c r="AA14" i="63" s="1"/>
  <c r="AC18" i="70"/>
  <c r="AD18" i="70"/>
  <c r="X18" i="70"/>
  <c r="Y18" i="70" s="1"/>
  <c r="W18" i="70"/>
  <c r="AA18" i="70" s="1"/>
  <c r="AC14" i="73"/>
  <c r="AD14" i="73"/>
  <c r="X14" i="73"/>
  <c r="Y14" i="73" s="1"/>
  <c r="W14" i="73"/>
  <c r="AA14" i="73" s="1"/>
  <c r="X13" i="60"/>
  <c r="Y13" i="60" s="1"/>
  <c r="W13" i="60"/>
  <c r="AA13" i="60" s="1"/>
  <c r="AC15" i="57"/>
  <c r="X15" i="57"/>
  <c r="Y15" i="57" s="1"/>
  <c r="W15" i="57"/>
  <c r="AA15" i="57" s="1"/>
  <c r="X13" i="31"/>
  <c r="Y13" i="31" s="1"/>
  <c r="W13" i="31"/>
  <c r="AA13" i="31" s="1"/>
  <c r="O13" i="31"/>
  <c r="AD14" i="52"/>
  <c r="X14" i="52"/>
  <c r="Y14" i="52" s="1"/>
  <c r="W14" i="52"/>
  <c r="AA14" i="52" s="1"/>
  <c r="AC14" i="31"/>
  <c r="AD14" i="31"/>
  <c r="X14" i="31"/>
  <c r="Y14" i="31" s="1"/>
  <c r="W14" i="31"/>
  <c r="AA14" i="31" s="1"/>
  <c r="AC13" i="50"/>
  <c r="AD13" i="50"/>
  <c r="X13" i="50"/>
  <c r="Y13" i="50" s="1"/>
  <c r="W13" i="50"/>
  <c r="AA13" i="50" s="1"/>
  <c r="AC13" i="58"/>
  <c r="AD13" i="58"/>
  <c r="X13" i="58"/>
  <c r="Y13" i="58" s="1"/>
  <c r="W13" i="58"/>
  <c r="AA13" i="58" s="1"/>
  <c r="AB16" i="54"/>
  <c r="AD16" i="54" s="1"/>
  <c r="AA16" i="54"/>
  <c r="X16" i="54"/>
  <c r="Y16" i="54"/>
  <c r="W16" i="54"/>
  <c r="AD15" i="53"/>
  <c r="X15" i="53"/>
  <c r="Y15" i="53"/>
  <c r="W15" i="53"/>
  <c r="AA15" i="53"/>
  <c r="AB16" i="62"/>
  <c r="X16" i="62"/>
  <c r="Y16" i="62" s="1"/>
  <c r="W16" i="62"/>
  <c r="AA16" i="62" s="1"/>
  <c r="AB15" i="62"/>
  <c r="AD15" i="62" s="1"/>
  <c r="X15" i="62"/>
  <c r="Y15" i="62" s="1"/>
  <c r="AA15" i="62"/>
  <c r="AB16" i="67"/>
  <c r="AC16" i="67"/>
  <c r="AD16" i="67"/>
  <c r="X16" i="67"/>
  <c r="Y16" i="67" s="1"/>
  <c r="W16" i="67"/>
  <c r="AA16" i="67" s="1"/>
  <c r="AC15" i="67"/>
  <c r="AB15" i="67"/>
  <c r="AD15" i="67"/>
  <c r="X15" i="67"/>
  <c r="Y15" i="67"/>
  <c r="W15" i="67"/>
  <c r="AA15" i="67"/>
  <c r="O15" i="67"/>
  <c r="AC15" i="65"/>
  <c r="X15" i="65"/>
  <c r="Y15" i="65"/>
  <c r="W15" i="65"/>
  <c r="AA15" i="65"/>
  <c r="O15" i="65"/>
  <c r="AC16" i="65"/>
  <c r="AD16" i="65"/>
  <c r="X16" i="65"/>
  <c r="Y16" i="65" s="1"/>
  <c r="W16" i="65"/>
  <c r="AA16" i="65" s="1"/>
  <c r="AB18" i="64"/>
  <c r="AD18" i="64" s="1"/>
  <c r="X18" i="64"/>
  <c r="Y18" i="64" s="1"/>
  <c r="W18" i="64"/>
  <c r="AA18" i="64" s="1"/>
  <c r="AB17" i="64"/>
  <c r="AD17" i="64" s="1"/>
  <c r="AA17" i="64"/>
  <c r="X17" i="64"/>
  <c r="Y17" i="64"/>
  <c r="W17" i="64"/>
  <c r="O17" i="64"/>
  <c r="AB16" i="72"/>
  <c r="AC16" i="72"/>
  <c r="AD16" i="72"/>
  <c r="X16" i="72"/>
  <c r="Y16" i="72" s="1"/>
  <c r="W16" i="72"/>
  <c r="AA16" i="72" s="1"/>
  <c r="AB15" i="72"/>
  <c r="AC15" i="72" s="1"/>
  <c r="X15" i="72"/>
  <c r="Y15" i="72" s="1"/>
  <c r="W15" i="72"/>
  <c r="AA15" i="72" s="1"/>
  <c r="O15" i="72"/>
  <c r="AB16" i="75"/>
  <c r="AD16" i="75" s="1"/>
  <c r="X16" i="75"/>
  <c r="Y16" i="75" s="1"/>
  <c r="W16" i="75"/>
  <c r="AA16" i="75" s="1"/>
  <c r="AB15" i="75"/>
  <c r="X15" i="75"/>
  <c r="Y15" i="75" s="1"/>
  <c r="W15" i="75"/>
  <c r="AA15" i="75" s="1"/>
  <c r="AB14" i="49"/>
  <c r="AD14" i="49" s="1"/>
  <c r="X14" i="49"/>
  <c r="Y14" i="49" s="1"/>
  <c r="W14" i="49"/>
  <c r="AA14" i="49" s="1"/>
  <c r="AB13" i="49"/>
  <c r="X13" i="49"/>
  <c r="Y13" i="49"/>
  <c r="W13" i="49"/>
  <c r="AA13" i="49"/>
  <c r="O13" i="49"/>
  <c r="AB14" i="23"/>
  <c r="AD14" i="23" s="1"/>
  <c r="X14" i="23"/>
  <c r="Y14" i="23" s="1"/>
  <c r="W14" i="23"/>
  <c r="AA14" i="23" s="1"/>
  <c r="AB14" i="21"/>
  <c r="AC14" i="21" s="1"/>
  <c r="X14" i="21"/>
  <c r="Y14" i="21" s="1"/>
  <c r="W14" i="21"/>
  <c r="AA14" i="21" s="1"/>
  <c r="AC14" i="20"/>
  <c r="AB14" i="20"/>
  <c r="AD14" i="20"/>
  <c r="X14" i="20"/>
  <c r="Y14" i="20"/>
  <c r="W14" i="20"/>
  <c r="AA14" i="20"/>
  <c r="AB15" i="10"/>
  <c r="W15" i="10"/>
  <c r="AA15" i="10" s="1"/>
  <c r="X15" i="10"/>
  <c r="Y15" i="10" s="1"/>
  <c r="AB13" i="20"/>
  <c r="X13" i="20"/>
  <c r="Y13" i="20"/>
  <c r="W13" i="20"/>
  <c r="AA13" i="20"/>
  <c r="O13" i="20"/>
  <c r="AB14" i="9"/>
  <c r="X14" i="9"/>
  <c r="Y14" i="9"/>
  <c r="W14" i="9"/>
  <c r="AA14" i="9"/>
  <c r="O14" i="9"/>
  <c r="AB14" i="15"/>
  <c r="X14" i="15"/>
  <c r="Y14" i="15"/>
  <c r="W14" i="15"/>
  <c r="AA14" i="15"/>
  <c r="AB14" i="42"/>
  <c r="AC14" i="42"/>
  <c r="W14" i="42"/>
  <c r="AA14" i="42"/>
  <c r="X14" i="42"/>
  <c r="Y14" i="42"/>
  <c r="P14" i="42"/>
  <c r="AB15" i="18"/>
  <c r="AD15" i="18" s="1"/>
  <c r="X15" i="18"/>
  <c r="Y15" i="18" s="1"/>
  <c r="W15" i="18"/>
  <c r="AA15" i="18" s="1"/>
  <c r="O11" i="38"/>
  <c r="W11" i="38"/>
  <c r="AA11" i="38" s="1"/>
  <c r="X11" i="38"/>
  <c r="Y11" i="38" s="1"/>
  <c r="AB11" i="38"/>
  <c r="AC11" i="38" s="1"/>
  <c r="W12" i="38"/>
  <c r="AA12" i="38" s="1"/>
  <c r="X12" i="38"/>
  <c r="Y12" i="38" s="1"/>
  <c r="AB12" i="38"/>
  <c r="AC12" i="38" s="1"/>
  <c r="P14" i="38"/>
  <c r="W14" i="38"/>
  <c r="AA14" i="38" s="1"/>
  <c r="X14" i="38"/>
  <c r="Y14" i="38" s="1"/>
  <c r="AC14" i="38"/>
  <c r="AD14" i="38"/>
  <c r="W15" i="38"/>
  <c r="AA15" i="38" s="1"/>
  <c r="X15" i="38"/>
  <c r="Y15" i="38" s="1"/>
  <c r="AC15" i="38"/>
  <c r="AD15" i="38"/>
  <c r="W16" i="38"/>
  <c r="AA16" i="38" s="1"/>
  <c r="X16" i="38"/>
  <c r="Y16" i="38" s="1"/>
  <c r="AC16" i="38"/>
  <c r="AD16" i="38"/>
  <c r="W17" i="38"/>
  <c r="AA17" i="38" s="1"/>
  <c r="X17" i="38"/>
  <c r="Y17" i="38" s="1"/>
  <c r="AC17" i="38"/>
  <c r="AD17" i="38"/>
  <c r="O11" i="68"/>
  <c r="P11" i="68"/>
  <c r="W11" i="68"/>
  <c r="AA11" i="68" s="1"/>
  <c r="X11" i="68"/>
  <c r="Y11" i="68" s="1"/>
  <c r="AC11" i="68"/>
  <c r="W12" i="68"/>
  <c r="AA12" i="68"/>
  <c r="X12" i="68"/>
  <c r="Y12" i="68"/>
  <c r="AC12" i="68"/>
  <c r="P13" i="68"/>
  <c r="W13" i="68"/>
  <c r="AA13" i="68"/>
  <c r="X13" i="68"/>
  <c r="Y13" i="68"/>
  <c r="AB13" i="68"/>
  <c r="AD13" i="68"/>
  <c r="AC13" i="68"/>
  <c r="P16" i="68"/>
  <c r="W16" i="68"/>
  <c r="AA16" i="68"/>
  <c r="X16" i="68"/>
  <c r="Y16" i="68"/>
  <c r="AB16" i="68"/>
  <c r="P17" i="68"/>
  <c r="W17" i="68"/>
  <c r="AA17" i="68"/>
  <c r="X17" i="68"/>
  <c r="Y17" i="68"/>
  <c r="AB17" i="68"/>
  <c r="W18" i="68"/>
  <c r="AA18" i="68" s="1"/>
  <c r="X18" i="68"/>
  <c r="Y18" i="68" s="1"/>
  <c r="P19" i="68"/>
  <c r="W19" i="68"/>
  <c r="AA19" i="68"/>
  <c r="X19" i="68"/>
  <c r="Y19" i="68"/>
  <c r="AC19" i="68"/>
  <c r="P20" i="68"/>
  <c r="W20" i="68"/>
  <c r="AA20" i="68"/>
  <c r="X20" i="68"/>
  <c r="Y20" i="68"/>
  <c r="AC20" i="68"/>
  <c r="P21" i="68"/>
  <c r="W21" i="68"/>
  <c r="AA21" i="68"/>
  <c r="X21" i="68"/>
  <c r="Y21" i="68"/>
  <c r="AB21" i="68"/>
  <c r="AC21" i="68"/>
  <c r="P22" i="68"/>
  <c r="W22" i="68"/>
  <c r="AA22" i="68" s="1"/>
  <c r="X22" i="68"/>
  <c r="Y22" i="68" s="1"/>
  <c r="AB22" i="68"/>
  <c r="O11" i="41"/>
  <c r="W11" i="41"/>
  <c r="AA11" i="41" s="1"/>
  <c r="X11" i="41"/>
  <c r="Y11" i="41" s="1"/>
  <c r="AB11" i="41"/>
  <c r="AD11" i="41" s="1"/>
  <c r="O12" i="41"/>
  <c r="P12" i="41"/>
  <c r="W12" i="41"/>
  <c r="AA12" i="41" s="1"/>
  <c r="X12" i="41"/>
  <c r="Y12" i="41" s="1"/>
  <c r="O13" i="41"/>
  <c r="P13" i="41"/>
  <c r="W13" i="41"/>
  <c r="AA13" i="41" s="1"/>
  <c r="X13" i="41"/>
  <c r="Y13" i="41" s="1"/>
  <c r="AD13" i="41"/>
  <c r="O14" i="41"/>
  <c r="W14" i="41"/>
  <c r="AA14" i="41" s="1"/>
  <c r="X14" i="41"/>
  <c r="Y14" i="41" s="1"/>
  <c r="AB14" i="41"/>
  <c r="AD14" i="41" s="1"/>
  <c r="AC14" i="41"/>
  <c r="O16" i="41"/>
  <c r="W16" i="41"/>
  <c r="AA16" i="41" s="1"/>
  <c r="X16" i="41"/>
  <c r="Y16" i="41" s="1"/>
  <c r="AB16" i="41"/>
  <c r="AD16" i="41" s="1"/>
  <c r="AC16" i="41"/>
  <c r="O17" i="41"/>
  <c r="W17" i="41"/>
  <c r="AA17" i="41" s="1"/>
  <c r="X17" i="41"/>
  <c r="Y17" i="41" s="1"/>
  <c r="AB17" i="41"/>
  <c r="AD17" i="41" s="1"/>
  <c r="AC17" i="41"/>
  <c r="O18" i="41"/>
  <c r="W18" i="41"/>
  <c r="AA18" i="41" s="1"/>
  <c r="X18" i="41"/>
  <c r="Y18" i="41" s="1"/>
  <c r="AC18" i="41"/>
  <c r="AD18" i="41"/>
  <c r="O19" i="41"/>
  <c r="W19" i="41"/>
  <c r="AA19" i="41" s="1"/>
  <c r="X19" i="41"/>
  <c r="Y19" i="41" s="1"/>
  <c r="AB19" i="41"/>
  <c r="O11" i="40"/>
  <c r="W11" i="40"/>
  <c r="AA11" i="40" s="1"/>
  <c r="X11" i="40"/>
  <c r="Y11" i="40" s="1"/>
  <c r="AB11" i="40"/>
  <c r="O12" i="40"/>
  <c r="W12" i="40"/>
  <c r="AA12" i="40" s="1"/>
  <c r="X12" i="40"/>
  <c r="Y12" i="40" s="1"/>
  <c r="AB12" i="40"/>
  <c r="O13" i="40"/>
  <c r="P13" i="40"/>
  <c r="W13" i="40"/>
  <c r="AA13" i="40" s="1"/>
  <c r="X13" i="40"/>
  <c r="Y13" i="40" s="1"/>
  <c r="AB13" i="40"/>
  <c r="AD13" i="40" s="1"/>
  <c r="O14" i="40"/>
  <c r="P14" i="40"/>
  <c r="W14" i="40"/>
  <c r="AA14" i="40" s="1"/>
  <c r="X14" i="40"/>
  <c r="Y14" i="40" s="1"/>
  <c r="AB14" i="40"/>
  <c r="AD14" i="40" s="1"/>
  <c r="O15" i="40"/>
  <c r="P15" i="40"/>
  <c r="X15" i="40"/>
  <c r="Y15" i="40" s="1"/>
  <c r="AA15" i="40"/>
  <c r="AB15" i="40"/>
  <c r="AC15" i="40" s="1"/>
  <c r="O16" i="40"/>
  <c r="P16" i="40"/>
  <c r="X16" i="40"/>
  <c r="Y16" i="40" s="1"/>
  <c r="AA16" i="40"/>
  <c r="AB16" i="40"/>
  <c r="AD16" i="40"/>
  <c r="O17" i="40"/>
  <c r="P17" i="40"/>
  <c r="W17" i="40"/>
  <c r="AA17" i="40"/>
  <c r="X17" i="40"/>
  <c r="Y17" i="40"/>
  <c r="AB17" i="40"/>
  <c r="O18" i="40"/>
  <c r="P18" i="40"/>
  <c r="W18" i="40"/>
  <c r="AA18" i="40" s="1"/>
  <c r="X18" i="40"/>
  <c r="Y18" i="40"/>
  <c r="AB18" i="40"/>
  <c r="AC18" i="40" s="1"/>
  <c r="P19" i="40"/>
  <c r="W19" i="40"/>
  <c r="AA19" i="40" s="1"/>
  <c r="X19" i="40"/>
  <c r="Y19" i="40" s="1"/>
  <c r="AB19" i="40"/>
  <c r="AC19" i="40" s="1"/>
  <c r="O20" i="40"/>
  <c r="W20" i="40"/>
  <c r="AA20" i="40" s="1"/>
  <c r="X20" i="40"/>
  <c r="Y20" i="40" s="1"/>
  <c r="AB20" i="40"/>
  <c r="W21" i="40"/>
  <c r="AA21" i="40"/>
  <c r="X21" i="40"/>
  <c r="Y21" i="40"/>
  <c r="AB21" i="40"/>
  <c r="O22" i="40"/>
  <c r="P22" i="40"/>
  <c r="W22" i="40"/>
  <c r="AA22" i="40" s="1"/>
  <c r="X22" i="40"/>
  <c r="Y22" i="40" s="1"/>
  <c r="AB22" i="40"/>
  <c r="O11" i="47"/>
  <c r="P11" i="47"/>
  <c r="W11" i="47"/>
  <c r="AA11" i="47"/>
  <c r="X11" i="47"/>
  <c r="Y11" i="47"/>
  <c r="AB11" i="47"/>
  <c r="AC11" i="47"/>
  <c r="AD11" i="47"/>
  <c r="P12" i="47"/>
  <c r="W12" i="47"/>
  <c r="AA12" i="47"/>
  <c r="X12" i="47"/>
  <c r="Y12" i="47"/>
  <c r="AB12" i="47"/>
  <c r="P13" i="47"/>
  <c r="W13" i="47"/>
  <c r="AA13" i="47"/>
  <c r="X13" i="47"/>
  <c r="Y13" i="47"/>
  <c r="AB13" i="47"/>
  <c r="P15" i="47"/>
  <c r="W15" i="47"/>
  <c r="AA15" i="47"/>
  <c r="X15" i="47"/>
  <c r="Y15" i="47"/>
  <c r="AB15" i="47"/>
  <c r="P16" i="47"/>
  <c r="W16" i="47"/>
  <c r="AA16" i="47"/>
  <c r="X16" i="47"/>
  <c r="Y16" i="47"/>
  <c r="AB16" i="47"/>
  <c r="P17" i="47"/>
  <c r="W17" i="47"/>
  <c r="X17" i="47"/>
  <c r="Y17" i="47" s="1"/>
  <c r="AA17" i="47"/>
  <c r="AB17" i="47"/>
  <c r="W18" i="47"/>
  <c r="AA18" i="47" s="1"/>
  <c r="X18" i="47"/>
  <c r="Y18" i="47" s="1"/>
  <c r="AC18" i="47"/>
  <c r="AD18" i="47"/>
  <c r="P19" i="47"/>
  <c r="W19" i="47"/>
  <c r="AA19" i="47" s="1"/>
  <c r="X19" i="47"/>
  <c r="Y19" i="47" s="1"/>
  <c r="AB19" i="47"/>
  <c r="AC19" i="47" s="1"/>
  <c r="P20" i="47"/>
  <c r="W20" i="47"/>
  <c r="AA20" i="47" s="1"/>
  <c r="X20" i="47"/>
  <c r="Y20" i="47" s="1"/>
  <c r="AB20" i="47"/>
  <c r="AD20" i="47" s="1"/>
  <c r="AC20" i="47"/>
  <c r="O11" i="59"/>
  <c r="P11" i="59"/>
  <c r="W11" i="59"/>
  <c r="AA11" i="59" s="1"/>
  <c r="X11" i="59"/>
  <c r="Y11" i="59" s="1"/>
  <c r="AC11" i="59"/>
  <c r="AD11" i="59"/>
  <c r="P12" i="59"/>
  <c r="W12" i="59"/>
  <c r="AA12" i="59" s="1"/>
  <c r="X12" i="59"/>
  <c r="Y12" i="59" s="1"/>
  <c r="AB12" i="59"/>
  <c r="AC12" i="59" s="1"/>
  <c r="P13" i="59"/>
  <c r="W13" i="59"/>
  <c r="AA13" i="59" s="1"/>
  <c r="X13" i="59"/>
  <c r="Y13" i="59" s="1"/>
  <c r="AB13" i="59"/>
  <c r="AD13" i="59" s="1"/>
  <c r="AC13" i="59"/>
  <c r="P15" i="59"/>
  <c r="W15" i="59"/>
  <c r="AA15" i="59" s="1"/>
  <c r="X15" i="59"/>
  <c r="Y15" i="59" s="1"/>
  <c r="P16" i="59"/>
  <c r="W16" i="59"/>
  <c r="AA16" i="59" s="1"/>
  <c r="X16" i="59"/>
  <c r="Y16" i="59" s="1"/>
  <c r="P17" i="59"/>
  <c r="W17" i="59"/>
  <c r="X17" i="59"/>
  <c r="Y17" i="59" s="1"/>
  <c r="AA17" i="59"/>
  <c r="AC17" i="59"/>
  <c r="AD17" i="59"/>
  <c r="W18" i="59"/>
  <c r="X18" i="59"/>
  <c r="Y18" i="59" s="1"/>
  <c r="AA18" i="59"/>
  <c r="AC18" i="59"/>
  <c r="AD18" i="59"/>
  <c r="W19" i="59"/>
  <c r="AA19" i="59" s="1"/>
  <c r="X19" i="59"/>
  <c r="Y19" i="59" s="1"/>
  <c r="AC19" i="59"/>
  <c r="AD19" i="59"/>
  <c r="P20" i="59"/>
  <c r="W20" i="59"/>
  <c r="AA20" i="59" s="1"/>
  <c r="X20" i="59"/>
  <c r="Y20" i="59" s="1"/>
  <c r="AC20" i="59"/>
  <c r="AD20" i="59"/>
  <c r="O11" i="51"/>
  <c r="P11" i="51"/>
  <c r="W11" i="51"/>
  <c r="AA11" i="51" s="1"/>
  <c r="X11" i="51"/>
  <c r="Y11" i="51" s="1"/>
  <c r="AB11" i="51"/>
  <c r="AC11" i="51" s="1"/>
  <c r="O12" i="51"/>
  <c r="P12" i="51"/>
  <c r="W12" i="51"/>
  <c r="AA12" i="51" s="1"/>
  <c r="X12" i="51"/>
  <c r="Y12" i="51" s="1"/>
  <c r="AB12" i="51"/>
  <c r="O13" i="51"/>
  <c r="P13" i="51"/>
  <c r="W13" i="51"/>
  <c r="AA13" i="51"/>
  <c r="X13" i="51"/>
  <c r="Y13" i="51"/>
  <c r="AB13" i="51"/>
  <c r="AD13" i="51"/>
  <c r="O15" i="51"/>
  <c r="P15" i="51"/>
  <c r="W15" i="51"/>
  <c r="AA15" i="51"/>
  <c r="X15" i="51"/>
  <c r="Y15" i="51"/>
  <c r="AB15" i="51"/>
  <c r="AC15" i="51"/>
  <c r="AD15" i="51"/>
  <c r="P16" i="51"/>
  <c r="W16" i="51"/>
  <c r="AA16" i="51"/>
  <c r="X16" i="51"/>
  <c r="Y16" i="51"/>
  <c r="AB16" i="51"/>
  <c r="AC16" i="51"/>
  <c r="AD16" i="51"/>
  <c r="O17" i="51"/>
  <c r="P17" i="51"/>
  <c r="W17" i="51"/>
  <c r="AA17" i="51" s="1"/>
  <c r="X17" i="51"/>
  <c r="Y17" i="51" s="1"/>
  <c r="AB17" i="51"/>
  <c r="O18" i="51"/>
  <c r="W18" i="51"/>
  <c r="AA18" i="51" s="1"/>
  <c r="X18" i="51"/>
  <c r="Y18" i="51" s="1"/>
  <c r="AB18" i="51"/>
  <c r="AC18" i="51" s="1"/>
  <c r="O19" i="51"/>
  <c r="W19" i="51"/>
  <c r="AA19" i="51" s="1"/>
  <c r="X19" i="51"/>
  <c r="Y19" i="51" s="1"/>
  <c r="AB19" i="51"/>
  <c r="AD19" i="51" s="1"/>
  <c r="O20" i="51"/>
  <c r="W20" i="51"/>
  <c r="AA20" i="51" s="1"/>
  <c r="X20" i="51"/>
  <c r="Y20" i="51" s="1"/>
  <c r="AB20" i="51"/>
  <c r="AC20" i="51" s="1"/>
  <c r="O21" i="51"/>
  <c r="P21" i="51"/>
  <c r="W21" i="51"/>
  <c r="AA21" i="51" s="1"/>
  <c r="X21" i="51"/>
  <c r="Y21" i="51" s="1"/>
  <c r="AB21" i="51"/>
  <c r="O11" i="45"/>
  <c r="W11" i="45"/>
  <c r="X11" i="45"/>
  <c r="Y11" i="45" s="1"/>
  <c r="AA11" i="45"/>
  <c r="AB11" i="45"/>
  <c r="W12" i="45"/>
  <c r="AA12" i="45" s="1"/>
  <c r="X12" i="45"/>
  <c r="Y12" i="45"/>
  <c r="AB12" i="45"/>
  <c r="W13" i="45"/>
  <c r="AA13" i="45" s="1"/>
  <c r="X13" i="45"/>
  <c r="Y13" i="45" s="1"/>
  <c r="AB13" i="45"/>
  <c r="W14" i="45"/>
  <c r="AA14" i="45" s="1"/>
  <c r="X14" i="45"/>
  <c r="Y14" i="45" s="1"/>
  <c r="AB14" i="45"/>
  <c r="W16" i="45"/>
  <c r="AA16" i="45"/>
  <c r="X16" i="45"/>
  <c r="Y16" i="45"/>
  <c r="AB16" i="45"/>
  <c r="W17" i="45"/>
  <c r="AA17" i="45" s="1"/>
  <c r="X17" i="45"/>
  <c r="Y17" i="45" s="1"/>
  <c r="AB17" i="45"/>
  <c r="W18" i="45"/>
  <c r="AA18" i="45"/>
  <c r="X18" i="45"/>
  <c r="Y18" i="45"/>
  <c r="AB18" i="45"/>
  <c r="W19" i="45"/>
  <c r="AA19" i="45" s="1"/>
  <c r="X19" i="45"/>
  <c r="Y19" i="45" s="1"/>
  <c r="W20" i="45"/>
  <c r="AA20" i="45" s="1"/>
  <c r="X20" i="45"/>
  <c r="Y20" i="45"/>
  <c r="P21" i="45"/>
  <c r="W21" i="45"/>
  <c r="AA21" i="45" s="1"/>
  <c r="X21" i="45"/>
  <c r="Y21" i="45" s="1"/>
  <c r="AC21" i="45"/>
  <c r="AD21" i="45"/>
  <c r="P22" i="45"/>
  <c r="W22" i="45"/>
  <c r="AA22" i="45" s="1"/>
  <c r="X22" i="45"/>
  <c r="Y22" i="45" s="1"/>
  <c r="AC22" i="45"/>
  <c r="AD22" i="45"/>
  <c r="P23" i="45"/>
  <c r="W23" i="45"/>
  <c r="AA23" i="45" s="1"/>
  <c r="X23" i="45"/>
  <c r="Y23" i="45" s="1"/>
  <c r="AC23" i="45"/>
  <c r="AD23" i="45"/>
  <c r="W24" i="45"/>
  <c r="AA24" i="45" s="1"/>
  <c r="X24" i="45"/>
  <c r="Y24" i="45" s="1"/>
  <c r="AB24" i="45"/>
  <c r="AC24" i="45" s="1"/>
  <c r="O11" i="63"/>
  <c r="W11" i="63"/>
  <c r="AA11" i="63"/>
  <c r="X11" i="63"/>
  <c r="Y11" i="63"/>
  <c r="AB11" i="63"/>
  <c r="AC11" i="63"/>
  <c r="AD11" i="63"/>
  <c r="W12" i="63"/>
  <c r="AA12" i="63" s="1"/>
  <c r="X12" i="63"/>
  <c r="Y12" i="63" s="1"/>
  <c r="AB12" i="63"/>
  <c r="W13" i="63"/>
  <c r="AA13" i="63"/>
  <c r="X13" i="63"/>
  <c r="Y13" i="63"/>
  <c r="AB13" i="63"/>
  <c r="AD13" i="63"/>
  <c r="AC13" i="63"/>
  <c r="W15" i="63"/>
  <c r="AA15" i="63" s="1"/>
  <c r="X15" i="63"/>
  <c r="Y15" i="63" s="1"/>
  <c r="AB15" i="63"/>
  <c r="AC15" i="63" s="1"/>
  <c r="W16" i="63"/>
  <c r="AA16" i="63" s="1"/>
  <c r="X16" i="63"/>
  <c r="Y16" i="63" s="1"/>
  <c r="AB16" i="63"/>
  <c r="AC16" i="63" s="1"/>
  <c r="AD16" i="63"/>
  <c r="W17" i="63"/>
  <c r="AA17" i="63" s="1"/>
  <c r="X17" i="63"/>
  <c r="Y17" i="63" s="1"/>
  <c r="AB17" i="63"/>
  <c r="AC17" i="63" s="1"/>
  <c r="W18" i="63"/>
  <c r="AA18" i="63" s="1"/>
  <c r="X18" i="63"/>
  <c r="Y18" i="63" s="1"/>
  <c r="AC18" i="63"/>
  <c r="AD18" i="63"/>
  <c r="P19" i="63"/>
  <c r="W19" i="63"/>
  <c r="AA19" i="63" s="1"/>
  <c r="X19" i="63"/>
  <c r="Y19" i="63" s="1"/>
  <c r="AD19" i="63"/>
  <c r="AC19" i="63"/>
  <c r="W20" i="63"/>
  <c r="AA20" i="63" s="1"/>
  <c r="X20" i="63"/>
  <c r="Y20" i="63" s="1"/>
  <c r="AB20" i="63"/>
  <c r="O11" i="70"/>
  <c r="P11" i="70"/>
  <c r="W11" i="70"/>
  <c r="AA11" i="70" s="1"/>
  <c r="X11" i="70"/>
  <c r="Y11" i="70" s="1"/>
  <c r="AB11" i="70"/>
  <c r="W12" i="70"/>
  <c r="AA12" i="70" s="1"/>
  <c r="X12" i="70"/>
  <c r="Y12" i="70" s="1"/>
  <c r="X13" i="70"/>
  <c r="Y13" i="70" s="1"/>
  <c r="AA13" i="70"/>
  <c r="AD13" i="70"/>
  <c r="W14" i="70"/>
  <c r="AA14" i="70" s="1"/>
  <c r="X14" i="70"/>
  <c r="Y14" i="70" s="1"/>
  <c r="AD14" i="70"/>
  <c r="AC14" i="70"/>
  <c r="P15" i="70"/>
  <c r="W15" i="70"/>
  <c r="AA15" i="70"/>
  <c r="X15" i="70"/>
  <c r="Y15" i="70"/>
  <c r="P16" i="70"/>
  <c r="W16" i="70"/>
  <c r="AA16" i="70" s="1"/>
  <c r="X16" i="70"/>
  <c r="Y16" i="70"/>
  <c r="AC16" i="70"/>
  <c r="AD16" i="70"/>
  <c r="P17" i="70"/>
  <c r="W17" i="70"/>
  <c r="AA17" i="70" s="1"/>
  <c r="X17" i="70"/>
  <c r="Y17" i="70" s="1"/>
  <c r="AC17" i="70"/>
  <c r="AD17" i="70"/>
  <c r="W19" i="70"/>
  <c r="AA19" i="70" s="1"/>
  <c r="X19" i="70"/>
  <c r="Y19" i="70" s="1"/>
  <c r="AC19" i="70"/>
  <c r="AD19" i="70"/>
  <c r="P20" i="70"/>
  <c r="W20" i="70"/>
  <c r="AA20" i="70" s="1"/>
  <c r="X20" i="70"/>
  <c r="Y20" i="70" s="1"/>
  <c r="W21" i="70"/>
  <c r="AA21" i="70" s="1"/>
  <c r="X21" i="70"/>
  <c r="Y21" i="70" s="1"/>
  <c r="AD21" i="70"/>
  <c r="AC21" i="70"/>
  <c r="P22" i="70"/>
  <c r="W22" i="70"/>
  <c r="AA22" i="70" s="1"/>
  <c r="X22" i="70"/>
  <c r="Y22" i="70" s="1"/>
  <c r="P23" i="70"/>
  <c r="W23" i="70"/>
  <c r="AA23" i="70" s="1"/>
  <c r="X23" i="70"/>
  <c r="Y23" i="70" s="1"/>
  <c r="AC23" i="70"/>
  <c r="AD23" i="70"/>
  <c r="P24" i="70"/>
  <c r="W24" i="70"/>
  <c r="AA24" i="70" s="1"/>
  <c r="X24" i="70"/>
  <c r="Y24" i="70" s="1"/>
  <c r="P25" i="70"/>
  <c r="W25" i="70"/>
  <c r="AA25" i="70" s="1"/>
  <c r="X25" i="70"/>
  <c r="Y25" i="70" s="1"/>
  <c r="O11" i="73"/>
  <c r="P11" i="73"/>
  <c r="W11" i="73"/>
  <c r="AA11" i="73" s="1"/>
  <c r="X11" i="73"/>
  <c r="Y11" i="73" s="1"/>
  <c r="AB11" i="73"/>
  <c r="O12" i="73"/>
  <c r="P12" i="73"/>
  <c r="W12" i="73"/>
  <c r="AA12" i="73" s="1"/>
  <c r="X12" i="73"/>
  <c r="Y12" i="73" s="1"/>
  <c r="AB12" i="73"/>
  <c r="AC12" i="73" s="1"/>
  <c r="AD12" i="73"/>
  <c r="O13" i="73"/>
  <c r="P13" i="73"/>
  <c r="W13" i="73"/>
  <c r="AA13" i="73" s="1"/>
  <c r="X13" i="73"/>
  <c r="Y13" i="73" s="1"/>
  <c r="AB13" i="73"/>
  <c r="O15" i="73"/>
  <c r="P15" i="73"/>
  <c r="W15" i="73"/>
  <c r="AA15" i="73" s="1"/>
  <c r="X15" i="73"/>
  <c r="Y15" i="73" s="1"/>
  <c r="AB15" i="73"/>
  <c r="O16" i="73"/>
  <c r="W16" i="73"/>
  <c r="AA16" i="73" s="1"/>
  <c r="X16" i="73"/>
  <c r="Y16" i="73" s="1"/>
  <c r="AD16" i="73"/>
  <c r="O17" i="73"/>
  <c r="P17" i="73"/>
  <c r="W17" i="73"/>
  <c r="AA17" i="73" s="1"/>
  <c r="X17" i="73"/>
  <c r="Y17" i="73" s="1"/>
  <c r="AC17" i="73"/>
  <c r="AD17" i="73"/>
  <c r="O18" i="73"/>
  <c r="W18" i="73"/>
  <c r="AA18" i="73" s="1"/>
  <c r="X18" i="73"/>
  <c r="Y18" i="73" s="1"/>
  <c r="AC18" i="73"/>
  <c r="AD18" i="73"/>
  <c r="O19" i="73"/>
  <c r="W19" i="73"/>
  <c r="AA19" i="73" s="1"/>
  <c r="X19" i="73"/>
  <c r="Y19" i="73" s="1"/>
  <c r="AC19" i="73"/>
  <c r="AD19" i="73"/>
  <c r="O20" i="73"/>
  <c r="P20" i="73"/>
  <c r="W20" i="73"/>
  <c r="AA20" i="73" s="1"/>
  <c r="X20" i="73"/>
  <c r="Y20" i="73" s="1"/>
  <c r="AB20" i="73"/>
  <c r="O11" i="60"/>
  <c r="P11" i="60"/>
  <c r="W11" i="60"/>
  <c r="AA11" i="60"/>
  <c r="X11" i="60"/>
  <c r="Y11" i="60"/>
  <c r="AB11" i="60"/>
  <c r="O12" i="60"/>
  <c r="P12" i="60"/>
  <c r="W12" i="60"/>
  <c r="AA12" i="60" s="1"/>
  <c r="X12" i="60"/>
  <c r="Y12" i="60"/>
  <c r="AB12" i="60"/>
  <c r="O14" i="60"/>
  <c r="P14" i="60"/>
  <c r="W14" i="60"/>
  <c r="AA14" i="60" s="1"/>
  <c r="X14" i="60"/>
  <c r="Y14" i="60" s="1"/>
  <c r="AB14" i="60"/>
  <c r="AC14" i="60" s="1"/>
  <c r="AD14" i="60"/>
  <c r="O15" i="60"/>
  <c r="P15" i="60"/>
  <c r="W15" i="60"/>
  <c r="AA15" i="60" s="1"/>
  <c r="X15" i="60"/>
  <c r="Y15" i="60" s="1"/>
  <c r="AB15" i="60"/>
  <c r="AC15" i="60" s="1"/>
  <c r="AD15" i="60"/>
  <c r="O16" i="60"/>
  <c r="P16" i="60"/>
  <c r="W16" i="60"/>
  <c r="AA16" i="60"/>
  <c r="X16" i="60"/>
  <c r="Y16" i="60"/>
  <c r="AB16" i="60"/>
  <c r="O17" i="60"/>
  <c r="P17" i="60"/>
  <c r="W17" i="60"/>
  <c r="AA17" i="60" s="1"/>
  <c r="X17" i="60"/>
  <c r="Y17" i="60" s="1"/>
  <c r="AC17" i="60"/>
  <c r="AD17" i="60"/>
  <c r="O18" i="60"/>
  <c r="W18" i="60"/>
  <c r="X18" i="60"/>
  <c r="Y18" i="60" s="1"/>
  <c r="AA18" i="60"/>
  <c r="AC18" i="60"/>
  <c r="AD18" i="60"/>
  <c r="O19" i="60"/>
  <c r="P19" i="60"/>
  <c r="W19" i="60"/>
  <c r="AA19" i="60" s="1"/>
  <c r="X19" i="60"/>
  <c r="Y19" i="60" s="1"/>
  <c r="AB19" i="60"/>
  <c r="AC19" i="60" s="1"/>
  <c r="AD19" i="60"/>
  <c r="O11" i="57"/>
  <c r="W11" i="57"/>
  <c r="AA11" i="57" s="1"/>
  <c r="X11" i="57"/>
  <c r="Y11" i="57" s="1"/>
  <c r="AB11" i="57"/>
  <c r="AC11" i="57" s="1"/>
  <c r="AD11" i="57"/>
  <c r="O12" i="57"/>
  <c r="W12" i="57"/>
  <c r="AA12" i="57" s="1"/>
  <c r="X12" i="57"/>
  <c r="Y12" i="57" s="1"/>
  <c r="AB12" i="57"/>
  <c r="AC12" i="57" s="1"/>
  <c r="AD12" i="57"/>
  <c r="O13" i="57"/>
  <c r="W13" i="57"/>
  <c r="AA13" i="57" s="1"/>
  <c r="X13" i="57"/>
  <c r="Y13" i="57" s="1"/>
  <c r="AB13" i="57"/>
  <c r="AC13" i="57" s="1"/>
  <c r="AD13" i="57"/>
  <c r="O14" i="57"/>
  <c r="W14" i="57"/>
  <c r="AA14" i="57" s="1"/>
  <c r="X14" i="57"/>
  <c r="Y14" i="57" s="1"/>
  <c r="AB14" i="57"/>
  <c r="AC14" i="57" s="1"/>
  <c r="AD14" i="57"/>
  <c r="O16" i="57"/>
  <c r="W16" i="57"/>
  <c r="AA16" i="57" s="1"/>
  <c r="X16" i="57"/>
  <c r="Y16" i="57" s="1"/>
  <c r="AB16" i="57"/>
  <c r="AC16" i="57" s="1"/>
  <c r="AD16" i="57"/>
  <c r="O17" i="57"/>
  <c r="W17" i="57"/>
  <c r="AA17" i="57" s="1"/>
  <c r="X17" i="57"/>
  <c r="Y17" i="57" s="1"/>
  <c r="AB17" i="57"/>
  <c r="AC17" i="57" s="1"/>
  <c r="AD17" i="57"/>
  <c r="O18" i="57"/>
  <c r="W18" i="57"/>
  <c r="AA18" i="57" s="1"/>
  <c r="X18" i="57"/>
  <c r="Y18" i="57" s="1"/>
  <c r="AB18" i="57"/>
  <c r="AC18" i="57" s="1"/>
  <c r="O19" i="57"/>
  <c r="W19" i="57"/>
  <c r="AA19" i="57" s="1"/>
  <c r="X19" i="57"/>
  <c r="Y19" i="57" s="1"/>
  <c r="AB19" i="57"/>
  <c r="AC19" i="57" s="1"/>
  <c r="O20" i="57"/>
  <c r="P20" i="57"/>
  <c r="W20" i="57"/>
  <c r="AA20" i="57" s="1"/>
  <c r="X20" i="57"/>
  <c r="Y20" i="57"/>
  <c r="AB20" i="57"/>
  <c r="AD20" i="57" s="1"/>
  <c r="AC20" i="57"/>
  <c r="O21" i="57"/>
  <c r="W21" i="57"/>
  <c r="AA21" i="57" s="1"/>
  <c r="X21" i="57"/>
  <c r="Y21" i="57"/>
  <c r="AB21" i="57"/>
  <c r="O11" i="52"/>
  <c r="P11" i="52"/>
  <c r="W11" i="52"/>
  <c r="AA11" i="52" s="1"/>
  <c r="X11" i="52"/>
  <c r="Y11" i="52" s="1"/>
  <c r="AB11" i="52"/>
  <c r="AC11" i="52" s="1"/>
  <c r="O12" i="52"/>
  <c r="P12" i="52"/>
  <c r="W12" i="52"/>
  <c r="X12" i="52"/>
  <c r="Y12" i="52" s="1"/>
  <c r="AA12" i="52"/>
  <c r="AB12" i="52"/>
  <c r="AD12" i="52"/>
  <c r="AC12" i="52"/>
  <c r="O13" i="52"/>
  <c r="P13" i="52"/>
  <c r="W13" i="52"/>
  <c r="AA13" i="52" s="1"/>
  <c r="X13" i="52"/>
  <c r="Y13" i="52" s="1"/>
  <c r="AB13" i="52"/>
  <c r="P15" i="52"/>
  <c r="W15" i="52"/>
  <c r="AA15" i="52" s="1"/>
  <c r="X15" i="52"/>
  <c r="Y15" i="52" s="1"/>
  <c r="AB15" i="52"/>
  <c r="O16" i="52"/>
  <c r="P16" i="52"/>
  <c r="W16" i="52"/>
  <c r="AA16" i="52"/>
  <c r="X16" i="52"/>
  <c r="Y16" i="52"/>
  <c r="AB16" i="52"/>
  <c r="AD16" i="52"/>
  <c r="AC16" i="52"/>
  <c r="O17" i="52"/>
  <c r="P17" i="52"/>
  <c r="W17" i="52"/>
  <c r="AA17" i="52" s="1"/>
  <c r="X17" i="52"/>
  <c r="Y17" i="52" s="1"/>
  <c r="AB17" i="52"/>
  <c r="AC17" i="52" s="1"/>
  <c r="O18" i="52"/>
  <c r="P18" i="52"/>
  <c r="W18" i="52"/>
  <c r="X18" i="52"/>
  <c r="Y18" i="52" s="1"/>
  <c r="AA18" i="52"/>
  <c r="AB18" i="52"/>
  <c r="AC18" i="52" s="1"/>
  <c r="AD18" i="52"/>
  <c r="O19" i="52"/>
  <c r="W19" i="52"/>
  <c r="X19" i="52"/>
  <c r="Y19" i="52" s="1"/>
  <c r="AA19" i="52"/>
  <c r="AC19" i="52"/>
  <c r="AD19" i="52"/>
  <c r="O20" i="52"/>
  <c r="W20" i="52"/>
  <c r="AA20" i="52" s="1"/>
  <c r="X20" i="52"/>
  <c r="Y20" i="52" s="1"/>
  <c r="AC20" i="52"/>
  <c r="AD20" i="52"/>
  <c r="O21" i="52"/>
  <c r="P21" i="52"/>
  <c r="W21" i="52"/>
  <c r="AA21" i="52" s="1"/>
  <c r="X21" i="52"/>
  <c r="Y21" i="52" s="1"/>
  <c r="AB21" i="52"/>
  <c r="AC21" i="52" s="1"/>
  <c r="O22" i="52"/>
  <c r="P22" i="52"/>
  <c r="W22" i="52"/>
  <c r="AA22" i="52" s="1"/>
  <c r="X22" i="52"/>
  <c r="Y22" i="52" s="1"/>
  <c r="AB22" i="52"/>
  <c r="AD22" i="52" s="1"/>
  <c r="O11" i="31"/>
  <c r="P11" i="31"/>
  <c r="W11" i="31"/>
  <c r="AA11" i="31" s="1"/>
  <c r="X11" i="31"/>
  <c r="Y11" i="31" s="1"/>
  <c r="AB11" i="31"/>
  <c r="AC11" i="31" s="1"/>
  <c r="O12" i="31"/>
  <c r="P12" i="31"/>
  <c r="W12" i="31"/>
  <c r="X12" i="31"/>
  <c r="Y12" i="31" s="1"/>
  <c r="AA12" i="31"/>
  <c r="AB12" i="31"/>
  <c r="AC12" i="31"/>
  <c r="AD12" i="31"/>
  <c r="O15" i="31"/>
  <c r="P15" i="31"/>
  <c r="W15" i="31"/>
  <c r="AA15" i="31" s="1"/>
  <c r="X15" i="31"/>
  <c r="Y15" i="31" s="1"/>
  <c r="AB15" i="31"/>
  <c r="AC15" i="31" s="1"/>
  <c r="O16" i="31"/>
  <c r="P16" i="31"/>
  <c r="W16" i="31"/>
  <c r="X16" i="31"/>
  <c r="Y16" i="31" s="1"/>
  <c r="AA16" i="31"/>
  <c r="AB16" i="31"/>
  <c r="AC16" i="31" s="1"/>
  <c r="AD16" i="31"/>
  <c r="O17" i="31"/>
  <c r="P17" i="31"/>
  <c r="W17" i="31"/>
  <c r="AA17" i="31" s="1"/>
  <c r="X17" i="31"/>
  <c r="Y17" i="31" s="1"/>
  <c r="AB17" i="31"/>
  <c r="AC17" i="31" s="1"/>
  <c r="O18" i="31"/>
  <c r="W18" i="31"/>
  <c r="AA18" i="31" s="1"/>
  <c r="X18" i="31"/>
  <c r="Y18" i="31" s="1"/>
  <c r="AC18" i="31"/>
  <c r="AD18" i="31"/>
  <c r="O19" i="31"/>
  <c r="P19" i="31"/>
  <c r="W19" i="31"/>
  <c r="AA19" i="31" s="1"/>
  <c r="X19" i="31"/>
  <c r="Y19" i="31" s="1"/>
  <c r="AB19" i="31"/>
  <c r="AC19" i="31" s="1"/>
  <c r="O11" i="50"/>
  <c r="P11" i="50"/>
  <c r="W11" i="50"/>
  <c r="AA11" i="50" s="1"/>
  <c r="X11" i="50"/>
  <c r="Y11" i="50" s="1"/>
  <c r="AB11" i="50"/>
  <c r="AC11" i="50" s="1"/>
  <c r="O12" i="50"/>
  <c r="P12" i="50"/>
  <c r="W12" i="50"/>
  <c r="AA12" i="50" s="1"/>
  <c r="X12" i="50"/>
  <c r="Y12" i="50" s="1"/>
  <c r="AB12" i="50"/>
  <c r="AC12" i="50" s="1"/>
  <c r="O14" i="50"/>
  <c r="P14" i="50"/>
  <c r="W14" i="50"/>
  <c r="AA14" i="50"/>
  <c r="X14" i="50"/>
  <c r="Y14" i="50"/>
  <c r="AC14" i="50"/>
  <c r="O15" i="50"/>
  <c r="P15" i="50"/>
  <c r="W15" i="50"/>
  <c r="AA15" i="50" s="1"/>
  <c r="X15" i="50"/>
  <c r="Y15" i="50"/>
  <c r="AC15" i="50"/>
  <c r="AD15" i="50"/>
  <c r="O16" i="50"/>
  <c r="P16" i="50"/>
  <c r="W16" i="50"/>
  <c r="AA16" i="50" s="1"/>
  <c r="X16" i="50"/>
  <c r="Y16" i="50" s="1"/>
  <c r="AC16" i="50"/>
  <c r="AD16" i="50"/>
  <c r="O17" i="50"/>
  <c r="W17" i="50"/>
  <c r="AA17" i="50" s="1"/>
  <c r="X17" i="50"/>
  <c r="Y17" i="50" s="1"/>
  <c r="AC17" i="50"/>
  <c r="AD17" i="50"/>
  <c r="O18" i="50"/>
  <c r="P18" i="50"/>
  <c r="W18" i="50"/>
  <c r="X18" i="50"/>
  <c r="Y18" i="50" s="1"/>
  <c r="AA18" i="50"/>
  <c r="AD18" i="50"/>
  <c r="AC18" i="50"/>
  <c r="O11" i="58"/>
  <c r="P11" i="58"/>
  <c r="W11" i="58"/>
  <c r="AA11" i="58"/>
  <c r="X11" i="58"/>
  <c r="Y11" i="58"/>
  <c r="AB11" i="58"/>
  <c r="O12" i="58"/>
  <c r="P12" i="58"/>
  <c r="W12" i="58"/>
  <c r="AA12" i="58" s="1"/>
  <c r="X12" i="58"/>
  <c r="Y12" i="58"/>
  <c r="AB12" i="58"/>
  <c r="AD12" i="58" s="1"/>
  <c r="O14" i="58"/>
  <c r="P14" i="58"/>
  <c r="W14" i="58"/>
  <c r="AA14" i="58" s="1"/>
  <c r="X14" i="58"/>
  <c r="Y14" i="58" s="1"/>
  <c r="AB14" i="58"/>
  <c r="AC14" i="58" s="1"/>
  <c r="O15" i="58"/>
  <c r="P15" i="58"/>
  <c r="W15" i="58"/>
  <c r="AA15" i="58" s="1"/>
  <c r="X15" i="58"/>
  <c r="Y15" i="58" s="1"/>
  <c r="AB15" i="58"/>
  <c r="AD15" i="58" s="1"/>
  <c r="O16" i="58"/>
  <c r="P16" i="58"/>
  <c r="W16" i="58"/>
  <c r="AA16" i="58" s="1"/>
  <c r="X16" i="58"/>
  <c r="Y16" i="58" s="1"/>
  <c r="AB16" i="58"/>
  <c r="AC16" i="58" s="1"/>
  <c r="O17" i="58"/>
  <c r="W17" i="58"/>
  <c r="AA17" i="58" s="1"/>
  <c r="X17" i="58"/>
  <c r="Y17" i="58" s="1"/>
  <c r="AC17" i="58"/>
  <c r="O18" i="58"/>
  <c r="W18" i="58"/>
  <c r="AA18" i="58" s="1"/>
  <c r="X18" i="58"/>
  <c r="Y18" i="58" s="1"/>
  <c r="AC18" i="58"/>
  <c r="O19" i="58"/>
  <c r="W19" i="58"/>
  <c r="AA19" i="58" s="1"/>
  <c r="X19" i="58"/>
  <c r="Y19" i="58" s="1"/>
  <c r="AC19" i="58"/>
  <c r="O20" i="58"/>
  <c r="P20" i="58"/>
  <c r="W20" i="58"/>
  <c r="X20" i="58"/>
  <c r="Y20" i="58" s="1"/>
  <c r="AA20" i="58"/>
  <c r="AB20" i="58"/>
  <c r="AC20" i="58"/>
  <c r="AD20" i="58"/>
  <c r="O11" i="54"/>
  <c r="P11" i="54"/>
  <c r="W11" i="54"/>
  <c r="AA11" i="54" s="1"/>
  <c r="X11" i="54"/>
  <c r="Y11" i="54" s="1"/>
  <c r="AB11" i="54"/>
  <c r="AC11" i="54" s="1"/>
  <c r="O12" i="54"/>
  <c r="W12" i="54"/>
  <c r="AA12" i="54" s="1"/>
  <c r="X12" i="54"/>
  <c r="Y12" i="54" s="1"/>
  <c r="AB12" i="54"/>
  <c r="AC12" i="54" s="1"/>
  <c r="O13" i="54"/>
  <c r="W13" i="54"/>
  <c r="AA13" i="54" s="1"/>
  <c r="X13" i="54"/>
  <c r="Y13" i="54" s="1"/>
  <c r="AB13" i="54"/>
  <c r="AD13" i="54" s="1"/>
  <c r="O14" i="54"/>
  <c r="W14" i="54"/>
  <c r="AA14" i="54" s="1"/>
  <c r="X14" i="54"/>
  <c r="Y14" i="54" s="1"/>
  <c r="AB14" i="54"/>
  <c r="AC14" i="54" s="1"/>
  <c r="AD14" i="54"/>
  <c r="O15" i="54"/>
  <c r="P15" i="54"/>
  <c r="W15" i="54"/>
  <c r="AA15" i="54"/>
  <c r="X15" i="54"/>
  <c r="Y15" i="54"/>
  <c r="AB15" i="54"/>
  <c r="AD15" i="54"/>
  <c r="O17" i="54"/>
  <c r="P17" i="54"/>
  <c r="W17" i="54"/>
  <c r="AA17" i="54"/>
  <c r="X17" i="54"/>
  <c r="Y17" i="54"/>
  <c r="AB17" i="54"/>
  <c r="AC17" i="54"/>
  <c r="O18" i="54"/>
  <c r="P18" i="54"/>
  <c r="W18" i="54"/>
  <c r="X18" i="54"/>
  <c r="Y18" i="54" s="1"/>
  <c r="AA18" i="54"/>
  <c r="AB18" i="54"/>
  <c r="AD18" i="54" s="1"/>
  <c r="AC18" i="54"/>
  <c r="O19" i="54"/>
  <c r="W19" i="54"/>
  <c r="X19" i="54"/>
  <c r="Y19" i="54" s="1"/>
  <c r="AA19" i="54"/>
  <c r="AB19" i="54"/>
  <c r="AD19" i="54"/>
  <c r="AC19" i="54"/>
  <c r="O20" i="54"/>
  <c r="P20" i="54"/>
  <c r="W20" i="54"/>
  <c r="AA20" i="54" s="1"/>
  <c r="X20" i="54"/>
  <c r="Y20" i="54" s="1"/>
  <c r="AB20" i="54"/>
  <c r="AC20" i="54" s="1"/>
  <c r="O21" i="54"/>
  <c r="W21" i="54"/>
  <c r="AA21" i="54" s="1"/>
  <c r="X21" i="54"/>
  <c r="Y21" i="54" s="1"/>
  <c r="AB21" i="54"/>
  <c r="AC21" i="54" s="1"/>
  <c r="O22" i="54"/>
  <c r="W22" i="54"/>
  <c r="AA22" i="54" s="1"/>
  <c r="X22" i="54"/>
  <c r="Y22" i="54" s="1"/>
  <c r="AB22" i="54"/>
  <c r="AC22" i="54" s="1"/>
  <c r="O23" i="54"/>
  <c r="P23" i="54"/>
  <c r="W23" i="54"/>
  <c r="AA23" i="54" s="1"/>
  <c r="X23" i="54"/>
  <c r="Y23" i="54" s="1"/>
  <c r="AB23" i="54"/>
  <c r="AD23" i="54" s="1"/>
  <c r="O24" i="54"/>
  <c r="W24" i="54"/>
  <c r="AA24" i="54" s="1"/>
  <c r="X24" i="54"/>
  <c r="Y24" i="54" s="1"/>
  <c r="AB24" i="54"/>
  <c r="AD24" i="54" s="1"/>
  <c r="O25" i="54"/>
  <c r="P25" i="54"/>
  <c r="W25" i="54"/>
  <c r="AA25" i="54" s="1"/>
  <c r="X25" i="54"/>
  <c r="Y25" i="54" s="1"/>
  <c r="AB25" i="54"/>
  <c r="AC25" i="54" s="1"/>
  <c r="O26" i="54"/>
  <c r="P26" i="54"/>
  <c r="W26" i="54"/>
  <c r="AA26" i="54" s="1"/>
  <c r="X26" i="54"/>
  <c r="Y26" i="54" s="1"/>
  <c r="AB26" i="54"/>
  <c r="AC26" i="54" s="1"/>
  <c r="O11" i="53"/>
  <c r="P11" i="53"/>
  <c r="W11" i="53"/>
  <c r="AA11" i="53" s="1"/>
  <c r="X11" i="53"/>
  <c r="Y11" i="53" s="1"/>
  <c r="AB11" i="53"/>
  <c r="AD11" i="53" s="1"/>
  <c r="O12" i="53"/>
  <c r="W12" i="53"/>
  <c r="AA12" i="53" s="1"/>
  <c r="X12" i="53"/>
  <c r="Y12" i="53" s="1"/>
  <c r="AC12" i="53"/>
  <c r="AD12" i="53"/>
  <c r="O13" i="53"/>
  <c r="W13" i="53"/>
  <c r="AA13" i="53" s="1"/>
  <c r="X13" i="53"/>
  <c r="Y13" i="53" s="1"/>
  <c r="AC13" i="53"/>
  <c r="O14" i="53"/>
  <c r="P14" i="53"/>
  <c r="W14" i="53"/>
  <c r="AA14" i="53" s="1"/>
  <c r="X14" i="53"/>
  <c r="Y14" i="53" s="1"/>
  <c r="AD14" i="53"/>
  <c r="O16" i="53"/>
  <c r="P16" i="53"/>
  <c r="W16" i="53"/>
  <c r="AA16" i="53" s="1"/>
  <c r="X16" i="53"/>
  <c r="Y16" i="53" s="1"/>
  <c r="AC16" i="53"/>
  <c r="O17" i="53"/>
  <c r="P17" i="53"/>
  <c r="W17" i="53"/>
  <c r="AA17" i="53" s="1"/>
  <c r="X17" i="53"/>
  <c r="Y17" i="53" s="1"/>
  <c r="AC17" i="53"/>
  <c r="AD17" i="53"/>
  <c r="O18" i="53"/>
  <c r="P18" i="53"/>
  <c r="W18" i="53"/>
  <c r="AA18" i="53" s="1"/>
  <c r="X18" i="53"/>
  <c r="Y18" i="53" s="1"/>
  <c r="AC18" i="53"/>
  <c r="O19" i="53"/>
  <c r="P19" i="53"/>
  <c r="W19" i="53"/>
  <c r="AA19" i="53" s="1"/>
  <c r="X19" i="53"/>
  <c r="Y19" i="53" s="1"/>
  <c r="AD19" i="53"/>
  <c r="O20" i="53"/>
  <c r="W20" i="53"/>
  <c r="AA20" i="53" s="1"/>
  <c r="X20" i="53"/>
  <c r="Y20" i="53" s="1"/>
  <c r="AD20" i="53"/>
  <c r="O21" i="53"/>
  <c r="P21" i="53"/>
  <c r="W21" i="53"/>
  <c r="AA21" i="53" s="1"/>
  <c r="X21" i="53"/>
  <c r="Y21" i="53" s="1"/>
  <c r="AC21" i="53"/>
  <c r="O22" i="53"/>
  <c r="W22" i="53"/>
  <c r="AA22" i="53" s="1"/>
  <c r="X22" i="53"/>
  <c r="Y22" i="53" s="1"/>
  <c r="AC22" i="53"/>
  <c r="AD22" i="53"/>
  <c r="O23" i="53"/>
  <c r="P23" i="53"/>
  <c r="W23" i="53"/>
  <c r="AA23" i="53" s="1"/>
  <c r="X23" i="53"/>
  <c r="Y23" i="53" s="1"/>
  <c r="AC23" i="53"/>
  <c r="AD23" i="53"/>
  <c r="O24" i="53"/>
  <c r="P24" i="53"/>
  <c r="W24" i="53"/>
  <c r="AA24" i="53" s="1"/>
  <c r="X24" i="53"/>
  <c r="Y24" i="53" s="1"/>
  <c r="AC24" i="53"/>
  <c r="AD24" i="53"/>
  <c r="O11" i="62"/>
  <c r="P11" i="62"/>
  <c r="W11" i="62"/>
  <c r="AA11" i="62" s="1"/>
  <c r="X11" i="62"/>
  <c r="Y11" i="62" s="1"/>
  <c r="AB11" i="62"/>
  <c r="W12" i="62"/>
  <c r="AA12" i="62" s="1"/>
  <c r="X12" i="62"/>
  <c r="Y12" i="62" s="1"/>
  <c r="AB12" i="62"/>
  <c r="AD12" i="62" s="1"/>
  <c r="AC12" i="62"/>
  <c r="W13" i="62"/>
  <c r="AA13" i="62"/>
  <c r="X13" i="62"/>
  <c r="Y13" i="62"/>
  <c r="AB13" i="62"/>
  <c r="AD13" i="62"/>
  <c r="P14" i="62"/>
  <c r="W14" i="62"/>
  <c r="AA14" i="62" s="1"/>
  <c r="X14" i="62"/>
  <c r="Y14" i="62" s="1"/>
  <c r="AB14" i="62"/>
  <c r="AC14" i="62" s="1"/>
  <c r="P17" i="62"/>
  <c r="W17" i="62"/>
  <c r="AA17" i="62" s="1"/>
  <c r="X17" i="62"/>
  <c r="Y17" i="62" s="1"/>
  <c r="AB17" i="62"/>
  <c r="AD17" i="62" s="1"/>
  <c r="P18" i="62"/>
  <c r="W18" i="62"/>
  <c r="AA18" i="62" s="1"/>
  <c r="X18" i="62"/>
  <c r="Y18" i="62" s="1"/>
  <c r="AB18" i="62"/>
  <c r="AD18" i="62" s="1"/>
  <c r="W19" i="62"/>
  <c r="AA19" i="62" s="1"/>
  <c r="X19" i="62"/>
  <c r="Y19" i="62" s="1"/>
  <c r="AB19" i="62"/>
  <c r="AD19" i="62" s="1"/>
  <c r="P20" i="62"/>
  <c r="W20" i="62"/>
  <c r="AA20" i="62" s="1"/>
  <c r="X20" i="62"/>
  <c r="Y20" i="62" s="1"/>
  <c r="AB20" i="62"/>
  <c r="AD20" i="62" s="1"/>
  <c r="W21" i="62"/>
  <c r="AA21" i="62" s="1"/>
  <c r="X21" i="62"/>
  <c r="Y21" i="62" s="1"/>
  <c r="AB21" i="62"/>
  <c r="AD21" i="62" s="1"/>
  <c r="P22" i="62"/>
  <c r="W22" i="62"/>
  <c r="AA22" i="62" s="1"/>
  <c r="X22" i="62"/>
  <c r="Y22" i="62" s="1"/>
  <c r="AB22" i="62"/>
  <c r="AC22" i="62" s="1"/>
  <c r="W23" i="62"/>
  <c r="AA23" i="62" s="1"/>
  <c r="X23" i="62"/>
  <c r="Y23" i="62" s="1"/>
  <c r="AB23" i="62"/>
  <c r="AC23" i="62" s="1"/>
  <c r="P24" i="62"/>
  <c r="W24" i="62"/>
  <c r="AA24" i="62" s="1"/>
  <c r="X24" i="62"/>
  <c r="Y24" i="62" s="1"/>
  <c r="AB24" i="62"/>
  <c r="AC24" i="62" s="1"/>
  <c r="P25" i="62"/>
  <c r="W25" i="62"/>
  <c r="AA25" i="62"/>
  <c r="X25" i="62"/>
  <c r="Y25" i="62"/>
  <c r="AB25" i="62"/>
  <c r="AC25" i="62"/>
  <c r="O11" i="67"/>
  <c r="P11" i="67"/>
  <c r="W11" i="67"/>
  <c r="AA11" i="67"/>
  <c r="X11" i="67"/>
  <c r="Y11" i="67"/>
  <c r="AB11" i="67"/>
  <c r="AD11" i="67"/>
  <c r="AC11" i="67"/>
  <c r="O12" i="67"/>
  <c r="W12" i="67"/>
  <c r="X12" i="67"/>
  <c r="Y12" i="67" s="1"/>
  <c r="AA12" i="67"/>
  <c r="AB12" i="67"/>
  <c r="AD12" i="67" s="1"/>
  <c r="AC12" i="67"/>
  <c r="O13" i="67"/>
  <c r="W13" i="67"/>
  <c r="AA13" i="67" s="1"/>
  <c r="X13" i="67"/>
  <c r="Y13" i="67" s="1"/>
  <c r="AB13" i="67"/>
  <c r="AD13" i="67" s="1"/>
  <c r="AC13" i="67"/>
  <c r="O14" i="67"/>
  <c r="P14" i="67"/>
  <c r="W14" i="67"/>
  <c r="AA14" i="67" s="1"/>
  <c r="X14" i="67"/>
  <c r="Y14" i="67" s="1"/>
  <c r="AB14" i="67"/>
  <c r="AD14" i="67" s="1"/>
  <c r="AC14" i="67"/>
  <c r="O17" i="67"/>
  <c r="P17" i="67"/>
  <c r="W17" i="67"/>
  <c r="AA17" i="67"/>
  <c r="X17" i="67"/>
  <c r="Y17" i="67"/>
  <c r="AB17" i="67"/>
  <c r="AD17" i="67"/>
  <c r="AC17" i="67"/>
  <c r="O18" i="67"/>
  <c r="P18" i="67"/>
  <c r="W18" i="67"/>
  <c r="AA18" i="67" s="1"/>
  <c r="X18" i="67"/>
  <c r="Y18" i="67" s="1"/>
  <c r="AB18" i="67"/>
  <c r="AC18" i="67" s="1"/>
  <c r="O19" i="67"/>
  <c r="P19" i="67"/>
  <c r="W19" i="67"/>
  <c r="AA19" i="67" s="1"/>
  <c r="X19" i="67"/>
  <c r="Y19" i="67" s="1"/>
  <c r="AB19" i="67"/>
  <c r="AD19" i="67" s="1"/>
  <c r="AC19" i="67"/>
  <c r="O20" i="67"/>
  <c r="W20" i="67"/>
  <c r="AA20" i="67" s="1"/>
  <c r="X20" i="67"/>
  <c r="Y20" i="67" s="1"/>
  <c r="AB20" i="67"/>
  <c r="AD20" i="67" s="1"/>
  <c r="O21" i="67"/>
  <c r="P21" i="67"/>
  <c r="W21" i="67"/>
  <c r="AA21" i="67"/>
  <c r="X21" i="67"/>
  <c r="Y21" i="67"/>
  <c r="AB21" i="67"/>
  <c r="AC21" i="67"/>
  <c r="AD21" i="67"/>
  <c r="O22" i="67"/>
  <c r="W22" i="67"/>
  <c r="AA22" i="67"/>
  <c r="X22" i="67"/>
  <c r="Y22" i="67"/>
  <c r="AB22" i="67"/>
  <c r="AC22" i="67"/>
  <c r="O23" i="67"/>
  <c r="P23" i="67"/>
  <c r="W23" i="67"/>
  <c r="AA23" i="67"/>
  <c r="X23" i="67"/>
  <c r="Y23" i="67"/>
  <c r="AB23" i="67"/>
  <c r="AC23" i="67"/>
  <c r="AD23" i="67"/>
  <c r="O24" i="67"/>
  <c r="P24" i="67"/>
  <c r="W24" i="67"/>
  <c r="AA24" i="67" s="1"/>
  <c r="X24" i="67"/>
  <c r="Y24" i="67" s="1"/>
  <c r="AB24" i="67"/>
  <c r="AD24" i="67" s="1"/>
  <c r="O11" i="65"/>
  <c r="P11" i="65"/>
  <c r="W11" i="65"/>
  <c r="AA11" i="65" s="1"/>
  <c r="X11" i="65"/>
  <c r="Y11" i="65" s="1"/>
  <c r="AB11" i="65"/>
  <c r="AD11" i="65" s="1"/>
  <c r="O12" i="65"/>
  <c r="W12" i="65"/>
  <c r="AA12" i="65"/>
  <c r="X12" i="65"/>
  <c r="Y12" i="65"/>
  <c r="AD12" i="65"/>
  <c r="O13" i="65"/>
  <c r="W13" i="65"/>
  <c r="AA13" i="65"/>
  <c r="X13" i="65"/>
  <c r="Y13" i="65"/>
  <c r="AD13" i="65"/>
  <c r="O14" i="65"/>
  <c r="P14" i="65"/>
  <c r="W14" i="65"/>
  <c r="AA14" i="65" s="1"/>
  <c r="X14" i="65"/>
  <c r="Y14" i="65" s="1"/>
  <c r="AC14" i="65"/>
  <c r="O17" i="65"/>
  <c r="P17" i="65"/>
  <c r="W17" i="65"/>
  <c r="AA17" i="65"/>
  <c r="X17" i="65"/>
  <c r="Y17" i="65"/>
  <c r="AD17" i="65"/>
  <c r="AC17" i="65"/>
  <c r="O18" i="65"/>
  <c r="P18" i="65"/>
  <c r="W18" i="65"/>
  <c r="AA18" i="65"/>
  <c r="X18" i="65"/>
  <c r="Y18" i="65"/>
  <c r="AD18" i="65"/>
  <c r="O19" i="65"/>
  <c r="W19" i="65"/>
  <c r="AA19" i="65"/>
  <c r="X19" i="65"/>
  <c r="Y19" i="65"/>
  <c r="AC19" i="65"/>
  <c r="AD19" i="65"/>
  <c r="O20" i="65"/>
  <c r="P20" i="65"/>
  <c r="W20" i="65"/>
  <c r="AA20" i="65"/>
  <c r="X20" i="65"/>
  <c r="Y20" i="65"/>
  <c r="AD20" i="65"/>
  <c r="AC20" i="65"/>
  <c r="O21" i="65"/>
  <c r="W21" i="65"/>
  <c r="AA21" i="65" s="1"/>
  <c r="X21" i="65"/>
  <c r="Y21" i="65"/>
  <c r="AD21" i="65"/>
  <c r="AC21" i="65"/>
  <c r="O22" i="65"/>
  <c r="P22" i="65"/>
  <c r="W22" i="65"/>
  <c r="AA22" i="65" s="1"/>
  <c r="X22" i="65"/>
  <c r="Y22" i="65" s="1"/>
  <c r="AC22" i="65"/>
  <c r="O23" i="65"/>
  <c r="W23" i="65"/>
  <c r="AA23" i="65" s="1"/>
  <c r="X23" i="65"/>
  <c r="Y23" i="65" s="1"/>
  <c r="AC23" i="65"/>
  <c r="O24" i="65"/>
  <c r="P24" i="65"/>
  <c r="W24" i="65"/>
  <c r="AA24" i="65" s="1"/>
  <c r="X24" i="65"/>
  <c r="Y24" i="65" s="1"/>
  <c r="AC24" i="65"/>
  <c r="O25" i="65"/>
  <c r="P25" i="65"/>
  <c r="W25" i="65"/>
  <c r="AA25" i="65" s="1"/>
  <c r="X25" i="65"/>
  <c r="Y25" i="65" s="1"/>
  <c r="AD25" i="65"/>
  <c r="O11" i="64"/>
  <c r="P11" i="64"/>
  <c r="W11" i="64"/>
  <c r="AA11" i="64" s="1"/>
  <c r="X11" i="64"/>
  <c r="Y11" i="64" s="1"/>
  <c r="AB11" i="64"/>
  <c r="O12" i="64"/>
  <c r="W12" i="64"/>
  <c r="AA12" i="64" s="1"/>
  <c r="X12" i="64"/>
  <c r="Y12" i="64" s="1"/>
  <c r="AB12" i="64"/>
  <c r="AD12" i="64" s="1"/>
  <c r="O13" i="64"/>
  <c r="W13" i="64"/>
  <c r="AA13" i="64" s="1"/>
  <c r="X13" i="64"/>
  <c r="Y13" i="64" s="1"/>
  <c r="AB13" i="64"/>
  <c r="O14" i="64"/>
  <c r="W14" i="64"/>
  <c r="AA14" i="64" s="1"/>
  <c r="X14" i="64"/>
  <c r="Y14" i="64" s="1"/>
  <c r="AB14" i="64"/>
  <c r="O15" i="64"/>
  <c r="P15" i="64"/>
  <c r="W15" i="64"/>
  <c r="AA15" i="64" s="1"/>
  <c r="X15" i="64"/>
  <c r="Y15" i="64" s="1"/>
  <c r="AB15" i="64"/>
  <c r="O16" i="64"/>
  <c r="P16" i="64"/>
  <c r="W16" i="64"/>
  <c r="AA16" i="64" s="1"/>
  <c r="X16" i="64"/>
  <c r="Y16" i="64" s="1"/>
  <c r="AB16" i="64"/>
  <c r="AD16" i="64" s="1"/>
  <c r="O19" i="64"/>
  <c r="P19" i="64"/>
  <c r="W19" i="64"/>
  <c r="AA19" i="64" s="1"/>
  <c r="X19" i="64"/>
  <c r="Y19" i="64" s="1"/>
  <c r="AB19" i="64"/>
  <c r="AC19" i="64" s="1"/>
  <c r="O20" i="64"/>
  <c r="P20" i="64"/>
  <c r="W20" i="64"/>
  <c r="AA20" i="64" s="1"/>
  <c r="X20" i="64"/>
  <c r="Y20" i="64" s="1"/>
  <c r="AB20" i="64"/>
  <c r="O21" i="64"/>
  <c r="W21" i="64"/>
  <c r="AA21" i="64" s="1"/>
  <c r="X21" i="64"/>
  <c r="Y21" i="64" s="1"/>
  <c r="AB21" i="64"/>
  <c r="O22" i="64"/>
  <c r="P22" i="64"/>
  <c r="W22" i="64"/>
  <c r="AA22" i="64" s="1"/>
  <c r="X22" i="64"/>
  <c r="Y22" i="64" s="1"/>
  <c r="AB22" i="64"/>
  <c r="O23" i="64"/>
  <c r="W23" i="64"/>
  <c r="AA23" i="64" s="1"/>
  <c r="X23" i="64"/>
  <c r="Y23" i="64" s="1"/>
  <c r="AB23" i="64"/>
  <c r="AD23" i="64" s="1"/>
  <c r="AC23" i="64"/>
  <c r="O24" i="64"/>
  <c r="P24" i="64"/>
  <c r="W24" i="64"/>
  <c r="X24" i="64"/>
  <c r="Y24" i="64" s="1"/>
  <c r="AA24" i="64"/>
  <c r="AB24" i="64"/>
  <c r="O25" i="64"/>
  <c r="W25" i="64"/>
  <c r="X25" i="64"/>
  <c r="Y25" i="64" s="1"/>
  <c r="AA25" i="64"/>
  <c r="AB25" i="64"/>
  <c r="O26" i="64"/>
  <c r="P26" i="64"/>
  <c r="W26" i="64"/>
  <c r="AA26" i="64" s="1"/>
  <c r="X26" i="64"/>
  <c r="Y26" i="64"/>
  <c r="AB26" i="64"/>
  <c r="AC26" i="64"/>
  <c r="AD26" i="64"/>
  <c r="O27" i="64"/>
  <c r="P27" i="64"/>
  <c r="W27" i="64"/>
  <c r="AA27" i="64" s="1"/>
  <c r="X27" i="64"/>
  <c r="Y27" i="64" s="1"/>
  <c r="AB27" i="64"/>
  <c r="O11" i="72"/>
  <c r="P11" i="72"/>
  <c r="W11" i="72"/>
  <c r="AA11" i="72" s="1"/>
  <c r="X11" i="72"/>
  <c r="Y11" i="72" s="1"/>
  <c r="AB11" i="72"/>
  <c r="AD11" i="72" s="1"/>
  <c r="O12" i="72"/>
  <c r="W12" i="72"/>
  <c r="AA12" i="72" s="1"/>
  <c r="X12" i="72"/>
  <c r="Y12" i="72" s="1"/>
  <c r="AB12" i="72"/>
  <c r="AC12" i="72" s="1"/>
  <c r="O13" i="72"/>
  <c r="W13" i="72"/>
  <c r="AA13" i="72"/>
  <c r="X13" i="72"/>
  <c r="Y13" i="72"/>
  <c r="AB13" i="72"/>
  <c r="AC13" i="72"/>
  <c r="O14" i="72"/>
  <c r="P14" i="72"/>
  <c r="W14" i="72"/>
  <c r="AA14" i="72"/>
  <c r="X14" i="72"/>
  <c r="Y14" i="72"/>
  <c r="AB14" i="72"/>
  <c r="AC14" i="72"/>
  <c r="O17" i="72"/>
  <c r="P17" i="72"/>
  <c r="W17" i="72"/>
  <c r="AA17" i="72"/>
  <c r="X17" i="72"/>
  <c r="Y17" i="72"/>
  <c r="AB17" i="72"/>
  <c r="AC17" i="72"/>
  <c r="AD17" i="72"/>
  <c r="O18" i="72"/>
  <c r="P18" i="72"/>
  <c r="W18" i="72"/>
  <c r="AA18" i="72" s="1"/>
  <c r="X18" i="72"/>
  <c r="Y18" i="72" s="1"/>
  <c r="AB18" i="72"/>
  <c r="O19" i="72"/>
  <c r="W19" i="72"/>
  <c r="AA19" i="72" s="1"/>
  <c r="X19" i="72"/>
  <c r="Y19" i="72" s="1"/>
  <c r="AC19" i="72"/>
  <c r="O20" i="72"/>
  <c r="P20" i="72"/>
  <c r="W20" i="72"/>
  <c r="AA20" i="72" s="1"/>
  <c r="X20" i="72"/>
  <c r="Y20" i="72" s="1"/>
  <c r="AC20" i="72"/>
  <c r="O21" i="72"/>
  <c r="W21" i="72"/>
  <c r="AA21" i="72" s="1"/>
  <c r="X21" i="72"/>
  <c r="Y21" i="72" s="1"/>
  <c r="AC21" i="72"/>
  <c r="AD21" i="72"/>
  <c r="O22" i="72"/>
  <c r="P22" i="72"/>
  <c r="W22" i="72"/>
  <c r="AA22" i="72" s="1"/>
  <c r="X22" i="72"/>
  <c r="Y22" i="72" s="1"/>
  <c r="AC22" i="72"/>
  <c r="O23" i="72"/>
  <c r="W23" i="72"/>
  <c r="AA23" i="72" s="1"/>
  <c r="X23" i="72"/>
  <c r="Y23" i="72" s="1"/>
  <c r="AC23" i="72"/>
  <c r="O24" i="72"/>
  <c r="P24" i="72"/>
  <c r="W24" i="72"/>
  <c r="AA24" i="72" s="1"/>
  <c r="X24" i="72"/>
  <c r="Y24" i="72" s="1"/>
  <c r="AC24" i="72"/>
  <c r="AD24" i="72"/>
  <c r="O25" i="72"/>
  <c r="P25" i="72"/>
  <c r="W25" i="72"/>
  <c r="AA25" i="72" s="1"/>
  <c r="X25" i="72"/>
  <c r="Y25" i="72" s="1"/>
  <c r="AC25" i="72"/>
  <c r="AD25" i="72"/>
  <c r="O11" i="75"/>
  <c r="P11" i="75"/>
  <c r="W11" i="75"/>
  <c r="AA11" i="75" s="1"/>
  <c r="X11" i="75"/>
  <c r="Y11" i="75" s="1"/>
  <c r="AB11" i="75"/>
  <c r="AD11" i="75" s="1"/>
  <c r="AC11" i="75"/>
  <c r="O12" i="75"/>
  <c r="W12" i="75"/>
  <c r="AA12" i="75" s="1"/>
  <c r="X12" i="75"/>
  <c r="Y12" i="75" s="1"/>
  <c r="AB12" i="75"/>
  <c r="AD12" i="75" s="1"/>
  <c r="O13" i="75"/>
  <c r="W13" i="75"/>
  <c r="AA13" i="75" s="1"/>
  <c r="X13" i="75"/>
  <c r="Y13" i="75" s="1"/>
  <c r="AB13" i="75"/>
  <c r="AC13" i="75" s="1"/>
  <c r="O14" i="75"/>
  <c r="P14" i="75"/>
  <c r="W14" i="75"/>
  <c r="AA14" i="75" s="1"/>
  <c r="X14" i="75"/>
  <c r="Y14" i="75" s="1"/>
  <c r="AB14" i="75"/>
  <c r="AC14" i="75" s="1"/>
  <c r="O17" i="75"/>
  <c r="P17" i="75"/>
  <c r="W17" i="75"/>
  <c r="AA17" i="75" s="1"/>
  <c r="X17" i="75"/>
  <c r="Y17" i="75" s="1"/>
  <c r="AB17" i="75"/>
  <c r="AC17" i="75" s="1"/>
  <c r="AD17" i="75"/>
  <c r="O18" i="75"/>
  <c r="P18" i="75"/>
  <c r="W18" i="75"/>
  <c r="AA18" i="75" s="1"/>
  <c r="X18" i="75"/>
  <c r="Y18" i="75" s="1"/>
  <c r="AB18" i="75"/>
  <c r="AC18" i="75" s="1"/>
  <c r="O19" i="75"/>
  <c r="P19" i="75"/>
  <c r="W19" i="75"/>
  <c r="AA19" i="75" s="1"/>
  <c r="X19" i="75"/>
  <c r="Y19" i="75"/>
  <c r="AB19" i="75"/>
  <c r="O20" i="75"/>
  <c r="W20" i="75"/>
  <c r="AA20" i="75" s="1"/>
  <c r="X20" i="75"/>
  <c r="Y20" i="75" s="1"/>
  <c r="AB20" i="75"/>
  <c r="O21" i="75"/>
  <c r="P21" i="75"/>
  <c r="W21" i="75"/>
  <c r="AA21" i="75"/>
  <c r="X21" i="75"/>
  <c r="Y21" i="75"/>
  <c r="AB21" i="75"/>
  <c r="AC21" i="75"/>
  <c r="AD21" i="75"/>
  <c r="O22" i="75"/>
  <c r="W22" i="75"/>
  <c r="AA22" i="75"/>
  <c r="X22" i="75"/>
  <c r="Y22" i="75"/>
  <c r="AB22" i="75"/>
  <c r="AC22" i="75"/>
  <c r="O23" i="75"/>
  <c r="P23" i="75"/>
  <c r="W23" i="75"/>
  <c r="X23" i="75"/>
  <c r="Y23" i="75" s="1"/>
  <c r="AA23" i="75"/>
  <c r="AB23" i="75"/>
  <c r="AD23" i="75" s="1"/>
  <c r="AC23" i="75"/>
  <c r="O24" i="75"/>
  <c r="P24" i="75"/>
  <c r="W24" i="75"/>
  <c r="AA24" i="75" s="1"/>
  <c r="X24" i="75"/>
  <c r="Y24" i="75" s="1"/>
  <c r="AB24" i="75"/>
  <c r="AD24" i="75" s="1"/>
  <c r="AC24" i="75"/>
  <c r="O11" i="49"/>
  <c r="P11" i="49"/>
  <c r="W11" i="49"/>
  <c r="AA11" i="49"/>
  <c r="X11" i="49"/>
  <c r="Y11" i="49"/>
  <c r="AB11" i="49"/>
  <c r="AC11" i="49"/>
  <c r="O12" i="49"/>
  <c r="P12" i="49"/>
  <c r="W12" i="49"/>
  <c r="AA12" i="49"/>
  <c r="X12" i="49"/>
  <c r="Y12" i="49"/>
  <c r="AB12" i="49"/>
  <c r="AC12" i="49"/>
  <c r="AD12" i="49"/>
  <c r="O15" i="49"/>
  <c r="P15" i="49"/>
  <c r="W15" i="49"/>
  <c r="AA15" i="49" s="1"/>
  <c r="X15" i="49"/>
  <c r="Y15" i="49" s="1"/>
  <c r="AB15" i="49"/>
  <c r="O16" i="49"/>
  <c r="P16" i="49"/>
  <c r="W16" i="49"/>
  <c r="AA16" i="49" s="1"/>
  <c r="X16" i="49"/>
  <c r="Y16" i="49" s="1"/>
  <c r="AB16" i="49"/>
  <c r="AC16" i="49" s="1"/>
  <c r="AD16" i="49"/>
  <c r="O17" i="49"/>
  <c r="P17" i="49"/>
  <c r="W17" i="49"/>
  <c r="AA17" i="49" s="1"/>
  <c r="X17" i="49"/>
  <c r="Y17" i="49" s="1"/>
  <c r="AB17" i="49"/>
  <c r="AD17" i="49" s="1"/>
  <c r="AC17" i="49"/>
  <c r="O18" i="49"/>
  <c r="W18" i="49"/>
  <c r="AA18" i="49" s="1"/>
  <c r="X18" i="49"/>
  <c r="Y18" i="49" s="1"/>
  <c r="AB18" i="49"/>
  <c r="O19" i="49"/>
  <c r="P19" i="49"/>
  <c r="W19" i="49"/>
  <c r="AA19" i="49" s="1"/>
  <c r="X19" i="49"/>
  <c r="Y19" i="49" s="1"/>
  <c r="AB19" i="49"/>
  <c r="O20" i="49"/>
  <c r="W20" i="49"/>
  <c r="AA20" i="49"/>
  <c r="X20" i="49"/>
  <c r="Y20" i="49"/>
  <c r="AB20" i="49"/>
  <c r="O21" i="49"/>
  <c r="P21" i="49"/>
  <c r="W21" i="49"/>
  <c r="AA21" i="49" s="1"/>
  <c r="X21" i="49"/>
  <c r="Y21" i="49" s="1"/>
  <c r="AB21" i="49"/>
  <c r="AD21" i="49" s="1"/>
  <c r="O22" i="49"/>
  <c r="P22" i="49"/>
  <c r="W22" i="49"/>
  <c r="AA22" i="49" s="1"/>
  <c r="X22" i="49"/>
  <c r="Y22" i="49" s="1"/>
  <c r="AB22" i="49"/>
  <c r="AC22" i="49" s="1"/>
  <c r="O11" i="23"/>
  <c r="P11" i="23"/>
  <c r="W11" i="23"/>
  <c r="AA11" i="23" s="1"/>
  <c r="X11" i="23"/>
  <c r="Y11" i="23" s="1"/>
  <c r="AB11" i="23"/>
  <c r="AC11" i="23" s="1"/>
  <c r="O12" i="23"/>
  <c r="P12" i="23"/>
  <c r="W12" i="23"/>
  <c r="AA12" i="23" s="1"/>
  <c r="X12" i="23"/>
  <c r="Y12" i="23" s="1"/>
  <c r="AB12" i="23"/>
  <c r="AD12" i="23" s="1"/>
  <c r="AC12" i="23"/>
  <c r="O13" i="23"/>
  <c r="W13" i="23"/>
  <c r="AA13" i="23" s="1"/>
  <c r="X13" i="23"/>
  <c r="Y13" i="23" s="1"/>
  <c r="AB13" i="23"/>
  <c r="AC13" i="23" s="1"/>
  <c r="O15" i="23"/>
  <c r="P15" i="23"/>
  <c r="W15" i="23"/>
  <c r="AA15" i="23" s="1"/>
  <c r="X15" i="23"/>
  <c r="Y15" i="23" s="1"/>
  <c r="AB15" i="23"/>
  <c r="AD15" i="23" s="1"/>
  <c r="O16" i="23"/>
  <c r="P16" i="23"/>
  <c r="W16" i="23"/>
  <c r="AA16" i="23" s="1"/>
  <c r="X16" i="23"/>
  <c r="Y16" i="23" s="1"/>
  <c r="AB16" i="23"/>
  <c r="AC16" i="23" s="1"/>
  <c r="O17" i="23"/>
  <c r="P17" i="23"/>
  <c r="W17" i="23"/>
  <c r="AA17" i="23" s="1"/>
  <c r="X17" i="23"/>
  <c r="Y17" i="23" s="1"/>
  <c r="AB17" i="23"/>
  <c r="AD17" i="23" s="1"/>
  <c r="AC17" i="23"/>
  <c r="O18" i="23"/>
  <c r="W18" i="23"/>
  <c r="AA18" i="23" s="1"/>
  <c r="X18" i="23"/>
  <c r="Y18" i="23" s="1"/>
  <c r="AB18" i="23"/>
  <c r="AD18" i="23" s="1"/>
  <c r="AC18" i="23"/>
  <c r="O19" i="23"/>
  <c r="P19" i="23"/>
  <c r="W19" i="23"/>
  <c r="AA19" i="23" s="1"/>
  <c r="X19" i="23"/>
  <c r="Y19" i="23" s="1"/>
  <c r="AB19" i="23"/>
  <c r="AC19" i="23" s="1"/>
  <c r="O20" i="23"/>
  <c r="W20" i="23"/>
  <c r="AA20" i="23"/>
  <c r="X20" i="23"/>
  <c r="Y20" i="23"/>
  <c r="AB20" i="23"/>
  <c r="AC20" i="23"/>
  <c r="AD20" i="23"/>
  <c r="O21" i="23"/>
  <c r="P21" i="23"/>
  <c r="W21" i="23"/>
  <c r="AA21" i="23" s="1"/>
  <c r="X21" i="23"/>
  <c r="Y21" i="23" s="1"/>
  <c r="AB21" i="23"/>
  <c r="AD21" i="23" s="1"/>
  <c r="O22" i="23"/>
  <c r="P22" i="23"/>
  <c r="W22" i="23"/>
  <c r="AA22" i="23" s="1"/>
  <c r="X22" i="23"/>
  <c r="Y22" i="23" s="1"/>
  <c r="AB22" i="23"/>
  <c r="AC22" i="23" s="1"/>
  <c r="O11" i="21"/>
  <c r="P11" i="21"/>
  <c r="W11" i="21"/>
  <c r="AA11" i="21" s="1"/>
  <c r="X11" i="21"/>
  <c r="Y11" i="21" s="1"/>
  <c r="AB11" i="21"/>
  <c r="AC11" i="21" s="1"/>
  <c r="AD11" i="21"/>
  <c r="O12" i="21"/>
  <c r="P12" i="21"/>
  <c r="W12" i="21"/>
  <c r="AA12" i="21" s="1"/>
  <c r="X12" i="21"/>
  <c r="Y12" i="21" s="1"/>
  <c r="AB12" i="21"/>
  <c r="AD12" i="21" s="1"/>
  <c r="O13" i="21"/>
  <c r="W13" i="21"/>
  <c r="AA13" i="21"/>
  <c r="X13" i="21"/>
  <c r="Y13" i="21"/>
  <c r="AB13" i="21"/>
  <c r="AC13" i="21"/>
  <c r="AD13" i="21"/>
  <c r="O15" i="21"/>
  <c r="P15" i="21"/>
  <c r="W15" i="21"/>
  <c r="AA15" i="21" s="1"/>
  <c r="X15" i="21"/>
  <c r="Y15" i="21" s="1"/>
  <c r="AB15" i="21"/>
  <c r="AD15" i="21" s="1"/>
  <c r="O16" i="21"/>
  <c r="P16" i="21"/>
  <c r="W16" i="21"/>
  <c r="AA16" i="21" s="1"/>
  <c r="X16" i="21"/>
  <c r="Y16" i="21" s="1"/>
  <c r="AB16" i="21"/>
  <c r="AC16" i="21" s="1"/>
  <c r="AD16" i="21"/>
  <c r="O17" i="21"/>
  <c r="P17" i="21"/>
  <c r="W17" i="21"/>
  <c r="AA17" i="21" s="1"/>
  <c r="X17" i="21"/>
  <c r="Y17" i="21" s="1"/>
  <c r="AB17" i="21"/>
  <c r="AD17" i="21" s="1"/>
  <c r="O18" i="21"/>
  <c r="W18" i="21"/>
  <c r="AA18" i="21"/>
  <c r="X18" i="21"/>
  <c r="Y18" i="21"/>
  <c r="AB18" i="21"/>
  <c r="AD18" i="21"/>
  <c r="AC18" i="21"/>
  <c r="O19" i="21"/>
  <c r="P19" i="21"/>
  <c r="W19" i="21"/>
  <c r="AA19" i="21" s="1"/>
  <c r="X19" i="21"/>
  <c r="Y19" i="21" s="1"/>
  <c r="AB19" i="21"/>
  <c r="O20" i="21"/>
  <c r="P20" i="21"/>
  <c r="W20" i="21"/>
  <c r="AA20" i="21"/>
  <c r="X20" i="21"/>
  <c r="Y20" i="21"/>
  <c r="AB20" i="21"/>
  <c r="AC20" i="21"/>
  <c r="O21" i="21"/>
  <c r="P21" i="21"/>
  <c r="W21" i="21"/>
  <c r="AA21" i="21"/>
  <c r="X21" i="21"/>
  <c r="Y21" i="21"/>
  <c r="AB21" i="21"/>
  <c r="AC21" i="21"/>
  <c r="AD21" i="21"/>
  <c r="O22" i="21"/>
  <c r="P22" i="21"/>
  <c r="W22" i="21"/>
  <c r="AA22" i="21" s="1"/>
  <c r="X22" i="21"/>
  <c r="Y22" i="21" s="1"/>
  <c r="AB22" i="21"/>
  <c r="AD22" i="21" s="1"/>
  <c r="O11" i="10"/>
  <c r="P11" i="10"/>
  <c r="W11" i="10"/>
  <c r="AA11" i="10" s="1"/>
  <c r="X11" i="10"/>
  <c r="Y11" i="10" s="1"/>
  <c r="AB11" i="10"/>
  <c r="AD11" i="10" s="1"/>
  <c r="AC11" i="10"/>
  <c r="O12" i="10"/>
  <c r="W12" i="10"/>
  <c r="AA12" i="10" s="1"/>
  <c r="X12" i="10"/>
  <c r="Y12" i="10" s="1"/>
  <c r="AB12" i="10"/>
  <c r="AD12" i="10" s="1"/>
  <c r="O13" i="10"/>
  <c r="P13" i="10"/>
  <c r="W13" i="10"/>
  <c r="AA13" i="10" s="1"/>
  <c r="X13" i="10"/>
  <c r="Y13" i="10" s="1"/>
  <c r="AB13" i="10"/>
  <c r="AC13" i="10" s="1"/>
  <c r="O14" i="10"/>
  <c r="W14" i="10"/>
  <c r="AA14" i="10" s="1"/>
  <c r="X14" i="10"/>
  <c r="Y14" i="10" s="1"/>
  <c r="AB14" i="10"/>
  <c r="AC14" i="10" s="1"/>
  <c r="O16" i="10"/>
  <c r="P16" i="10"/>
  <c r="W16" i="10"/>
  <c r="AA16" i="10" s="1"/>
  <c r="X16" i="10"/>
  <c r="Y16" i="10"/>
  <c r="AB16" i="10"/>
  <c r="AC16" i="10" s="1"/>
  <c r="AD16" i="10"/>
  <c r="O17" i="10"/>
  <c r="P17" i="10"/>
  <c r="W17" i="10"/>
  <c r="AA17" i="10"/>
  <c r="X17" i="10"/>
  <c r="Y17" i="10"/>
  <c r="AB17" i="10"/>
  <c r="AC17" i="10"/>
  <c r="AD17" i="10"/>
  <c r="O18" i="10"/>
  <c r="P18" i="10"/>
  <c r="W18" i="10"/>
  <c r="AA18" i="10" s="1"/>
  <c r="X18" i="10"/>
  <c r="Y18" i="10" s="1"/>
  <c r="AB18" i="10"/>
  <c r="AD18" i="10" s="1"/>
  <c r="O19" i="10"/>
  <c r="W19" i="10"/>
  <c r="AA19" i="10" s="1"/>
  <c r="X19" i="10"/>
  <c r="Y19" i="10" s="1"/>
  <c r="AB19" i="10"/>
  <c r="AD19" i="10" s="1"/>
  <c r="AC19" i="10"/>
  <c r="O20" i="10"/>
  <c r="P20" i="10"/>
  <c r="W20" i="10"/>
  <c r="AA20" i="10"/>
  <c r="X20" i="10"/>
  <c r="Y20" i="10"/>
  <c r="AB20" i="10"/>
  <c r="AC20" i="10"/>
  <c r="O21" i="10"/>
  <c r="W21" i="10"/>
  <c r="AA21" i="10" s="1"/>
  <c r="X21" i="10"/>
  <c r="Y21" i="10" s="1"/>
  <c r="AB21" i="10"/>
  <c r="AC21" i="10" s="1"/>
  <c r="O22" i="10"/>
  <c r="P22" i="10"/>
  <c r="W22" i="10"/>
  <c r="AA22" i="10" s="1"/>
  <c r="X22" i="10"/>
  <c r="Y22" i="10" s="1"/>
  <c r="AB22" i="10"/>
  <c r="AC22" i="10" s="1"/>
  <c r="AD22" i="10"/>
  <c r="O23" i="10"/>
  <c r="P23" i="10"/>
  <c r="W23" i="10"/>
  <c r="AA23" i="10"/>
  <c r="X23" i="10"/>
  <c r="Y23" i="10"/>
  <c r="AB23" i="10"/>
  <c r="AD23" i="10"/>
  <c r="AC23" i="10"/>
  <c r="O11" i="20"/>
  <c r="P11" i="20"/>
  <c r="W11" i="20"/>
  <c r="AA11" i="20" s="1"/>
  <c r="X11" i="20"/>
  <c r="Y11" i="20" s="1"/>
  <c r="AB11" i="20"/>
  <c r="AC11" i="20" s="1"/>
  <c r="O12" i="20"/>
  <c r="P12" i="20"/>
  <c r="W12" i="20"/>
  <c r="AA12" i="20" s="1"/>
  <c r="X12" i="20"/>
  <c r="Y12" i="20" s="1"/>
  <c r="AB12" i="20"/>
  <c r="AC12" i="20" s="1"/>
  <c r="O15" i="20"/>
  <c r="P15" i="20"/>
  <c r="W15" i="20"/>
  <c r="X15" i="20"/>
  <c r="Y15" i="20" s="1"/>
  <c r="AA15" i="20"/>
  <c r="AB15" i="20"/>
  <c r="AC15" i="20"/>
  <c r="AD15" i="20"/>
  <c r="O16" i="20"/>
  <c r="P16" i="20"/>
  <c r="W16" i="20"/>
  <c r="AA16" i="20" s="1"/>
  <c r="X16" i="20"/>
  <c r="Y16" i="20" s="1"/>
  <c r="AB16" i="20"/>
  <c r="AC16" i="20" s="1"/>
  <c r="O17" i="20"/>
  <c r="P17" i="20"/>
  <c r="W17" i="20"/>
  <c r="AA17" i="20" s="1"/>
  <c r="X17" i="20"/>
  <c r="Y17" i="20" s="1"/>
  <c r="AB17" i="20"/>
  <c r="AC17" i="20" s="1"/>
  <c r="AD17" i="20"/>
  <c r="O18" i="20"/>
  <c r="W18" i="20"/>
  <c r="AA18" i="20" s="1"/>
  <c r="X18" i="20"/>
  <c r="Y18" i="20" s="1"/>
  <c r="AB18" i="20"/>
  <c r="AC18" i="20" s="1"/>
  <c r="AD18" i="20"/>
  <c r="O19" i="20"/>
  <c r="P19" i="20"/>
  <c r="W19" i="20"/>
  <c r="AA19" i="20" s="1"/>
  <c r="X19" i="20"/>
  <c r="Y19" i="20" s="1"/>
  <c r="AB19" i="20"/>
  <c r="O20" i="20"/>
  <c r="W20" i="20"/>
  <c r="AA20" i="20" s="1"/>
  <c r="X20" i="20"/>
  <c r="Y20" i="20" s="1"/>
  <c r="AB20" i="20"/>
  <c r="O21" i="20"/>
  <c r="P21" i="20"/>
  <c r="W21" i="20"/>
  <c r="X21" i="20"/>
  <c r="Y21" i="20" s="1"/>
  <c r="AA21" i="20"/>
  <c r="AB21" i="20"/>
  <c r="AC21" i="20"/>
  <c r="O22" i="20"/>
  <c r="P22" i="20"/>
  <c r="W22" i="20"/>
  <c r="AA22" i="20"/>
  <c r="X22" i="20"/>
  <c r="Y22" i="20"/>
  <c r="AB22" i="20"/>
  <c r="AD22" i="20"/>
  <c r="AC22" i="20"/>
  <c r="O11" i="15"/>
  <c r="P11" i="15"/>
  <c r="W11" i="15"/>
  <c r="AA11" i="15" s="1"/>
  <c r="X11" i="15"/>
  <c r="Y11" i="15" s="1"/>
  <c r="AB11" i="15"/>
  <c r="AC11" i="15" s="1"/>
  <c r="O12" i="15"/>
  <c r="P12" i="15"/>
  <c r="W12" i="15"/>
  <c r="AA12" i="15" s="1"/>
  <c r="X12" i="15"/>
  <c r="Y12" i="15" s="1"/>
  <c r="AB12" i="15"/>
  <c r="O13" i="15"/>
  <c r="P13" i="15"/>
  <c r="W13" i="15"/>
  <c r="AA13" i="15" s="1"/>
  <c r="X13" i="15"/>
  <c r="Y13" i="15" s="1"/>
  <c r="AB13" i="15"/>
  <c r="AD13" i="15" s="1"/>
  <c r="AC13" i="15"/>
  <c r="O15" i="15"/>
  <c r="P15" i="15"/>
  <c r="W15" i="15"/>
  <c r="AA15" i="15" s="1"/>
  <c r="X15" i="15"/>
  <c r="Y15" i="15" s="1"/>
  <c r="AB15" i="15"/>
  <c r="AD15" i="15" s="1"/>
  <c r="O16" i="15"/>
  <c r="P16" i="15"/>
  <c r="W16" i="15"/>
  <c r="AA16" i="15" s="1"/>
  <c r="X16" i="15"/>
  <c r="Y16" i="15" s="1"/>
  <c r="AB16" i="15"/>
  <c r="AD16" i="15" s="1"/>
  <c r="O17" i="15"/>
  <c r="P17" i="15"/>
  <c r="W17" i="15"/>
  <c r="AA17" i="15" s="1"/>
  <c r="X17" i="15"/>
  <c r="Y17" i="15" s="1"/>
  <c r="AB17" i="15"/>
  <c r="O18" i="15"/>
  <c r="W18" i="15"/>
  <c r="AA18" i="15" s="1"/>
  <c r="X18" i="15"/>
  <c r="Y18" i="15" s="1"/>
  <c r="AB18" i="15"/>
  <c r="O19" i="15"/>
  <c r="P19" i="15"/>
  <c r="W19" i="15"/>
  <c r="X19" i="15"/>
  <c r="Y19" i="15" s="1"/>
  <c r="AA19" i="15"/>
  <c r="AB19" i="15"/>
  <c r="AC19" i="15"/>
  <c r="AD19" i="15"/>
  <c r="O20" i="15"/>
  <c r="W20" i="15"/>
  <c r="X20" i="15"/>
  <c r="Y20" i="15" s="1"/>
  <c r="AA20" i="15"/>
  <c r="AB20" i="15"/>
  <c r="AC20" i="15" s="1"/>
  <c r="AD20" i="15"/>
  <c r="O21" i="15"/>
  <c r="P21" i="15"/>
  <c r="W21" i="15"/>
  <c r="AA21" i="15" s="1"/>
  <c r="X21" i="15"/>
  <c r="Y21" i="15" s="1"/>
  <c r="AB21" i="15"/>
  <c r="AD21" i="15" s="1"/>
  <c r="O22" i="15"/>
  <c r="P22" i="15"/>
  <c r="W22" i="15"/>
  <c r="AA22" i="15" s="1"/>
  <c r="X22" i="15"/>
  <c r="Y22" i="15" s="1"/>
  <c r="AB22" i="15"/>
  <c r="AD22" i="15" s="1"/>
  <c r="O11" i="42"/>
  <c r="P11" i="42"/>
  <c r="W11" i="42"/>
  <c r="AA11" i="42" s="1"/>
  <c r="X11" i="42"/>
  <c r="Y11" i="42" s="1"/>
  <c r="AB11" i="42"/>
  <c r="AD11" i="42" s="1"/>
  <c r="O12" i="42"/>
  <c r="P12" i="42"/>
  <c r="W12" i="42"/>
  <c r="AA12" i="42" s="1"/>
  <c r="X12" i="42"/>
  <c r="Y12" i="42" s="1"/>
  <c r="AB12" i="42"/>
  <c r="AC12" i="42" s="1"/>
  <c r="O13" i="42"/>
  <c r="P13" i="42"/>
  <c r="W13" i="42"/>
  <c r="AA13" i="42" s="1"/>
  <c r="X13" i="42"/>
  <c r="Y13" i="42" s="1"/>
  <c r="AB13" i="42"/>
  <c r="AD13" i="42" s="1"/>
  <c r="O15" i="42"/>
  <c r="P15" i="42"/>
  <c r="W15" i="42"/>
  <c r="AA15" i="42" s="1"/>
  <c r="X15" i="42"/>
  <c r="Y15" i="42" s="1"/>
  <c r="AB15" i="42"/>
  <c r="AD15" i="42" s="1"/>
  <c r="O16" i="42"/>
  <c r="P16" i="42"/>
  <c r="W16" i="42"/>
  <c r="AA16" i="42" s="1"/>
  <c r="X16" i="42"/>
  <c r="Y16" i="42" s="1"/>
  <c r="AB16" i="42"/>
  <c r="AD16" i="42" s="1"/>
  <c r="O17" i="42"/>
  <c r="P17" i="42"/>
  <c r="W17" i="42"/>
  <c r="AA17" i="42" s="1"/>
  <c r="X17" i="42"/>
  <c r="Y17" i="42" s="1"/>
  <c r="AB17" i="42"/>
  <c r="AC17" i="42" s="1"/>
  <c r="O18" i="42"/>
  <c r="W18" i="42"/>
  <c r="AA18" i="42" s="1"/>
  <c r="X18" i="42"/>
  <c r="Y18" i="42" s="1"/>
  <c r="AB18" i="42"/>
  <c r="AC18" i="42" s="1"/>
  <c r="O19" i="42"/>
  <c r="P19" i="42"/>
  <c r="W19" i="42"/>
  <c r="AA19" i="42" s="1"/>
  <c r="X19" i="42"/>
  <c r="Y19" i="42" s="1"/>
  <c r="AB19" i="42"/>
  <c r="AD19" i="42" s="1"/>
  <c r="O20" i="42"/>
  <c r="W20" i="42"/>
  <c r="AA20" i="42" s="1"/>
  <c r="X20" i="42"/>
  <c r="Y20" i="42" s="1"/>
  <c r="AB20" i="42"/>
  <c r="AD20" i="42" s="1"/>
  <c r="O21" i="42"/>
  <c r="P21" i="42"/>
  <c r="W21" i="42"/>
  <c r="AA21" i="42" s="1"/>
  <c r="X21" i="42"/>
  <c r="Y21" i="42" s="1"/>
  <c r="AB21" i="42"/>
  <c r="AC21" i="42" s="1"/>
  <c r="O11" i="18"/>
  <c r="P11" i="18"/>
  <c r="W11" i="18"/>
  <c r="AA11" i="18" s="1"/>
  <c r="X11" i="18"/>
  <c r="Y11" i="18" s="1"/>
  <c r="AB11" i="18"/>
  <c r="AC11" i="18" s="1"/>
  <c r="O13" i="18"/>
  <c r="P13" i="18"/>
  <c r="W13" i="18"/>
  <c r="AA13" i="18" s="1"/>
  <c r="X13" i="18"/>
  <c r="Y13" i="18" s="1"/>
  <c r="AB13" i="18"/>
  <c r="AC13" i="18" s="1"/>
  <c r="O14" i="18"/>
  <c r="W14" i="18"/>
  <c r="AA14" i="18" s="1"/>
  <c r="X14" i="18"/>
  <c r="Y14" i="18" s="1"/>
  <c r="AB14" i="18"/>
  <c r="AC14" i="18" s="1"/>
  <c r="O16" i="18"/>
  <c r="P16" i="18"/>
  <c r="W16" i="18"/>
  <c r="AA16" i="18" s="1"/>
  <c r="X16" i="18"/>
  <c r="Y16" i="18" s="1"/>
  <c r="AB16" i="18"/>
  <c r="AC16" i="18" s="1"/>
  <c r="AD16" i="18"/>
  <c r="O17" i="18"/>
  <c r="P17" i="18"/>
  <c r="W17" i="18"/>
  <c r="AA17" i="18" s="1"/>
  <c r="X17" i="18"/>
  <c r="Y17" i="18" s="1"/>
  <c r="AB17" i="18"/>
  <c r="AC17" i="18" s="1"/>
  <c r="O18" i="18"/>
  <c r="P18" i="18"/>
  <c r="W18" i="18"/>
  <c r="AA18" i="18" s="1"/>
  <c r="X18" i="18"/>
  <c r="Y18" i="18" s="1"/>
  <c r="AB18" i="18"/>
  <c r="AC18" i="18" s="1"/>
  <c r="O19" i="18"/>
  <c r="W19" i="18"/>
  <c r="AA19" i="18" s="1"/>
  <c r="X19" i="18"/>
  <c r="Y19" i="18" s="1"/>
  <c r="AD19" i="18"/>
  <c r="AC19" i="18"/>
  <c r="O20" i="18"/>
  <c r="P20" i="18"/>
  <c r="W20" i="18"/>
  <c r="AA20" i="18" s="1"/>
  <c r="X20" i="18"/>
  <c r="Y20" i="18" s="1"/>
  <c r="AC20" i="18"/>
  <c r="O21" i="18"/>
  <c r="W21" i="18"/>
  <c r="AA21" i="18" s="1"/>
  <c r="X21" i="18"/>
  <c r="Y21" i="18" s="1"/>
  <c r="AC21" i="18"/>
  <c r="O22" i="18"/>
  <c r="P22" i="18"/>
  <c r="W22" i="18"/>
  <c r="AA22" i="18" s="1"/>
  <c r="X22" i="18"/>
  <c r="Y22" i="18" s="1"/>
  <c r="AB22" i="18"/>
  <c r="AD22" i="18" s="1"/>
  <c r="AC22" i="18"/>
  <c r="O23" i="18"/>
  <c r="P23" i="18"/>
  <c r="W23" i="18"/>
  <c r="AA23" i="18" s="1"/>
  <c r="X23" i="18"/>
  <c r="Y23" i="18" s="1"/>
  <c r="AB23" i="18"/>
  <c r="AC23" i="18" s="1"/>
  <c r="O11" i="9"/>
  <c r="W11" i="9"/>
  <c r="AA11" i="9" s="1"/>
  <c r="X11" i="9"/>
  <c r="Y11" i="9" s="1"/>
  <c r="AB11" i="9"/>
  <c r="AC11" i="9" s="1"/>
  <c r="O12" i="9"/>
  <c r="W12" i="9"/>
  <c r="AA12" i="9" s="1"/>
  <c r="X12" i="9"/>
  <c r="Y12" i="9" s="1"/>
  <c r="AB12" i="9"/>
  <c r="AC12" i="9" s="1"/>
  <c r="O13" i="9"/>
  <c r="W13" i="9"/>
  <c r="AA13" i="9" s="1"/>
  <c r="X13" i="9"/>
  <c r="Y13" i="9" s="1"/>
  <c r="AB13" i="9"/>
  <c r="AD13" i="9" s="1"/>
  <c r="AC13" i="9"/>
  <c r="O15" i="9"/>
  <c r="W15" i="9"/>
  <c r="AA15" i="9" s="1"/>
  <c r="X15" i="9"/>
  <c r="Y15" i="9" s="1"/>
  <c r="AB15" i="9"/>
  <c r="AC15" i="9" s="1"/>
  <c r="O16" i="9"/>
  <c r="W16" i="9"/>
  <c r="AA16" i="9" s="1"/>
  <c r="X16" i="9"/>
  <c r="Y16" i="9" s="1"/>
  <c r="AB16" i="9"/>
  <c r="AC16" i="9" s="1"/>
  <c r="O17" i="9"/>
  <c r="W17" i="9"/>
  <c r="AA17" i="9" s="1"/>
  <c r="X17" i="9"/>
  <c r="Y17" i="9" s="1"/>
  <c r="AB17" i="9"/>
  <c r="AC17" i="9" s="1"/>
  <c r="O18" i="9"/>
  <c r="W18" i="9"/>
  <c r="AA18" i="9" s="1"/>
  <c r="X18" i="9"/>
  <c r="Y18" i="9" s="1"/>
  <c r="AB18" i="9"/>
  <c r="AD18" i="9" s="1"/>
  <c r="AC18" i="9"/>
  <c r="O19" i="9"/>
  <c r="P19" i="9"/>
  <c r="W19" i="9"/>
  <c r="AA19" i="9" s="1"/>
  <c r="X19" i="9"/>
  <c r="Y19" i="9" s="1"/>
  <c r="AC19" i="9"/>
  <c r="AD19" i="9"/>
  <c r="O20" i="9"/>
  <c r="W20" i="9"/>
  <c r="AA20" i="9" s="1"/>
  <c r="X20" i="9"/>
  <c r="Y20" i="9" s="1"/>
  <c r="AC20" i="9"/>
  <c r="AD20" i="9"/>
  <c r="O21" i="9"/>
  <c r="W21" i="9"/>
  <c r="AA21" i="9" s="1"/>
  <c r="X21" i="9"/>
  <c r="Y21" i="9" s="1"/>
  <c r="AB21" i="9"/>
  <c r="AC21" i="9" s="1"/>
  <c r="O22" i="9"/>
  <c r="W22" i="9"/>
  <c r="AA22" i="9"/>
  <c r="X22" i="9"/>
  <c r="Y22" i="9"/>
  <c r="AB22" i="9"/>
  <c r="AD22" i="9"/>
  <c r="AC22" i="9"/>
  <c r="O23" i="9"/>
  <c r="W23" i="9"/>
  <c r="AA23" i="9"/>
  <c r="X23" i="9"/>
  <c r="Y23" i="9"/>
  <c r="AB23" i="9"/>
  <c r="AC23" i="9"/>
  <c r="AD23" i="9"/>
  <c r="O24" i="9"/>
  <c r="W24" i="9"/>
  <c r="AA24" i="9"/>
  <c r="X24" i="9"/>
  <c r="Y24" i="9"/>
  <c r="AB24" i="9"/>
  <c r="AC24" i="9"/>
  <c r="AD24" i="9"/>
  <c r="AC14" i="68"/>
  <c r="AD12" i="68"/>
  <c r="AD11" i="68"/>
  <c r="AD13" i="31"/>
  <c r="AC17" i="64"/>
  <c r="AC17" i="15"/>
  <c r="AD17" i="15"/>
  <c r="AC20" i="20"/>
  <c r="AD20" i="20"/>
  <c r="AC19" i="20"/>
  <c r="AD19" i="20"/>
  <c r="AC18" i="15"/>
  <c r="AD18" i="15"/>
  <c r="AC12" i="15"/>
  <c r="AD12" i="15"/>
  <c r="AC12" i="21"/>
  <c r="AD22" i="23"/>
  <c r="AD14" i="75"/>
  <c r="AC15" i="64"/>
  <c r="AD15" i="64"/>
  <c r="AD11" i="64"/>
  <c r="AC11" i="64"/>
  <c r="AC22" i="64"/>
  <c r="AD22" i="64"/>
  <c r="AD12" i="20"/>
  <c r="AD21" i="10"/>
  <c r="AD20" i="10"/>
  <c r="AD13" i="10"/>
  <c r="AD20" i="21"/>
  <c r="AD13" i="23"/>
  <c r="AD22" i="75"/>
  <c r="AD18" i="75"/>
  <c r="AD14" i="64"/>
  <c r="AC14" i="64"/>
  <c r="AD16" i="23"/>
  <c r="AC15" i="23"/>
  <c r="AD23" i="72"/>
  <c r="AD19" i="72"/>
  <c r="AD21" i="64"/>
  <c r="AC21" i="64"/>
  <c r="AD20" i="64"/>
  <c r="AC20" i="64"/>
  <c r="AD13" i="64"/>
  <c r="AC13" i="64"/>
  <c r="AC25" i="65"/>
  <c r="AD23" i="65"/>
  <c r="AD14" i="65"/>
  <c r="AC13" i="65"/>
  <c r="AC11" i="65"/>
  <c r="AC24" i="67"/>
  <c r="AD22" i="67"/>
  <c r="AD22" i="62"/>
  <c r="AC21" i="62"/>
  <c r="AD21" i="53"/>
  <c r="AC20" i="53"/>
  <c r="AD25" i="54"/>
  <c r="AC24" i="54"/>
  <c r="AD17" i="54"/>
  <c r="AD19" i="58"/>
  <c r="AD17" i="58"/>
  <c r="AD14" i="58"/>
  <c r="AD11" i="50"/>
  <c r="AD21" i="52"/>
  <c r="AD11" i="52"/>
  <c r="AD19" i="57"/>
  <c r="AC13" i="73"/>
  <c r="AD13" i="73"/>
  <c r="AD25" i="70"/>
  <c r="AC25" i="70"/>
  <c r="AD20" i="70"/>
  <c r="AC20" i="70"/>
  <c r="AD17" i="51"/>
  <c r="AC17" i="51"/>
  <c r="AD18" i="53"/>
  <c r="AD13" i="53"/>
  <c r="AD22" i="54"/>
  <c r="AC11" i="70"/>
  <c r="AD11" i="70"/>
  <c r="AC22" i="40"/>
  <c r="AD22" i="40"/>
  <c r="AC12" i="64"/>
  <c r="AC12" i="65"/>
  <c r="AC19" i="53"/>
  <c r="AD16" i="53"/>
  <c r="AC14" i="53"/>
  <c r="AC23" i="54"/>
  <c r="AD18" i="58"/>
  <c r="AD16" i="58"/>
  <c r="AD14" i="50"/>
  <c r="AD11" i="31"/>
  <c r="AC16" i="60"/>
  <c r="AD16" i="60"/>
  <c r="AC11" i="60"/>
  <c r="AD11" i="60"/>
  <c r="AD15" i="73"/>
  <c r="AC15" i="73"/>
  <c r="AC11" i="73"/>
  <c r="AD11" i="73"/>
  <c r="AC24" i="70"/>
  <c r="AD24" i="70"/>
  <c r="AD20" i="63"/>
  <c r="AC20" i="63"/>
  <c r="AC20" i="40"/>
  <c r="AD20" i="40"/>
  <c r="AC12" i="70"/>
  <c r="AD12" i="70"/>
  <c r="AD22" i="68"/>
  <c r="AC22" i="68"/>
  <c r="AC17" i="68"/>
  <c r="AD17" i="68"/>
  <c r="AC14" i="9"/>
  <c r="AD14" i="9"/>
  <c r="AC22" i="70"/>
  <c r="AD22" i="70"/>
  <c r="AC20" i="45"/>
  <c r="AD20" i="45"/>
  <c r="AC18" i="45"/>
  <c r="AD18" i="45"/>
  <c r="AC16" i="45"/>
  <c r="AD16" i="45"/>
  <c r="AC13" i="45"/>
  <c r="AD13" i="45"/>
  <c r="AC11" i="45"/>
  <c r="AD11" i="45"/>
  <c r="AC16" i="59"/>
  <c r="AD16" i="59"/>
  <c r="AD13" i="47"/>
  <c r="AC13" i="47"/>
  <c r="AD21" i="40"/>
  <c r="AC21" i="40"/>
  <c r="AD16" i="68"/>
  <c r="AC16" i="68"/>
  <c r="AC15" i="10"/>
  <c r="AD15" i="10"/>
  <c r="AC13" i="49"/>
  <c r="AD13" i="49"/>
  <c r="AC14" i="49"/>
  <c r="AC14" i="63"/>
  <c r="AD14" i="63"/>
  <c r="AC15" i="45"/>
  <c r="AC12" i="41"/>
  <c r="AD12" i="41"/>
  <c r="AC16" i="73"/>
  <c r="AC15" i="70"/>
  <c r="AD15" i="70"/>
  <c r="AC13" i="70"/>
  <c r="AC19" i="45"/>
  <c r="AD19" i="45"/>
  <c r="AC17" i="45"/>
  <c r="AD17" i="45"/>
  <c r="AC14" i="45"/>
  <c r="AD14" i="45"/>
  <c r="AC12" i="45"/>
  <c r="AD12" i="45"/>
  <c r="AC21" i="51"/>
  <c r="AD21" i="51"/>
  <c r="AC19" i="51"/>
  <c r="AC12" i="51"/>
  <c r="AD12" i="51"/>
  <c r="AC15" i="59"/>
  <c r="AD15" i="59"/>
  <c r="AC12" i="47"/>
  <c r="AD12" i="47"/>
  <c r="AC16" i="40"/>
  <c r="AC14" i="40"/>
  <c r="AC18" i="68"/>
  <c r="AD18" i="68"/>
  <c r="AD14" i="15"/>
  <c r="AC14" i="15"/>
  <c r="AC17" i="40"/>
  <c r="AD17" i="40"/>
  <c r="AC11" i="41"/>
  <c r="AD15" i="57"/>
  <c r="AC15" i="18"/>
  <c r="AC18" i="64"/>
  <c r="AC15" i="53"/>
  <c r="AC16" i="75"/>
  <c r="AD13" i="75"/>
  <c r="AD12" i="38"/>
  <c r="AD11" i="38"/>
  <c r="AD21" i="68"/>
  <c r="AD20" i="68"/>
  <c r="AD19" i="68"/>
  <c r="AC13" i="60"/>
  <c r="AD26" i="54"/>
  <c r="AC15" i="54"/>
  <c r="AC16" i="54"/>
  <c r="AD25" i="62"/>
  <c r="AD24" i="62"/>
  <c r="AD23" i="62"/>
  <c r="AC20" i="62"/>
  <c r="AD14" i="62"/>
  <c r="AC13" i="62"/>
  <c r="AC11" i="53"/>
  <c r="AC15" i="62"/>
  <c r="AD24" i="65"/>
  <c r="AD22" i="65"/>
  <c r="AC18" i="65"/>
  <c r="AD15" i="65"/>
  <c r="AD22" i="72"/>
  <c r="AD15" i="72"/>
  <c r="AD14" i="72"/>
  <c r="AD20" i="72"/>
  <c r="AD22" i="49"/>
  <c r="AC21" i="49"/>
  <c r="AD17" i="18"/>
  <c r="AD20" i="18"/>
  <c r="AD14" i="18"/>
  <c r="AD11" i="18"/>
  <c r="AD21" i="18"/>
  <c r="AC15" i="42"/>
  <c r="AC11" i="42"/>
  <c r="AC20" i="42"/>
  <c r="AC16" i="42"/>
  <c r="AD14" i="42"/>
  <c r="AC13" i="42"/>
  <c r="AD21" i="42"/>
  <c r="AD18" i="42"/>
  <c r="AD17" i="42"/>
  <c r="AD12" i="42"/>
  <c r="AC12" i="60"/>
  <c r="AD12" i="60"/>
  <c r="AC12" i="63"/>
  <c r="AD12" i="63"/>
  <c r="AC17" i="47"/>
  <c r="AD17" i="47"/>
  <c r="AD17" i="9"/>
  <c r="AD13" i="52"/>
  <c r="AC13" i="52"/>
  <c r="AC25" i="64"/>
  <c r="AD25" i="64"/>
  <c r="AD14" i="10"/>
  <c r="AD11" i="9"/>
  <c r="AC16" i="15"/>
  <c r="AC15" i="15"/>
  <c r="AD11" i="15"/>
  <c r="AD19" i="21"/>
  <c r="AC19" i="21"/>
  <c r="AC20" i="75"/>
  <c r="AD20" i="75"/>
  <c r="AD21" i="20"/>
  <c r="AC19" i="49"/>
  <c r="AD19" i="49"/>
  <c r="AD11" i="62"/>
  <c r="AC11" i="62"/>
  <c r="AD12" i="9"/>
  <c r="AC22" i="15"/>
  <c r="AC21" i="15"/>
  <c r="AC12" i="10"/>
  <c r="AC24" i="64"/>
  <c r="AD24" i="64"/>
  <c r="AC19" i="42"/>
  <c r="AD21" i="9"/>
  <c r="AC20" i="49"/>
  <c r="AD20" i="49"/>
  <c r="AC11" i="58"/>
  <c r="AD11" i="58"/>
  <c r="AC19" i="75"/>
  <c r="AD19" i="75"/>
  <c r="AD19" i="23"/>
  <c r="AC17" i="21"/>
  <c r="AC12" i="75"/>
  <c r="AD21" i="57"/>
  <c r="AC21" i="57"/>
  <c r="AC15" i="58"/>
  <c r="AD11" i="49"/>
  <c r="AD13" i="72"/>
  <c r="AD12" i="72"/>
  <c r="AC11" i="72"/>
  <c r="AD19" i="64"/>
  <c r="AD18" i="67"/>
  <c r="AC18" i="62"/>
  <c r="AC17" i="62"/>
  <c r="AD19" i="31"/>
  <c r="AD15" i="52"/>
  <c r="AC15" i="52"/>
  <c r="AD18" i="57"/>
  <c r="AD15" i="47"/>
  <c r="AC15" i="47"/>
  <c r="AC15" i="75"/>
  <c r="AD15" i="75"/>
  <c r="AD20" i="73"/>
  <c r="AC20" i="73"/>
  <c r="AC16" i="47"/>
  <c r="AD16" i="47"/>
  <c r="AD16" i="62"/>
  <c r="AC16" i="62"/>
  <c r="AD18" i="51"/>
  <c r="AC13" i="51"/>
  <c r="AD11" i="51"/>
  <c r="AD14" i="21"/>
  <c r="AC14" i="23"/>
  <c r="AD15" i="68"/>
  <c r="AD12" i="18"/>
  <c r="AD13" i="18" l="1"/>
  <c r="AD16" i="9"/>
  <c r="AD15" i="9"/>
  <c r="AD18" i="18"/>
  <c r="AD16" i="20"/>
  <c r="AD11" i="20"/>
  <c r="AC18" i="10"/>
  <c r="AC22" i="21"/>
  <c r="AC15" i="21"/>
  <c r="AC21" i="23"/>
  <c r="AD11" i="23"/>
  <c r="AD18" i="49"/>
  <c r="AC18" i="49"/>
  <c r="AD15" i="49"/>
  <c r="AC15" i="49"/>
  <c r="AC18" i="72"/>
  <c r="AD18" i="72"/>
  <c r="AC27" i="64"/>
  <c r="AD27" i="64"/>
  <c r="AC19" i="62"/>
  <c r="AD21" i="54"/>
  <c r="AD12" i="54"/>
  <c r="AD15" i="63"/>
  <c r="AD24" i="45"/>
  <c r="AD12" i="59"/>
  <c r="AD19" i="47"/>
  <c r="AD15" i="40"/>
  <c r="AC13" i="40"/>
  <c r="AC12" i="40"/>
  <c r="AD12" i="40"/>
  <c r="AC11" i="40"/>
  <c r="AD11" i="40"/>
  <c r="AC19" i="41"/>
  <c r="AD19" i="41"/>
  <c r="AD14" i="51"/>
  <c r="AD23" i="18"/>
  <c r="AC16" i="64"/>
  <c r="AC20" i="67"/>
  <c r="AD20" i="54"/>
  <c r="AC13" i="54"/>
  <c r="AD11" i="54"/>
  <c r="AC12" i="58"/>
  <c r="AD12" i="50"/>
  <c r="AD17" i="31"/>
  <c r="AD15" i="31"/>
  <c r="AC22" i="52"/>
  <c r="AD17" i="52"/>
  <c r="AD17" i="63"/>
  <c r="AD20" i="51"/>
  <c r="AD19" i="40"/>
  <c r="AD18" i="40"/>
  <c r="AC13" i="20"/>
  <c r="AD13" i="20"/>
</calcChain>
</file>

<file path=xl/sharedStrings.xml><?xml version="1.0" encoding="utf-8"?>
<sst xmlns="http://schemas.openxmlformats.org/spreadsheetml/2006/main" count="7999" uniqueCount="905">
  <si>
    <t>CONTROLES EXISTENTES</t>
  </si>
  <si>
    <t>MEDIO</t>
  </si>
  <si>
    <t>PELIGRO</t>
  </si>
  <si>
    <t>CLASIFICACIÓN</t>
  </si>
  <si>
    <t>DESCRIPCIÓN</t>
  </si>
  <si>
    <t>EFECTO POSIBLE</t>
  </si>
  <si>
    <t xml:space="preserve">FUENTE </t>
  </si>
  <si>
    <t>EVALUACION DEL RIESGO</t>
  </si>
  <si>
    <t>Nivel de probabilidad (NDXNE)</t>
  </si>
  <si>
    <t>Aceptabilidad del Riesgo</t>
  </si>
  <si>
    <t>MEDIDAS DE INTERVENCION</t>
  </si>
  <si>
    <t>ELIMINACION</t>
  </si>
  <si>
    <t>SUSTITUCION</t>
  </si>
  <si>
    <t>CONTROL DE INGENIERIA</t>
  </si>
  <si>
    <t>CONTROL ADMINISTRATIVO</t>
  </si>
  <si>
    <t>EPP</t>
  </si>
  <si>
    <t>IDENTIFICACIÓN DE PELIGROS</t>
  </si>
  <si>
    <t>DETERMINACION DE CONTROLES</t>
  </si>
  <si>
    <t>SEGUIMIENTO/ RESPONSABLE</t>
  </si>
  <si>
    <t>Valoración del riesgo</t>
  </si>
  <si>
    <t>ACTIVIDADES</t>
  </si>
  <si>
    <t>TAREAS</t>
  </si>
  <si>
    <t>PROCESO</t>
  </si>
  <si>
    <t>ZONA / LUGAR</t>
  </si>
  <si>
    <t>PEOR CONCECUENCIA</t>
  </si>
  <si>
    <t>NORMATIVIDAD</t>
  </si>
  <si>
    <t>Significado del Nivel de Probabilidad</t>
  </si>
  <si>
    <t>Significado del Nivel de Riesgo (NR)</t>
  </si>
  <si>
    <t>Interpretación del Nivel de Riesgo (NR).</t>
  </si>
  <si>
    <t>Nivel de riesgo (NR)</t>
  </si>
  <si>
    <t>Interpretación del Nivel de probabilidad (NP)</t>
  </si>
  <si>
    <t>Nivel de deficiencia (ND)</t>
  </si>
  <si>
    <t>Nivel de exposición (NE)</t>
  </si>
  <si>
    <t>Nivel de Consecuencia (NC)</t>
  </si>
  <si>
    <t>NO</t>
  </si>
  <si>
    <t>N.A</t>
  </si>
  <si>
    <t>SEGURIDAD Y SALUD EN EL TRABAJO</t>
  </si>
  <si>
    <t>FISICO</t>
  </si>
  <si>
    <t>N,A</t>
  </si>
  <si>
    <t>RESOLUCIÓN 8121 DE 1983.
RESOLUCIÓN 1792 DE 1990.
NTC 3520.
NTC 3522
GATISO GATI-HNIR</t>
  </si>
  <si>
    <t>CARGO</t>
  </si>
  <si>
    <t>RUIDO (CONTINUO)</t>
  </si>
  <si>
    <t>PLANTA</t>
  </si>
  <si>
    <t>CONTRATISTAS</t>
  </si>
  <si>
    <t>VISITANTES</t>
  </si>
  <si>
    <t>SI</t>
  </si>
  <si>
    <t>DIALOGO DE PERSONAS EN  LOS DIFERENTES MODULOS DE TRABAJO</t>
  </si>
  <si>
    <t>TOTAL EXPUESTOS</t>
  </si>
  <si>
    <t xml:space="preserve">1. CAPACITACIÓN EN FACTOR DE RIESGO AL RUIDO.
</t>
  </si>
  <si>
    <t>PSICOSOCIAL</t>
  </si>
  <si>
    <t>CONDICIONES DE SEGURIDAD</t>
  </si>
  <si>
    <t>POSTURAS (PROLONGADA, MANTENIDA, FORZADA, ANTIGRAVITACIONAL).</t>
  </si>
  <si>
    <t>ILUMINACIÓN (LUZ VISIBLE POR EXCESO O DEFICIENCIA)</t>
  </si>
  <si>
    <t>TEMPERATURAS EXTREMAS (CALOR Y FRIO)</t>
  </si>
  <si>
    <t>ACCIDENTES DE TRÁNSITO.</t>
  </si>
  <si>
    <t>MATERIAL PARTÍCULADO</t>
  </si>
  <si>
    <t>RADIACIONES  NO IONIZANTES (LASER,ULTRAVIOLETA INFRARROJA, RADIOFRECUENCIA, MICROONDAS)</t>
  </si>
  <si>
    <t>ILUMINACIÓN ARTIFICIAL LUMINARIAS E ILUMINACIÓN NATURAL VENTANALES</t>
  </si>
  <si>
    <t>BIOMECANICO</t>
  </si>
  <si>
    <t xml:space="preserve">FATIGA VISUAL, CEFALEÁ, DISMINUCIÓN DE LA DESTREZA Y PRECISIÓN, DESLUMBRAMIENTO </t>
  </si>
  <si>
    <t>GOLPES, HERIDAS, CONTUSIONES, FRACTURAS, MUERTE</t>
  </si>
  <si>
    <t>QUIMICOS</t>
  </si>
  <si>
    <t xml:space="preserve">NEUMOCONIOSIS, BISINOSIS, ASMA PROFESIONAL, EPOC; </t>
  </si>
  <si>
    <t>DISMINUCIÓN DE LA DESTREZA Y PRECISIÓN VISUAL</t>
  </si>
  <si>
    <t>SENSORES  EN LUMINARIAS</t>
  </si>
  <si>
    <t>CAMBIOS CLIMATICOS EN LA ZONA DE UBICACIÓN DE LA OFICINA</t>
  </si>
  <si>
    <t>DISCOFORT TERMINCO</t>
  </si>
  <si>
    <t>RESOLUCIÓN 2400 DE 1979 TITULO III CAPITULO I ARTICULOS 63 Y 69.</t>
  </si>
  <si>
    <t>RESOLUCIÓN 2400 DE 1979 TITULO II CAPITULO I ARTICULO VII ; TITULO III  CAPITULO III ARTICULOS 79, 80, 81, 84 Y 85</t>
  </si>
  <si>
    <t>MANTENIMIENTO PREVENTIVO Y CORRECTIVO   PARA LUMINARIAS Y DIFUSORES DE VENTANAS</t>
  </si>
  <si>
    <t>FATIGA AUDITIVA, CEFALEAS</t>
  </si>
  <si>
    <t>USO  DE VIDEO TERMINALES</t>
  </si>
  <si>
    <t xml:space="preserve">FATIGA VISUAL MOLESTIAS OCULARES (LAGRIMEO, ENROJECIMIENTO, ARDOR RESEQUEDAD OCULAR), ALTERACIÓN DE LOS MÚSCULOS EXTRA OCULARES, CEFALEA. </t>
  </si>
  <si>
    <t>FATIGA VISUAL, CEFALEAS</t>
  </si>
  <si>
    <t>VIDEO TERMINALES MONOCROMATICAS</t>
  </si>
  <si>
    <t>MANTENIMIENTO PREVENTIVO Y CORRECTIVO PARA VIDEO TERMINALES</t>
  </si>
  <si>
    <t>1. CAPACITACIÓN EN FACTORES DE RIESGO FISICO "ILUMINACIÓN".
2. PAUSAS ACTVAS.</t>
  </si>
  <si>
    <t>PAPEL, CARTON  Y RESIDUOS DE LIMPIEZA</t>
  </si>
  <si>
    <t>ASMA PROFESIONAL</t>
  </si>
  <si>
    <t>GATISO-ASMA</t>
  </si>
  <si>
    <t xml:space="preserve">CONDICIONES  DE LA TAREA </t>
  </si>
  <si>
    <t xml:space="preserve"> (CARGA  MENTAL, CONTENIDO DE LA TAREA, DEMANDAS EMOCIONALES, SISTEMAS DE CONTROL, DEFINICIÓN DE ROLES, MONOTONÍA, ETC).</t>
  </si>
  <si>
    <t>ESTRÉS POR MONOTONÍA Y RESPONSABILIDAD, TRANSTORNOS EN LA ATENCIÓN, CEFALEAS MIGRAÑOSAS, ESPASMOS MUSCULARES.</t>
  </si>
  <si>
    <t>JORNADA DE TRABAJO</t>
  </si>
  <si>
    <t xml:space="preserve"> (PAUSAS, TRABAJO NOCTURNO, ROTACIÓN, HORAS EXTRAS, DESCANSOS)</t>
  </si>
  <si>
    <t>INFARTO AL MIOCARDIO, NEUROSIS, ULCERAS POR ESTRÉS, TROMBOSIS CEREBRAL , HIPERTENSIÓN ARTERIAL, COLITIS</t>
  </si>
  <si>
    <t xml:space="preserve">GESTIÓN ORGANIZACIONAL </t>
  </si>
  <si>
    <t>RESOLUCION 2646 DEL 2008.
RESOLUCIÓN 652 DE 2012.
RESOLUCIÓN 1356 DE 2012.
RESOLUCIÓN 1832 DE 2004</t>
  </si>
  <si>
    <t xml:space="preserve">CARACTERÍSTICAS DE LA ORGANIZACIÓN DEL TRABAJO </t>
  </si>
  <si>
    <t>(COMUNICACIÓN, TECNOLOGÍA, ORGANIZACIÓN DEL TRABAJO, DEMANDAS CUALITATIVAS Y CUANTITATIVAS DE LA LABOR</t>
  </si>
  <si>
    <t>MOVIMIENTO REPETITIVO( DIGITACIÓN DE INFORMACIÓN MANEJO DE PAPELERIA)</t>
  </si>
  <si>
    <t>ALTERACIONES OSTEOMUSCULARES DE ESPALDA Y EXTREMIDADES.</t>
  </si>
  <si>
    <t>LUMBALGIAS CRONICAS, SINDROME DE TUNEL DE CARPIO, EPICONDILITIS, SINDROME DE HOMBRO DOLOROSO.</t>
  </si>
  <si>
    <t>USO DE VIDEO TERMINALES DIGITACIÓN DE INFORMACIÓN</t>
  </si>
  <si>
    <t>PAD MOUSE</t>
  </si>
  <si>
    <t xml:space="preserve">1. GATISO GATI- DME.
</t>
  </si>
  <si>
    <t>1. MANTENIMIENTO PREVENTIVO Y CORRECTIVO DE AYUDAS BIOMECNICAS</t>
  </si>
  <si>
    <t>TRABAJO EN POSICIONES SEDENTES</t>
  </si>
  <si>
    <t>SILLA ERGONOMICA</t>
  </si>
  <si>
    <t>LUMBALGIAS CRONICAS, HERNIAS DISCALES</t>
  </si>
  <si>
    <t xml:space="preserve">MECÁNICO </t>
  </si>
  <si>
    <t>(ELEMENTOS O PARTES DE  HERREMIENTAS DE OFICINA)</t>
  </si>
  <si>
    <t xml:space="preserve">HERIDAS, GOLPES </t>
  </si>
  <si>
    <t>HERIDAS</t>
  </si>
  <si>
    <t>RESOLUCIÓN 2400 DE 1979</t>
  </si>
  <si>
    <t>MANTENIMIENTO PREVENTIVO Y CORRECTIVO DE HERRAMIENTAS DE OFICINA</t>
  </si>
  <si>
    <t>1. CAPACITACIÓN EN USO DE HERRAMIENTAS DE OFICINA.
2. PROGRAMA DE MANTENIMIENTO PREVENTIVO Y CORRECTIVO DE HERRAMIENTAS DE OFICINA</t>
  </si>
  <si>
    <t>MUERTE, FRACTURAS, LACERACIÓN, CONTUSIÓN, HERIDAS</t>
  </si>
  <si>
    <t>MUERTE</t>
  </si>
  <si>
    <t>LEY 1383 DE 2010 CODIGO NACIONAL DE TRANSITO.</t>
  </si>
  <si>
    <t xml:space="preserve">MANTENIMIENTO PREVENTIVO Y CORRECTIVO DE VEHICULOS </t>
  </si>
  <si>
    <t xml:space="preserve">PÚBLICOS </t>
  </si>
  <si>
    <t>(ROBOS, ATRACOS, ASALTOS, ATENTADOS, DE ORDEN PÚBLICO, ETC). ZONAS INSEGURAS EN LA CIUDAD</t>
  </si>
  <si>
    <t>FENOMENOS NATURALES</t>
  </si>
  <si>
    <t>SISMOS</t>
  </si>
  <si>
    <t>HERIDAS, FRACTURAS LACERACIONES MUERTE</t>
  </si>
  <si>
    <t>ZONAS GEOLOGICAMENTE INESTABLES</t>
  </si>
  <si>
    <t>LEY  400 DE 1997 NSR - 10</t>
  </si>
  <si>
    <t>MATENIMIENTO PREVENTIVO Y CORRECTIVO DE INFRAESTRUCTURA</t>
  </si>
  <si>
    <t>TRASLADO EN VEHICULOS A DIFERENTES PARTES DE LA CIUDAD</t>
  </si>
  <si>
    <t>DIFUSORES EN VENTANALES</t>
  </si>
  <si>
    <t>JEFE DE OFICINA</t>
  </si>
  <si>
    <t>OFICINA DE SISTEMAS</t>
  </si>
  <si>
    <t>ASESOR</t>
  </si>
  <si>
    <t>PROFESIONAL ESPECIALIZADO</t>
  </si>
  <si>
    <t>SECRETARIO</t>
  </si>
  <si>
    <t>TRAMITES ANTE LA ENTIDAD</t>
  </si>
  <si>
    <t>1. GATISO GATI- DME.</t>
  </si>
  <si>
    <t>RUTINARIO
SI/NO</t>
  </si>
  <si>
    <t xml:space="preserve">Código </t>
  </si>
  <si>
    <t>Versión</t>
  </si>
  <si>
    <t>Fecha de  Vigencia</t>
  </si>
  <si>
    <t>DOCUMENTO Y/O PROCEDIMIENTO: MATRIZ DE IDENTIFICACION DE PELIGROS, EVALUACION, VALORACION DE RIESGOS Y DETERMINACION DE CONTROLES</t>
  </si>
  <si>
    <t>No. DE EXPUESTOS</t>
  </si>
  <si>
    <t>TIEMPO DE EXPOSICION</t>
  </si>
  <si>
    <t>SERVIDOR PUBLICO</t>
  </si>
  <si>
    <t xml:space="preserve">ELEMENTOS DE PROTECCION PERSONAL </t>
  </si>
  <si>
    <t xml:space="preserve">PROVEEDOR SEGURIDAD Y VIGILANCIA </t>
  </si>
  <si>
    <t>SUBDIRECCION DE ADMINISTRACION INMOBILIARIA Y DEL ESPACIO PUBLICO</t>
  </si>
  <si>
    <t>SUBDIRECCION ADMINISTRATIVA, FINANCIERA Y DE CONTROL DISCIPLINARIO</t>
  </si>
  <si>
    <t>SUBDIRECCION DE REGISTRO INMOBILIARIO</t>
  </si>
  <si>
    <t xml:space="preserve">JEFE DE OFICINA DE CONTROL INTERNO </t>
  </si>
  <si>
    <t xml:space="preserve">JEFE DE OFICINA DE SISTEMAS </t>
  </si>
  <si>
    <t xml:space="preserve">JEFE DE OFICINA ASESORA DE PLANEACION </t>
  </si>
  <si>
    <t>DIRECTOR</t>
  </si>
  <si>
    <t xml:space="preserve">LISTADO DE MATRICES POR CARGOS  </t>
  </si>
  <si>
    <t xml:space="preserve">FRACTURAS </t>
  </si>
  <si>
    <t xml:space="preserve">TRAUMA CRANEOENCEFALICO FRACTURAS  HERIDAS EN TEJIDOS </t>
  </si>
  <si>
    <t xml:space="preserve">HERIDA EN TEJIDOS BLANDOS  FRACTURAS </t>
  </si>
  <si>
    <t xml:space="preserve">LOCATIVO  </t>
  </si>
  <si>
    <t xml:space="preserve">HERIDA  GOLPE </t>
  </si>
  <si>
    <t>ALTERACIONES DE SUEÑO ESTRÉS</t>
  </si>
  <si>
    <t>ESTRÉS CEFALEAS MIGRAÑOSAS</t>
  </si>
  <si>
    <t xml:space="preserve">SUPERFICIES DE TRABAJO CON DIFERENCIAS DE NIVEL </t>
  </si>
  <si>
    <t xml:space="preserve">CAPACITACION EN HIGIENE POSTURAL IMPLEMENTAR SISTEMA DE VIGILANCIA EPIDEMIOLOGICA ENFOCADO EN RIESGO BIOMECANICO REALIZAR PAUSAS ACTIVAS </t>
  </si>
  <si>
    <t>N.A.</t>
  </si>
  <si>
    <t xml:space="preserve">ESTRÉS ALTERACION DEL SUEÑO IRRITABILIDAD DEPRESION </t>
  </si>
  <si>
    <t xml:space="preserve">PUBLICO </t>
  </si>
  <si>
    <t xml:space="preserve">SITUACIONDE ORDEN PUBLICO </t>
  </si>
  <si>
    <t>MUERTE FRACTURAS, LACERACIÓN, CONTUSIÓN, HERIDAS</t>
  </si>
  <si>
    <t xml:space="preserve">ESPASMOS MUSCULARES CEFALEAS MIGRAÑOSAS </t>
  </si>
  <si>
    <t xml:space="preserve">NO </t>
  </si>
  <si>
    <t xml:space="preserve">USO PERMANENTE DE LA VOZ </t>
  </si>
  <si>
    <t xml:space="preserve">SERVICIO Y ATENCION AL CIUDANO </t>
  </si>
  <si>
    <t>ALTERACIONES EN LA CUERDAS VOCALES</t>
  </si>
  <si>
    <t>N</t>
  </si>
  <si>
    <t>ACUMULACIÓN DE DOCUMENTOS EN EL ESCRITORIO</t>
  </si>
  <si>
    <t xml:space="preserve">ARCHIVO </t>
  </si>
  <si>
    <t xml:space="preserve">SECRETARIO </t>
  </si>
  <si>
    <t xml:space="preserve">CONDICIONES DE SEGURIDAD </t>
  </si>
  <si>
    <t>BIOLOGICO</t>
  </si>
  <si>
    <t>PSICOLABORAL</t>
  </si>
  <si>
    <t>Movimiento repetitivo</t>
  </si>
  <si>
    <t>Posturas prolongada mantenida</t>
  </si>
  <si>
    <t>Manipulación manual de cargas</t>
  </si>
  <si>
    <t>Movimiento repetitivo de miembros superiores al trapear, barrer y aplicar los procesos de limpieza</t>
  </si>
  <si>
    <t>Dolor Entumecimiento , hormigueo</t>
  </si>
  <si>
    <t>hernias, lumbajias</t>
  </si>
  <si>
    <t xml:space="preserve">PROVEEDOR SEGURIDAD </t>
  </si>
  <si>
    <t xml:space="preserve">PROVEEDOR ASEO Y CAFETERIA </t>
  </si>
  <si>
    <t>VISITANTE</t>
  </si>
  <si>
    <t>CONTRATISTA</t>
  </si>
  <si>
    <t>CONTRATTISTA</t>
  </si>
  <si>
    <t xml:space="preserve">TECNICO OPERATIVO </t>
  </si>
  <si>
    <t xml:space="preserve">QUMICO </t>
  </si>
  <si>
    <t>DERMATITIS</t>
  </si>
  <si>
    <t xml:space="preserve">CONDUCTOR </t>
  </si>
  <si>
    <t>(ELEMENTOS O PARTES DE  HERREMIENTAS DE CONTROL DE ACCESO DETECTOR DE METALES)</t>
  </si>
  <si>
    <t>GOLPES</t>
  </si>
  <si>
    <t xml:space="preserve">ELEMENTOS DE PROTECCION PERSONAL (Guantes, protector facial) </t>
  </si>
  <si>
    <t>Ley 9 de 1979</t>
  </si>
  <si>
    <t>FUMIGACION FRECUENTE</t>
  </si>
  <si>
    <t>GUANTES, MASCARILLAS Y OVEROL ENTERIZO PARA MANIPULACION DE RESIDUOS SOLIDOS</t>
  </si>
  <si>
    <t>MENU</t>
  </si>
  <si>
    <t>Infecciones virales e incapacidades por infección de heridas</t>
  </si>
  <si>
    <t>DIRECCION DE LA ENTIDAD</t>
  </si>
  <si>
    <t>ATENCION CAD CRA 30</t>
  </si>
  <si>
    <t xml:space="preserve">TEMPERATURAS EXTREMAS  FRIO EN LAS INSTALACIONES </t>
  </si>
  <si>
    <t>MOVIMIENTO REPETITIVO(REVISION DE DOCUMENTACION, LECTURA, FOLEO DE CARPETAS Y ESCRITURA EN PAPELERIA )</t>
  </si>
  <si>
    <t xml:space="preserve">LECTURA Y ANALISIS DE CARPETAS, REVISION  Y ARCHIVO DE DOCUMENTOS </t>
  </si>
  <si>
    <t>TRABAJO EN POSTURAS  SEDENTES</t>
  </si>
  <si>
    <t>MANTENIMIENTO DE EQUIPOS DE COMPUTO</t>
  </si>
  <si>
    <t>VISITANTES A LA ENTIDAD</t>
  </si>
  <si>
    <t xml:space="preserve">CAIDAS DEL MISMO Y DIFERENTE NIVEL, GOLPES, HERIDAS, TORCEDURAS </t>
  </si>
  <si>
    <t xml:space="preserve">BIOLOGICO </t>
  </si>
  <si>
    <t xml:space="preserve">MORDEDURAS DE ANIMALES, PICADURAS DE INSECTOS </t>
  </si>
  <si>
    <t xml:space="preserve">MORDEDURAS DE PERROS, PICADURAS DE INSECTOS, SANCUDOS, AVEJAS, AVISPAS </t>
  </si>
  <si>
    <t xml:space="preserve">RESOLUCION 2400 DE 1979
</t>
  </si>
  <si>
    <t xml:space="preserve">COLOCAR CERRAMIENTO DE LAS OBRAS
REALIZAR CAMPAÑAS DE FUMIGACION </t>
  </si>
  <si>
    <t xml:space="preserve">SENDEROS PEATONALES SEÑALIZADOS Y DEMARCADOS </t>
  </si>
  <si>
    <t xml:space="preserve">RADIACIONES NO IONIZANTES </t>
  </si>
  <si>
    <t>QUEMADURAS DE PRIMER GRADO, POR RADIACIONES SOLARES, POSIBLES CANCER DE PIEL</t>
  </si>
  <si>
    <t xml:space="preserve">CANCER DE PIEL </t>
  </si>
  <si>
    <t>RESOLUCIÓN 2400 DE 1979 TITULO II CAPITULO I ARTICULO VII ; TITULO III  CAPITULO III ARTICULOS 79, 80, 81, 84 Y 86</t>
  </si>
  <si>
    <t>ACOMPAÑAMIENTOS EN OPERATIVOS DE  DESALOJO DEL ESPACIO PUBLICO Y VISITAS A PREDIOS PUBLICOS OCUPADOS</t>
  </si>
  <si>
    <t>ENFERMEDADES ENDEMICAS</t>
  </si>
  <si>
    <t xml:space="preserve">ENFERMEDADES ENDEMICAS </t>
  </si>
  <si>
    <t xml:space="preserve">DESPLAZAMIENTOS  POR AREAS O ESPACIOS A DESALOJAR </t>
  </si>
  <si>
    <t xml:space="preserve">CASCO DE SEGURIDAD
BOTAS DE SEGURIDAD
MONOGAFAS DE SEGURIDAD  LENTE OSCURO O LENTE CLARO (SI ES NOCTURNO)
GUANTES EN VAQUETA </t>
  </si>
  <si>
    <t xml:space="preserve">RADIACIONES SOLARES DURANTE  EL ACOMPAÑAMIENTO A DESALOJOS DEL ESPACIO PUBLICO </t>
  </si>
  <si>
    <t xml:space="preserve">HIPOTERMIA, DESMAYOS,  CALAMBRES </t>
  </si>
  <si>
    <t xml:space="preserve">CONDICIONES CLIMATICAS EN HORAS DE LA MADRUGADA </t>
  </si>
  <si>
    <t xml:space="preserve">TEMPERATURAS BAJAS  </t>
  </si>
  <si>
    <t xml:space="preserve">HIPOTERMIA </t>
  </si>
  <si>
    <t xml:space="preserve">CHAQUETA IMPERMEABLE 
CON CINTAS REFLECTIVAS </t>
  </si>
  <si>
    <t xml:space="preserve">RADIACIONES SOLARES DURANTE  EL LEVANTAMIENTO DE INFORMACION TOPOGRAFICA </t>
  </si>
  <si>
    <t xml:space="preserve">TEMPERATURAS  EXTREMAS </t>
  </si>
  <si>
    <t>CONDICIONES CLIMATICAS DE LA CIUDAD</t>
  </si>
  <si>
    <t xml:space="preserve">DESHIDRATACION, DESMAYOS, GOLPES DE CALOR </t>
  </si>
  <si>
    <t xml:space="preserve">GOLPE DE CALOR </t>
  </si>
  <si>
    <t xml:space="preserve">DESPLAZAMIENTOS  POR AREAS O ESPACIOS  PUBLICOS DE LA CIUDAD </t>
  </si>
  <si>
    <t>LEVANTAMIENTO DE INFORMACION TOPOGRAFICA EN LAS VIAS Y ESPACIOS PUBLICOS DE LA CIUDAD</t>
  </si>
  <si>
    <t xml:space="preserve">CHAQUETA COLOR NARANJA PARA FACILITAR SU  VISIBILIDAD 
BOTAS DE SEGURIDAD
MONOGAFAS DE SEGURIDAD  LENTE OSCURO
GUANTES EN  POLIESTER </t>
  </si>
  <si>
    <t>GORRA O CACHUCHA
BOTAS DE SEGURIDAD
MONOGAFAS DE SEGURIDAD  LENTE OSCURO 
GUANTES EN POLIESTER</t>
  </si>
  <si>
    <t xml:space="preserve">FALTA DE SEÑALIZACION </t>
  </si>
  <si>
    <t>FALTA DE CONOS DE SEÑALIZACION EN EL MOMENTO DE REALIZAR LA ACTIVIDAD</t>
  </si>
  <si>
    <t xml:space="preserve">ATROPELLAMIENTOS DE VEHICULOS, MOTOS Y BICICLETAS </t>
  </si>
  <si>
    <t>CERRAMIENTO DEL AREA</t>
  </si>
  <si>
    <t>CONOS DE SEGURIDAD CON CINTAS REFLECTIVAS
CINTA  DE SEÑALIZACION PELIGRO NO PASE</t>
  </si>
  <si>
    <t xml:space="preserve">DESPLAZAMIENTOS EN ASCENSORES VERTICALES </t>
  </si>
  <si>
    <t xml:space="preserve">CAIDAS DEL MISMO Y DIFERENTE NIVEL POR FALLAS EN LOS FRENOS DE LOS ASCENSORES </t>
  </si>
  <si>
    <t>GOLPES,  CAIDAS, CONTUSIONES, HERIDAS ABIERTAS Y CERRADAS, TRAUMAS  CRANEOENCEFALICOS, TRAUMAS DE COLUMNA</t>
  </si>
  <si>
    <t>Acuerdo 470 de 2011
Decreto 663 de 2011
Resolucion 395 de 2012
Resolucion 092 de 2014
NTC 5926-1 y 5926-2</t>
  </si>
  <si>
    <t xml:space="preserve">CAMBIO DE ASCENSORES POR OBSOLESCENCIA  DE LOS ACTUALES </t>
  </si>
  <si>
    <t xml:space="preserve">REALIZAR MANTENIMIENTO PREVENTIVO Y PREDICTIVO DE ACUERDO  CON LAS NORMAS TECNICAS COLOMBIANAS </t>
  </si>
  <si>
    <t>(ELEMENTOS O PARTES DE  HERREMIENTAS DE TRABAJO)</t>
  </si>
  <si>
    <t>127-FORGT-38</t>
  </si>
  <si>
    <t xml:space="preserve"> Asesorar y prestar asistencia al director del DADEP, en la toma de decisiones acertadas, para el seguimiento y cumplimiento de los objetivos que le sean confiados por la administración para el logro de la gestión misional de la entidad.</t>
  </si>
  <si>
    <t xml:space="preserve">1. Asesorar al Director del Departamento en la formulación, adopción, ejecución y control de políticas, planes y proyectos de fortalecimiento encaminados al logro de la misión de la entidad.
2. Revisar las consultas, conceptos e informes que sean proyectados por las demás        dependencias y que deban ser suscritos por el Director del Departamento de acuerdo con la especialidad.
3. Asesorar al director en la aplicación de normas técnicas para el cabal desempeño de actividades del Departamento.
4. Efectuar el seguimiento de los planes de trabajo de cada una de las dependencias y presentar los informes respectivos cuando éstos sean requeridos por el Director del Departamento.
</t>
  </si>
  <si>
    <t>GRUPO DE ARCHIVO FÍSICO DOCUMENTAL INMOBILIARIO</t>
  </si>
  <si>
    <t>Organizar y mantener el programa de la gestión documental, tablas de retención y sistema integrado de conservación de acuerdo con las normas de archivo general.</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</si>
  <si>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t>
  </si>
  <si>
    <t>SOPORTE</t>
  </si>
  <si>
    <t xml:space="preserve">Realizar funciones técnicas encaminadas al seguimiento y control del sistema de soluciones, quejas y reclamos del Departamento.  </t>
  </si>
  <si>
    <t xml:space="preserve">1. Apoyar en el seguimiento operativo de las actividades que contribuyan al control del trámite del sistema de soluciones de quejas y reclamos de los derechos de petición, acciones judiciales y demás documentos radicados en la entidad que requieran un trámite y respuesta al interesado.
2. Presentar informes mensuales con destino a la Alcaldía Mayor de Bogotá entes de control y otras entidades que lo requieran de conformidad con la normatividad vigente.
3. Realizar la depuración y creación de la base de datos del Sistema Distrital de Quejas y Soluciones y publicar en la página de la Alcaldía www.bogota.gov.co 
</t>
  </si>
  <si>
    <t>TECNICO SISTEMAS</t>
  </si>
  <si>
    <t xml:space="preserve"> Realizar la administración de los recursos tecnológicos y dar el soporte técnico para garantizar el correcto funcionamiento de la infraestructura informática de la Entidad.</t>
  </si>
  <si>
    <t xml:space="preserve">1. Administrar los servidores, el software de base, equipos activos, las redes de datos y voz, los servicios informáticos de valor agregado, el centro de cómputo, planta telefónica y las estaciones de trabajo de la entidad.
2. Llevar y controlar copias de seguridad y recuperación de la información.
3. Realizar el inventario de equipos y custodiar las licencias y los medios de  software de la infraestructura informática de la entidad.
4. Prestar apoyo técnico y solucionar los inconvenientes técnicos presentados en los equipos de la infraestructura informática de la Entidad.
</t>
  </si>
  <si>
    <t>TRASLADO EN VEHICULOS A   CENTROS DE TRABAJO O SUCURSALES DE LA ENTIDAD</t>
  </si>
  <si>
    <t xml:space="preserve">ELECTRICO </t>
  </si>
  <si>
    <t>CONTACTO DIRECTO E INDIRECTO CON FUENTE DE ENERGIA</t>
  </si>
  <si>
    <t xml:space="preserve">MANIPULACION DE CABLES EN  CANALETAS INSTALADAS EN LOS PUESTOS DE TRABAJO </t>
  </si>
  <si>
    <t xml:space="preserve">ELECTROCUSION POR CONTACTO DIRECTO E INDIRECTO, HERIDAS, DESCARGAS ELECTRICAS, QUEMADURAS  </t>
  </si>
  <si>
    <t>MUERTE POR ELECTROCUSION</t>
  </si>
  <si>
    <t>SISTEMAS PUESTA A TIERRA</t>
  </si>
  <si>
    <t>Resolución 90708 DE 2013
Anexo General del RETIE 2013
Manual del contratista Permisos de trabajo Electricos 
ATS para trabajos electricos</t>
  </si>
  <si>
    <t xml:space="preserve">GUANTES DIELECTRICOS
BOTAS CON ZUELA DIELECTRICA, </t>
  </si>
  <si>
    <t>1. COLOCAR SISTEMAS  AUTOMATICOS DE CORTE DE ENERGIA
2. SEÑALIZACION Y DEMARCACION DE RIESGO ELECTRICO</t>
  </si>
  <si>
    <t>DESPACHO Y SUBDIRECCIONES Y JEFATURAS DE OFICINA</t>
  </si>
  <si>
    <t xml:space="preserve"> Asistir al jefe de la dependencia en labores secretariales con la oportunidad y confidencialidad requeridas.</t>
  </si>
  <si>
    <t xml:space="preserve">1. Tramitar la correspondencia y fotocopias documentos de conformidad con los procedimientos establecidos.
2. Registrar en la agenda los compromisos del jefe inmediato e informar diariamente sobre las actividades programadas con oportunidad.
3. Suministrar la información, documentos y elementos que sean solicitados de acuerdo con los trámites, autorizaciones y procedimientos establecidos de manera oportuna.
4. Proyectar actas, oficios, memorandos y demás documentos solicitados por el jefe de la dependencia con la calidad y oportunidad requeridas. 
</t>
  </si>
  <si>
    <t>Conducir el vehículo asignado y transportar a los superiores o personas que se le indique, observando cumplimiento de las normas de tránsito por su seguridad, la de las personas que transporte y del vehículo</t>
  </si>
  <si>
    <t>1. Conducir los vehículos asignados para las actividades oficiales de acuerdo a las normas de tránsito de manera eficiente y oportuna.
2. Cumplir con los itinerarios, horarios y servicios que se le asignen.
3. Realizar el transporte de suministros, equipos y correspondencia, previa orden del jefe inmediato.
4. Cumplir con los procedimientos establecidos para el mantenimiento preventivo, correctivo y de aprovisionamiento de combustible del vehículo con la oportunidad requerida.</t>
  </si>
  <si>
    <t>SILLA DEL VEHICULO</t>
  </si>
  <si>
    <t>1. MANTENIMIENTO PREVENTIVO Y CORRECTIVO A SILLA DEL VEHICULO</t>
  </si>
  <si>
    <t xml:space="preserve">MOTOR DEL VEHICULO Y RUIDO EN CIELO ABIERO DE VEHICULOS  </t>
  </si>
  <si>
    <t>MANTENER LAS VENTANAS CERRADAS</t>
  </si>
  <si>
    <t xml:space="preserve"> (CONTENIDO DE LA TAREA, DEMANDAS EMOCIONALES POR TRAFICO LENTO, MONOTONÍA, ETC).</t>
  </si>
  <si>
    <t xml:space="preserve">INCENDIOS </t>
  </si>
  <si>
    <t>FALLAS ELECTRICAS, REACCION DE COMBUSTIBLE CON FUEGO</t>
  </si>
  <si>
    <t xml:space="preserve">QUEMADURAS GRAVES O LEVES, INHALACION DE GASES TOXICOS </t>
  </si>
  <si>
    <t>QUEMADURAS GRAVES O LEVES, INHALACION DE GASES TOXICOS , MUERTE</t>
  </si>
  <si>
    <t>EXTINTORES TIPO A,B,C</t>
  </si>
  <si>
    <t>NA</t>
  </si>
  <si>
    <t>MECANICO</t>
  </si>
  <si>
    <t xml:space="preserve">FRACTURA, AMPUTACION, HEMATOMAS </t>
  </si>
  <si>
    <t xml:space="preserve">ATRAPAMIENTO DE EXTREMIDADES SUPERIORES O INFERIORES </t>
  </si>
  <si>
    <t xml:space="preserve">ARREGLO EVENTUAL DE UNA PARTE DEL VEHICULO COMO PARTE DE MANTENIIENTO O FALLAS MECANICAS </t>
  </si>
  <si>
    <t>CONDICIONES MECANICAS DEL VEHICULO</t>
  </si>
  <si>
    <t>CODIGO NACIONAL DE TRANSITO
LEY 769 DE 2002</t>
  </si>
  <si>
    <t>GUANTES  EN VAQUETA</t>
  </si>
  <si>
    <t>MANTENER EXTINTOR RECARGADO Y DISPONIBLE</t>
  </si>
  <si>
    <t>GUANTES EN VAQUETA</t>
  </si>
  <si>
    <t>NORMA NFPA 10
NTC 2885 
LEY 769 DE 2002</t>
  </si>
  <si>
    <t>ATENCION VENTANILLA DADEP PISO 1</t>
  </si>
  <si>
    <t xml:space="preserve"> Recibir, a través de los distintos canales de comunicación que se establezcan para el efecto, cualquier recomendación, denuncia, reclamo o información requerida y relacionada con las funciones que desempeña o servicios que presta la entidad y dar el trámite respectivo, de acuerdo con los procedimientos y las normas vigentes.</t>
  </si>
  <si>
    <t xml:space="preserve">1. Recepcionar quejas, reclamos, sugerencias y solicitudes de información, por cualquiera de los canales de recepción.
2. Realizar seguimiento, control y llevar registro de las quejas, denuncias y reclamos que le formulen al Departamento, realizando los requerimientos que sean necesarios para garantizar el cumplimiento de las normas que regulan la materia y el respeto de los derechos que sobre el particular le asiste a los ciudadanos.
3. Brindar atención óptima al ciudadano proporcionando información oportuna, dentro de los términos de amabilidad, confiabilidad y respeto, a través de las oficinas ya constituidas en las diversas entidades del distrito, como de recepción de quejas y reclamos.
4. Informar, periódicamente, al Jefe o al Director de la Entidad sobre el desempeño de sus funciones, respecto a: Servicios sobre los que se presente el mayor número de reclamos, principales recomendaciones sugeridas por los particulares que tengan por objeto mejorar el servicio que preste la entidad, racionalizar el empleo de los recursos disponibles y hacer más participativa la gestión pública.
</t>
  </si>
  <si>
    <t>CONTROL DE ACCESO A LAS INSTALACIONES</t>
  </si>
  <si>
    <t xml:space="preserve">VELAR POR LA SEGURIDAD DE LOS SERVIDORES PUBLICOS,  BIENES Y MATERIALES DELAS INSTALACIONES RECEPCION Y CONTROL DE LOS VISITANTES A LAS INSTALACIONES DEL DADEP </t>
  </si>
  <si>
    <t>1. Atender los requerimientos de los visitantes y direcinarlos al area correspondiente
2. Velar por la seguridad de los bienes mubles e inmuebles de la Entidad
3. Ejercer en control de  servidores,  contratistas y visitantes y revisar los bolsos al ingreso y salida de los mismos</t>
  </si>
  <si>
    <t>SERVICIOS GENERALES  DE ASEO Y SERVICIOS DE CAFETERIA</t>
  </si>
  <si>
    <t>1. Colocar insumos en  las baterias sanitarias de los costados oriental y occidental de la Entidad, papel higiénico, bolsas de rsiduos solidos, toallas de mano
2. Recoge  los residuos solidos de las unidades sanitarias de los costados oriental y occidental de la Entidad
3. Realizar limpieza a escritorios, trapear, barrer, aseo en lavamanos, duchas, inodoros, limpiar vidrios, transportar  residuos solidos a los puntos de acopio.</t>
  </si>
  <si>
    <t>Suministrar el servicio de aseo y cafeteria en las instalaciones de los pisos 15 y 16  y mantener en completo orden y aseo los pisos, escritorios y areas comunes, asi mismo sumunistrar los servicios de cafeteria para elos servidores publicos  y contratistas</t>
  </si>
  <si>
    <t>Tendinitis, epicondilitis, síndrome túnel del carpo, alteraciones osteomusculares</t>
  </si>
  <si>
    <t>Posturas de pie para limpieza de escritorios, pisos, pasillos y areas comunes.</t>
  </si>
  <si>
    <t xml:space="preserve">Trasporte de elementos de aseo y bolsas de residuos solidos </t>
  </si>
  <si>
    <t>INSTALACIONES DEL DADEP PISO 15, 16 Y VENTANILLA DADEP CAD PISO 1</t>
  </si>
  <si>
    <t xml:space="preserve">REALIZAR EL MANTENIMIENTO  CORRECTIVO, PREVENTIVO Y PREDICTIVO  DE LOS EQUIPOS DE COMPUTO EXISTENTES EN LA ENTIDAD </t>
  </si>
  <si>
    <t>1. Realizar limpieza a servidores CPU, monitores teclados, path mouse y demas equipos que la entidad requiera.
2. Realizar inspeccion visual a los equipos y reportar posibles fallas presentadas 
3. Llevar el control de los equipos a los cuales se les realiza mantenimiento y generar el informe correspondiente</t>
  </si>
  <si>
    <t>Ley 9 de 1979
NORMA NFPA 704 
DECRETO 1609 DE 2002</t>
  </si>
  <si>
    <t xml:space="preserve">USO DE SOPLADORA, ASPIRADORA PARA LIMÌLEZA DE TECLADOS, CPU Y TECLADOS </t>
  </si>
  <si>
    <t>USO DE PROTECTORES AUDITIVOS</t>
  </si>
  <si>
    <t xml:space="preserve">CONSULTAS, REUNIONES,  RADICACION, QUEJAS, RECLAMOS, INFORMACION EN GENERAL </t>
  </si>
  <si>
    <t xml:space="preserve">SUPERFICIES DE TRABAJO DEL MISMO Y DIFERENTE NIVEL </t>
  </si>
  <si>
    <t xml:space="preserve">GOLPES, CAIDAS </t>
  </si>
  <si>
    <t>MISIONAL</t>
  </si>
  <si>
    <t>VISITAS A PREDIOS PUBLICOS OCUPADOS</t>
  </si>
  <si>
    <t xml:space="preserve">MISIONAL </t>
  </si>
  <si>
    <t>PROFESIONAL UNIVERSITARIO</t>
  </si>
  <si>
    <t>MISIONAL Y SOPORTE</t>
  </si>
  <si>
    <t>LABORES ADMINISTRATIVAS EN LA ENTIDAD</t>
  </si>
  <si>
    <t>Las desctitas en cada uno de los cargos y contratos de prestacion de servicios profesionales y de apoyo a la gestion</t>
  </si>
  <si>
    <t>Gestionar las acciones administrativas, técnicas y jurídicas de apoyo en los procesos de recuperación y defensa del espacio público de manera eficaz.</t>
  </si>
  <si>
    <t>PROFESIONAL ESTUDIOS TECNICOS Y RECEPCION DE PREDIOS SRI</t>
  </si>
  <si>
    <t>PROFESIONAL ESPECIALIZADO EST. TECN. RECEPCION DE PREDIOS SRI</t>
  </si>
  <si>
    <t>TOPOGRAFIA</t>
  </si>
  <si>
    <t>AUXILIARES SERVICIOS GENERALES</t>
  </si>
  <si>
    <t>ARCHIVO SUBDIRECCION DE REGISTRO INMOBILIARIO</t>
  </si>
  <si>
    <t>GESTION DOCUMENTAL</t>
  </si>
  <si>
    <t>TECNICO DE SISTEMAS</t>
  </si>
  <si>
    <t>CONDUCTOR</t>
  </si>
  <si>
    <t>PROVEEDOR DE TRANSPORTE</t>
  </si>
  <si>
    <t>ESTRATEGICO</t>
  </si>
  <si>
    <t>DEPENDENCIAS PISO 15</t>
  </si>
  <si>
    <t>DEPENDENCIAS PISO 15 Y 16</t>
  </si>
  <si>
    <t>VERIFICACION</t>
  </si>
  <si>
    <t>DEPENDENCIAS PISO 15, 16 VENTANILLA CAD DADEP PISO 1</t>
  </si>
  <si>
    <t>JEFE DE OFICINA SISTEMAS</t>
  </si>
  <si>
    <t>DEPENDENCIAS DEL PISO 15</t>
  </si>
  <si>
    <t xml:space="preserve">JEFE OFICINA ASESORA JURIDICA </t>
  </si>
  <si>
    <t>JEFE DE OFICINA ASESORA JURIDICA</t>
  </si>
  <si>
    <t xml:space="preserve">TRASLADO EN VEHICULOS AL ARCHIVO DE BOGOTA </t>
  </si>
  <si>
    <t xml:space="preserve">TRASLADO EN VEHICULOS DE SERVICIO PUBLICO  A  OTRAS ENTIDADES O REUNIONES </t>
  </si>
  <si>
    <t>ESTRATEGICO y MISIONAL</t>
  </si>
  <si>
    <t>AREA DE ATENCION AL CIUDADANO CAD VENTANILLA DADEP</t>
  </si>
  <si>
    <t xml:space="preserve">ARCHIVO GESTION DOCUMENTAL </t>
  </si>
  <si>
    <t xml:space="preserve">MANTENIMIENTO A  LA S INSTALACIONES </t>
  </si>
  <si>
    <t>MANTENIMIENTO A  LA S INSTALACIONES</t>
  </si>
  <si>
    <t xml:space="preserve">MANTENIMIENTO A  LAS INSTALACIONES </t>
  </si>
  <si>
    <t>MANTENIMIENTO A  LAS INSTALACIONES</t>
  </si>
  <si>
    <t>1. REALIZAR ESTUDIO DE SISMORESISTENCIA A LAS INSTALACIONES DELA ENTIDAD.
PROGRAMA  MANTENIMEINTO PREVENTIVO Y CORRECTIVO.
2. SOCIALIZACION DEL PLAN DE EMERGENCIAS INSTITUCIONAL
3. SIMULACROS</t>
  </si>
  <si>
    <t>OFICINA CALLE 120A # 7-62</t>
  </si>
  <si>
    <t>PROVEEDOR MANTENIMIENTO EQUIPOS DE COMPUTO</t>
  </si>
  <si>
    <t xml:space="preserve">CONTRATISTAS DE PRESTACION DE SERVICIOS PROFESIONALES Y APOYO A LA GESTION </t>
  </si>
  <si>
    <t>Las  establecidas en los contratos de prestacion de servicios profesionales y apoyo a la gestion de cada uno de los contratitas que realizan labores administrativas</t>
  </si>
  <si>
    <t>LUMINARIAS TIPO LED</t>
  </si>
  <si>
    <t>RESOLUCION 2400 DE 1979 CAPITULO V</t>
  </si>
  <si>
    <t>GTC 45 VERSION 2012</t>
  </si>
  <si>
    <t>LEY 769 DE 2002
LEY 1383 DE 2010 CODIGO NACIONAL DE TRANSITO.</t>
  </si>
  <si>
    <t xml:space="preserve">MANTENIMIENTO A VEHICULOS DE LA ENTIDAD  Y VEHICULOS CONTRATADOS </t>
  </si>
  <si>
    <t xml:space="preserve">1. HORARIOS DE TRABAJO DE ACUERDO CON EL PLAN ESTRATEGICO DE SEGURIDAD VIAL </t>
  </si>
  <si>
    <t xml:space="preserve">MANTENIMIENTO PREVENTIVO, CORRECTIVO Y PREDICTIVO A LOS ASCENSORES </t>
  </si>
  <si>
    <t xml:space="preserve">CAPACITACION EN USO CORRECTO DE ELEMENTOS DE PROTECCION PERSONAL </t>
  </si>
  <si>
    <t>CAPACITACION EN RIESGOS LOCATIVOS</t>
  </si>
  <si>
    <t xml:space="preserve">CAPACITACION AL PERSONAL SOBRE LA CANTIDAD DE PERSONAS QUE DEBEN SUBIR AL ASCENSOR </t>
  </si>
  <si>
    <t xml:space="preserve">CAPACITACION EN USO DE COSEDORAS, PERFORADORAS Y DEMAS ELMENTOS DE TRABAJO </t>
  </si>
  <si>
    <t xml:space="preserve">MANTENIMIENTO DE VEHICULOS </t>
  </si>
  <si>
    <t xml:space="preserve">MANTENIMIENTO PREVENTIVO Y PREDICTIVO A LOS ASCENSORES </t>
  </si>
  <si>
    <t>PROGRAMAR LAS ACTIVIDADES Y RECOMENDAR EL USO DE PRENDAS Y VESTUARIO PARA EL FRIO</t>
  </si>
  <si>
    <t xml:space="preserve">CHAQUETA IMPERMEABLE 
CON CINTAS REFLECTIVAS, GORRA O CACHUCHA </t>
  </si>
  <si>
    <t>SUMINISTRO DE SEÑALIZACION</t>
  </si>
  <si>
    <t xml:space="preserve">CAPACITAR Y SENSIBILIZAR AL PERSONAL EN LA CAPACIDAD DE LOS ASCENSORES Y EL NUMERO DE PERSONAS </t>
  </si>
  <si>
    <t>CAPACITACION EN RIESGOS ASOCIADOS EN LAS CALLES</t>
  </si>
  <si>
    <t xml:space="preserve">HORARIOS DE TRABAJO </t>
  </si>
  <si>
    <t xml:space="preserve">PROTECTOR FACIAL, GUANTES DESECHABLES </t>
  </si>
  <si>
    <t>MEDICIONES DE CONFORT TERMICO</t>
  </si>
  <si>
    <t xml:space="preserve">ESTABLECER DESCANSOS EN LA JORNADA LABORAL </t>
  </si>
  <si>
    <t>SISTEMA DE EXTRACCION DE OLORES  Y PARTICULAS</t>
  </si>
  <si>
    <t xml:space="preserve">ESTUDIO DE PUESTOS DE TRABAJO </t>
  </si>
  <si>
    <t xml:space="preserve">IZAJE, LEVANTAMIENTO Y TRANSPORTE DE CARGAS </t>
  </si>
  <si>
    <t xml:space="preserve">HERNIAS, GOLPES, ATRAPAMIENTOS, APRISIONAMIENTOS </t>
  </si>
  <si>
    <t xml:space="preserve">CAPACITACION EN USO ADECUADO DE EXTINTORES PORTATILES </t>
  </si>
  <si>
    <t>TURNOS DE TRABAJO</t>
  </si>
  <si>
    <t>ESTUDIO DE PUESTOS DE TRABAJO</t>
  </si>
  <si>
    <t xml:space="preserve">CAPACITACION EN MANIPULACION DE CARGAS </t>
  </si>
  <si>
    <t>CAPACITACION EN ASEO, ORDEN Y LIMPIEZA</t>
  </si>
  <si>
    <t>GUANTES, MASCARILLAS Y OVEROL ENTERIZO PARA MANIPULACION DE PRODUCTOS QUIMICOS</t>
  </si>
  <si>
    <t>ESTUDIO DE PUESTOS DE TRABAJO SI SE REQUIERE</t>
  </si>
  <si>
    <t>REALIZAR MEDICIONES DE CONFORT TERMICO</t>
  </si>
  <si>
    <t xml:space="preserve">MANTENIMIENTO PREVENTIVO Y CORRECTIVO   DE LUMINARIAS </t>
  </si>
  <si>
    <t xml:space="preserve">Realizar las actividades  necesarias relacionadas con las asociaciones publico privadas -AAP </t>
  </si>
  <si>
    <t>ILUMINACION NATURAL</t>
  </si>
  <si>
    <t>N/A</t>
  </si>
  <si>
    <t xml:space="preserve"> ILUMINACIÓN NATURAL </t>
  </si>
  <si>
    <t>CAPACITACIONES EN AUTOCUIDADO</t>
  </si>
  <si>
    <t xml:space="preserve">SEGURIDAD Y SALUD EN EL TRABAJO - SUPERVISOR </t>
  </si>
  <si>
    <t xml:space="preserve"> ( CONTENIDO DE LA TAREA, DEMANDAS EMOCIONALES, SISTEMAS DE CONTROL,  MONOTONÍA, ETC).</t>
  </si>
  <si>
    <t xml:space="preserve">ACTIVIDADES ENFOCADAS EN EL  PROGRAMA DE RIESGO PSICOSOCIAL </t>
  </si>
  <si>
    <t xml:space="preserve">BIOMECANICO </t>
  </si>
  <si>
    <t xml:space="preserve">REALIZACION DE PAUSAS ACTIVAS </t>
  </si>
  <si>
    <t xml:space="preserve">ACOMPAÑAMIENTOS EN OPERATIVOS DE  DESALOJO DEL ESPACIO PUBLICO Y VISITAS A PREDIOS PUBLICOS OCUPADOS Y OTRAS ACTIVIDADES ENFOCADAS EN LA MISIONALIDAD DEL DADEP </t>
  </si>
  <si>
    <t>CAPACITACION EN LA MATRIZ IDPEVDC</t>
  </si>
  <si>
    <t>CAIDAS DEL MISMO Y DIFERENTE NIVEL, GOLPES, HERIDAS, ESGUINCE</t>
  </si>
  <si>
    <t>LOS ASCENSORES SE ENCUENTRA CON ISNTALACION DE ALTA TECNOLOGIA AÑO 2018-2019</t>
  </si>
  <si>
    <t>HERIDA  / GOLPE /TRAUMA SUPERFICIAL</t>
  </si>
  <si>
    <t xml:space="preserve">CAPACITACIÓN EN AUTOCUIDADO </t>
  </si>
  <si>
    <t xml:space="preserve">MANTENIMIENTO DE VEHICULOS Y LOS CONTROLES NORMATIVOS </t>
  </si>
  <si>
    <t xml:space="preserve">CAPACITACION EN SEGURIDAD VIAL </t>
  </si>
  <si>
    <t>MUERTE, FRACTURAS, LACERACIÓN, CONTUSIÓN, HERIDAS , GOLPES</t>
  </si>
  <si>
    <t>CAPACITACION EN AUTOCUIDADO</t>
  </si>
  <si>
    <t xml:space="preserve">GRUPO DE ARCHIVO DE PROPIEDAD INMOBILIARIA DISTRITAL </t>
  </si>
  <si>
    <t xml:space="preserve">LOS ASCENSORES SON DE TECNOLOGIA , ASÍ MISMO HACE EL CONTEO DE LA CAPACIDAD - UTILIZACION DE ASCENSOR DE CARGA </t>
  </si>
  <si>
    <t xml:space="preserve">DESPLAZAMIENTOS  POR AREAS </t>
  </si>
  <si>
    <t xml:space="preserve">CAIDAS DEL MISMO Y DIFERENTE NIVEL, GOLPES, HERIDAS, TORCEDURAS , FRACTURAS </t>
  </si>
  <si>
    <t xml:space="preserve">CAPACITACION EN AUTOCUIDADO </t>
  </si>
  <si>
    <t>JEFE DE OFICINA ASESORA  DE PLANEACION</t>
  </si>
  <si>
    <t xml:space="preserve">HERIDA  ,GOLPE, FRACTURA </t>
  </si>
  <si>
    <t xml:space="preserve">CAMPAÑA DE BUEN USO DE LOS ASCENSORES </t>
  </si>
  <si>
    <t>CAMPAÑA DE SEGURIDAD VIAL</t>
  </si>
  <si>
    <t xml:space="preserve">
1. SOCIALIZACION DEL PLAN DE EMERGENCIAS INSTITUCIONAL
2. SIMULACROS</t>
  </si>
  <si>
    <t xml:space="preserve">   Dirigir la formulación de las políticas de la entidad en materia de planeación estratégica, formulación, ejecución de políticas, planes y programas institucionales y realizar las actividades de seguimiento a la ejecución de la planeación para el logro de objetivos y metas institucionales .</t>
  </si>
  <si>
    <t xml:space="preserve">Asesorar y brindar soporte técnico a la Dirección y demás dependencias del Departamento en la formulación de políticas, objetivos y metas, para el cumplimiento de la misión institucional.
2.   Coordinar la producción, adopción e implementación de políticas públicas relacionadas con el objeto del Departamento, de conformidad con la normatividad vigente.
3.   Asesorar y coordinar la formulación y adopción del Plan Estratégico del Departamento, así como los planes de acción necesarios para su cumplimiento, evaluando y proponiendo las acciones necesarias, para el logro de los objetivos propuestos.
4.   Coordinar la formulación de los proyectos de inversión de acuerdo con lo establecido en  el Plan Distrital de Desarrollo y el Plan Estratégico del Departamento.
5.   Consolidar y preparar los informes de seguimiento a la gestión que deban presentarse de forma periódica, o cuando sea requerido por la Dirección, de manera oportuna y confiable.
6.   Diseñar en coordinación con las dependencias del Departamento el plan anticorrupción, la estrategia de rendición de cuentas y de participación ciudadana, de conformidad a la normatividad vigente.
7.   Orientar la organización, análisis, procesamiento y actualización de la información estadística del Departamento, y su presentación para la toma de decisiones, la evaluación y seguimiento de las actividades ejecutadas por las diferentes dependencias, en el desarrollo de la misión del Departamento.
8.   Formular en coordinación con las demás dependencias, el diseño, la implementación, seguimiento y actualización del modelo administrativo del Departamento, sus procesos y procedimientos, de conformidad a la normatividad vigente.
9.   Coordinar la implementación y sostenibilidad y mejora continua del Sistema Integrado de Gestión del Departamento, tendientes a brindar unos mejor servicios a los usuarios internos y externos.
10. Asesorar, promover y formular, en coordinación con las demás dependencias, el diseño, la implementación, seguimiento y actualización del modelo de gestión de riesgo del Departamento.
11. Formular, en coordinación con las diferentes dependencias, medidas de desempeño cuantitativas que permitan evaluar periódicamente el cumplimiento de los objetivos estratégicos y operativos del Departamento, de manera oportuna y confiable.
12. Desarrollar estrategias, planes, programas y proyectos que atiendan al cumplimiento de los objetivos y estrategias del Plan de Desarrollo encaminado al logro de los objetivos de la Defensoría del Espacio Público.
13. Coordinar la preparación y consolidación del presupuesto de inversión de la Entidad en todas sus etapas, así como la estructuración de las modificaciones presupuestales a las que haya lugar y su presentación ante las entidades competentes, de manera oportuna y confiable.
14. Desempeñar las demás funciones relacionadas con la naturaleza del cargo y el área de desempeño.
</t>
  </si>
  <si>
    <t xml:space="preserve">ATENTADOS , GOLPES, HERIDAS, CONTUSIONES, FRACTURAS, MUERTE </t>
  </si>
  <si>
    <t xml:space="preserve">HERIDAS CONTUSIONES FRACTURAS , MUERTE </t>
  </si>
  <si>
    <t xml:space="preserve">MISIONAL , SOPORTE Y ESTRATEGICO </t>
  </si>
  <si>
    <t>BODEGA -COLVATEL</t>
  </si>
  <si>
    <t xml:space="preserve">
1. CAPACITACION EN SISTEMA COMANDO DE INCIDENTES 
2. SIMULACROS</t>
  </si>
  <si>
    <t>1. CAPACITACIÓN EN HIGIENE POSTURAL
2. PAUSAS ACTIVAS
3. SENSIBILIZAR SOBRE EL PROGRAMA DE RIESGO BIOMECANICO</t>
  </si>
  <si>
    <t>1. CAPACITACIÓN EN HIGIENE POSTURAL
2. PAUSAS ACTIVAS</t>
  </si>
  <si>
    <t xml:space="preserve">MANTENIMIENTO DE SILLAS </t>
  </si>
  <si>
    <t xml:space="preserve">MONOGAFAS DE SEGURIDAD LENTE OSCURO 
</t>
  </si>
  <si>
    <t xml:space="preserve">ALTERACIONES OSTEOMUSCULARES DE ESPALDA Y EXTREMIDADES, LESION DEL TUNEL CARPIANO , ADORMECIMIENTOS,   CALAMBRES </t>
  </si>
  <si>
    <t xml:space="preserve"> (CARGA  MENTAL, CONTENIDO DE LA TAREA, DEMANDAS EMOCIONALES, SISTEMAS DE CONTROL, DEFINICIÓN DE ROLES, MONOTONÍA, ESTRÉS, ABUZO DE CONFIANZA ETC).</t>
  </si>
  <si>
    <t xml:space="preserve">LUMBALGIAS CRONICAS, HERNIAS DISCALES, ESCOLIOSIS </t>
  </si>
  <si>
    <t xml:space="preserve">DESPLAZAMIENTOS POR LA CIUDAD  </t>
  </si>
  <si>
    <t xml:space="preserve">CASCO DE SEGURIDAD
BOTAS DE SEGURIDAD
MONOGAFAS DE SEGURIDAD  LENTE OSCURO O CLARO 
</t>
  </si>
  <si>
    <t>Formular, dirigir y orientar las políticas, planes, programas y proyectos estratégicos y operativos relacionados con la defensa, inspección, vigilancia, regulación y control del espacio público, para la óptima administración del patrimonio inmobiliario de la ciudad, las áreas de cesión y el espacio público en general del Distrito Capital, de conformidad a la normatividad vigente.</t>
  </si>
  <si>
    <t xml:space="preserve">1.   Establecer conjunto con el Alcalde Mayor la formulación de las políticas, planes y programas de defensa, inspección, vigilancia, regulación y control del espacio público, conforme a la normatividad vigente.
2.   Establecer los lineamientos para la óptima la administración del espacio público, aprovechamiento de las zonas de cesión y de los bienes inmuebles del sector central del Distrito Capital, conforme a la normatividad vigente.
3.   Dirigir las políticas generales de funcionamiento del Departamento, y las referidas a la administración de los recursos humanos, físicos y financieros de la Entidad, de acuerdo con la normatividad vigente.
4.   Coordinar con las instancias competentes la vigilancia del cumplimiento de las normas sobre Espacio Público del Distrito Capital y la aplicación de las medidas correctivas, conforme con los lineamientos establecidos.
5.   Establecer programas, metodologías y modelos para la evaluación y control de gestión de los proyectos desarrollados por el Departamento, conforme a la normatividad vigente.
6.   Desarrollar los planes generales relacionados con la misión del Departamento Administrativo de la Defensoría del Espacio Público y hacer seguimiento para el cumplimiento de los términos y condiciones establecidos para su ejecución, de acuerdo con los lineamientos y parámetros establecidos.
7.   Verificar la implementación, desarrollo y ejecución del Sistema de Control Interno, el cual debe ser adecuado a la naturaleza, estructura y misión del Departamento.
8.   Conocer y resolver en segunda instancia los procesos disciplinarios, de acuerdo con la normatividad vigente y los criterios técnicos establecidos.
9.   Crear incentivos para contribuir a mantener, mejorar y ampliar el espacio público, en coordinación  con otras entidades distritales, de conformidad a la normatividad vigente.
10. Ejercer con las autoridades competentes el ejercicio de las acciones judiciales y administrativas necesarias para la defensa de los derechos sobre los bienes inmuebles de propiedad del sector central, de acuerdo a la normatividad vigente.
11. Formular los mecanismos de integración con las autoridades locales y otras entidades distritales para el manejo del espacio público, de acuerdo a los lineamientos establecidos.
12. Establecer mecanismos que permitan el reporte oportuno de la información que requiera la Secretaría de Hacienda sobre los bienes inmuebles de propiedad del Distrito Capital, de manera oportuna y confiable.
13. Adoptar los planes, programas y proyectos relacionados con la titulación de los bienes inmuebles, de conformidad a la normatividad en materia.
14. Implementar las acciones necesarias para el funcionamiento y reglamentación del Inventario General del Patrimonio Inmobiliario Distrital y del Registro Único del Patrimonio Inmobiliario Distrital y de los procesos de certificación necesarios, de manera oportuna y eficaz.
15. Ordenar el gasto del Departamento y administrar los recursos y bienes de la entidad, en los términos establecidos en las disposiciones vigentes.
16. Desempeñar las demás funciones que le sean asignadas y delegadas por la ley o por el Alcalde Mayor y que correspondan a la naturaleza de la entidad.
</t>
  </si>
  <si>
    <t>SUBDIRECTOR  DE  ADMINISTRACIÓN INMOBILIARIA Y DEL  ESPACIO PUBLICO</t>
  </si>
  <si>
    <t xml:space="preserve">  Dirigir la implementación y  ejecución de las políticas, planes y programas relacionados con la defensa, recuperación, administración y sostenibilidad del espacio público, dentro del marco de las normas legales vigentes y la misión del Departamento.</t>
  </si>
  <si>
    <t>1. Proponer al Director pautas y orientaciones técnicas en la formulación de políticas, planes y programas relacionados  con la inspección, vigilancia, regulación, administración, defensa y control de los bienes fiscales y de uso público, de conformidad a la normatividad vigente en materia. 
2. Definir e implementar el proceso de seguimiento de la ejecución contractual relacionada con la administración de los bienes fiscales y bienes de uso público a cargo del Departamento, de conformidad a la normatividad vigente en materia.
3. Orientar a las autoridades locales, sobre actividades que estimulen la protección, defensa y buen uso del espacio público, de conformidad a los lineamientos establecidos por el DADEP.
4. Asesorar y orientar a la Dirección del Departamento y a las demás dependencias en los asuntos relacionados con funciones propias de la Subdirección, de conformidad a la normatividad vigente. 
5. Dirigir el diseño y organización de estrategias para el fortalecimiento de la cultura ciudadana en la defensa, recuperación, administración y sostenibilidad del espacio público, de conformidad a la normatividad vigente en materia.
6. Dirigir y formular las políticas relacionadas con la defensa, recuperación del espacio público mediante la instauración y seguimiento a las actuaciones administrativas, de conformidad a la normatividad vigente en materia.
7. Realizar acompañamiento técnico-jurídico a los Alcaldes locales, en los procesos de restitución del espacio público, de conformidad a la normatividad vigente en materia.
8. Gestionar con la Oficina Asesora Jurídica del DADEP, los reportes de los hechos que puedan generar situaciones que atenten contra los bienes inmuebles registrados en el Inventario general del espacio público y bienes fiscales del nivel central, con el fin de adelantar las acciones administrativas correspondientes, de conformidad a los lineamientos establecidos por el Departamento.
9. Liderar la aplicación de la regulación del aprovechamiento económico de la Ciudad a través de la Comisión Intersectorial de Espacio Público, de manera oportuna y eficiente.
10. Coordinar y tramitar los recursos, acciones de tutela, cumplimiento, derechos de petición, y demás acciones jurídicas relacionadas con su competencia, con la oportunidad y confiabilidad requerida.
11. Aprobar la legalidad de los actos administrativos que deban ser expedidos por la Dirección del Departamento, de conformidad con la normatividad vigente.
12. Desempeñar las demás funciones relacionadas con la naturaleza del cargo y área de desempeño.</t>
  </si>
  <si>
    <t>RESOLUCION 2646 DEL 2008.
RESOLUCIÓN 652 DE 2012.
RESOLUCIÓN 1356 DE 2012.
RESOLUCIÓN 1832 DE 2004
RESOLUCION 2404 DE 2019</t>
  </si>
  <si>
    <t xml:space="preserve">1.CAPACITACION EN HIGIENE POSTURAL
2. SENSIBILIZAR EN EL PROGRAMA DE RIESGO BIOMECANICO 
3. REALIZAR PAUSAS ACTIVAS </t>
  </si>
  <si>
    <t xml:space="preserve">MANTENIMIENTO DE LA SILLA </t>
  </si>
  <si>
    <t xml:space="preserve">SUBDIRECTOR  ADMINISTRATIVO  FINANCIERO Y DE CONTROL DISCIPLINARIO </t>
  </si>
  <si>
    <t>Dirigir los procesos relacionados con el manejo del talento humano, recursos físicos, financieros, quejas y soluciones, disciplinarios, gestión documental y servicios generales del Departamento, dentro del marco de las normas legales vigentes y misión de la entidad para garantizar el funcionamiento del Departamento con calidad, oportunidad y ética.</t>
  </si>
  <si>
    <t xml:space="preserve">1. Dirigir el proceso de gestión del talento humano de acuerdo a la normatividad vigente.
2. Diseñar y ejecutar planes, programas y proyectos para la gestión integral del talento humano del Departamento, de acuerdo a los lineamientos del Departamento.
3. Dirigir la elaboración de nómina general del personal de la entidad, con el fin de realizar el pago de salarios, prestaciones sociales y parafiscales respectivas, con la oportunidad requerida.
4. Dirigir el proceso de trámite de órdenes de pago de los contratistas del Departamento, con el fin de realizar el pago oportuno de honorarios, y seguridad social respectiva, con la oportunidad requerida.
5. Dirigir el proceso contable del Departamento, conforme a la normatividad vigente.
6. Diseñar, implementar y sostener el Sistema de Seguridad y Salud en el Trabajo, en el marco del Sistema Integrado de Gestión.
7. Diseñar, implementar y sostener el Subsistema de Gestión Ambiental en el marco del Sistema Integrado de Gestión.
8. Diseñar y ejecutar acciones tendientes a fortalecer la cultura y el clima organizacional del Departamento, de acuerdo a las políticas institucionales.
9. Dirigir la administración de la información del personal del Departamento y responder por el archivo y actualización de las hojas de vida de los servidores públicos, de conformidad a la normatividad vigente.
10. Conocer y fallar en primera instancia los procesos disciplinarios en contra de los servidores, ex servidores y particulares que ejerzan funciones públicas en la entidad, de acuerdo con lo dispuesto por la ley y las normas vigentes.
11. Dirigir la administración de los recursos financieros de acuerdo a los lineamientos expedidos por la Secretaria de Hacienda Distrital, con el fin de atender las necesidades y obligaciones económicas del Departamento, para su óptimo funcionamiento. 
12. Administrar la recepción, trámite y resolución oportuna de las peticiones, quejas, reclamos y soluciones de acuerdo con la misión del Departamento.
13. Coordinar y tramitar los recursos, acciones de tutela, cumplimiento, derechos de petición, y demás acciones jurídicas relacionadas con su competencia, con la oportunidad y confiabilidad requerida.
14. Aprobar la legalidad de los actos administrativos que deban ser expedidos por la Dirección del Departamento, de conformidad con la normatividad vigente.
15. Fijar directrices para el adecuado manejo y mantenimiento del archivo de gestión, almacén, correspondencia, seguros, equipos, bienes y servicios para asegurar la normal prestación del servicio de la entidad.
16. Desempeñar las demás funciones relacionadas con la naturaleza del cargo y el área de desempeño.
</t>
  </si>
  <si>
    <t xml:space="preserve">ALTERACIONES OSTEOMUSCULARES DE ESPALDA Y EXTREMIDADES, LESION DEL TUNEL CARPIANO </t>
  </si>
  <si>
    <t xml:space="preserve">1. CAPACITACION EN HIGIENE POSTURAL
2. REALIZAR PAUSAS ACTIVAS </t>
  </si>
  <si>
    <t>1. SOCIALIZACION DE LA MATRIZIPEVRDC .
2. PAUSAS ACTVAS.</t>
  </si>
  <si>
    <t xml:space="preserve">SUBDIRECTOR  DE RESGISTRO INMOBILIARIO Y DEL ESPACIO PUBLICO </t>
  </si>
  <si>
    <t>Dirigir la implementación y  ejecución de las políticas, planes y programas relacionados con el saneamiento, titulación, registro y certificación de la propiedad inmobiliaria distrital, así como administrar, conformar y consolidar el inventario general del patrimonio inmobiliario, dentro del marco de las normas legales vigentes y la misión del Departamento.</t>
  </si>
  <si>
    <t xml:space="preserve">1.   Diseñar e implementar la formulación y ejecución de políticas, estrategias, planes y programas relacionados con el saneamiento, titulación, registro y certificación de la propiedad inmobiliaria distrital, de conformidad a la normatividad vigente.
2.   Dirigir las acciones pertinentes para el recibo, toma de posesión y delimitación de las zonas de cesión obligatorias gratuitas y suscribir las actas respectivas, así como las actas de corrección o modificación de las mismas, de acuerdo a los lineamientos establecidos por el DADEP.
3.   Dirigir y coordinar los procedimientos requeridos para la titulación o saneamiento de la propiedad inmobiliaria distrital, recomendar la suscripción de las escrituras públicas a que haya lugar a la dirección del Departamento y suscribir las certificaciones sobre el dominio, destino y uso de la propiedad inmobiliaria distrital, de manera confiable y oportuna.
4.   Asesorar y orientar a la Dirección del Departamento y a las demás dependencias en los asuntos relacionados con funciones propias de la Subdirección, de conformidad a la normatividad vigente. 
5.   Dirigir las políticas, planes, programas y actividades relacionadas con la organización y el mantenimiento del archivo físico documental inmobiliario de acuerdo con las disposiciones legales vigentes y las técnicas modernas de archivística. 
6.   Dirigir las políticas, planes, programas y actividades relacionados con la implantación de mecanismos de seguridad, protección y consulta de los archivos a su cargo, de conformidad a la normatividad vigente.
7.   Dirigir y coordinar la organización, reglamentación y actualización del Inventario General del espacio Público y Bienes Fiscales y su correspondiente sistema de información, conforme a los procedimientos establecidos.
8.   Dirigir y coordinar la organización, reglamentación y actualización del Registro Único del Patrimonio Inmobiliario Distrital, con base en el Inventario General del Espacio Público y Bienes Fiscales, conforme a los lineamientos establecidos en el DADEP.
9.   Generar y reportar a la Subdirección Administrativa y Financiera la información contable de la propiedad inmobiliaria del Distrito Capital para la incorporación en los estados financieros de la Entidad, de acuerdo a los procedimientos de la Entidad.
10. Definir y dirigir el proceso de respuestas a las solicitudes de las autoridades urbanísticas en materia de licencias sobre la propiedad inmobiliaria distrital y recomendar su suscripción o el trámite a que haya lugar a la Dirección del departamento, de conformidad a los lineamientos establecidos por el DADEP.
11. Coordinar y tramitar los recursos, acciones de tutela, cumplimiento, derechos de petición, y demás acciones jurídicas relacionadas con su competencia, con la oportunidad y confiabilidad requerida.
12. Aprobar la legalidad de los actos administrativos que deban ser expedidos por la Dirección del Departamento, de conformidad con la normatividad vigente.
13. Desempeñar las demás funciones relacionadas con la naturaleza del cargo y área de desempeño.
</t>
  </si>
  <si>
    <t>ESTRÉS, ALTERACIONES DE SUEÑO ESTRÉS</t>
  </si>
  <si>
    <t xml:space="preserve"> (CARGA  MENTAL, ESTRÉS , CONTENIDO DE LA TAREA, DEMANDAS EMOCIONALES, SISTEMAS DE CONTROL, DEFINICIÓN DE ROLES, MONOTONÍA, ALTA RESPONSABILIDAD ETC).</t>
  </si>
  <si>
    <t xml:space="preserve"> 1.CAPACITACION EN HIGIENE POSTURAL 
 2.PAUSAS ACTIVAS </t>
  </si>
  <si>
    <t xml:space="preserve">CAPACITACION EN ATOCUIDADO </t>
  </si>
  <si>
    <t xml:space="preserve">1.CAPACITACION EN HIGIENE POSTURAL 
2. SENSIBILIZACION DEL PROGRAMA DE RIESGO BIOMECANICO 
2.PAUSAS ACTIVAS </t>
  </si>
  <si>
    <t xml:space="preserve">  Verificar y evaluar el estado del sistema de control interno, de acuerdo a la normatividad vigente.. </t>
  </si>
  <si>
    <t xml:space="preserve">1. Planear, dirigir y organizar la verificación y evaluación del sistema de control Interno, de acuerdo con la normatividad vigente.
2.   Verificar que el sistema de control interno este formalmente establecido dentro de la organización y que su ejercicio sea intrínseco al desarrollo de las funciones de todos los cargos, y en particular, de aquellos que tengan responsabilidad de mando, de acuerdo con la normatividad vigente.
3.   Verificar que los controles definidos para los procesos y actividades de la organización, se cumplan por los responsables de su ejecución y en especial, que las áreas o empleados encargados de la aplicación del régimen disciplinario ejerzan adecuadamente esta función, de acuerdo con la normatividad vigente.
4.   Verificar que los controles asociados  con todas y cada una de las actividades de la organización estén adecuadamente definidos, sean apropiados y se mejoren permanentemente, de acuerdo a la evolución del Departamento.
5.   Velar por el cumplimiento de las leyes, normas, políticas, procedimientos, planes, programas, proyectos y metas de la organización y recomendar los ajustes necesarios, de acuerdo con la normatividad vigente.
6.   Servir de apoyo a los directivos en el proceso de toma de decisiones, a fin que se obtengan los resultados esperados, de manera oportuna y eficaz.
7.   Verificar los procesos relacionados con el manejo de los recursos, bienes y los sistemas de información de la entidad y recomendar los correctivos que sean necesarios, de conformidad a los lineamientos establecidos.
8.   Fomentar en todo el Departamento la formación de una cultura de control que contribuya al mejoramiento continuo, en cumplimiento de la misión institucional.
9.   Evaluar y verificar  la aplicación de los mecanismos de participación ciudadana, que en desarrollo del mandato constitucional y legal, diseñe la entidad correspondiente, conforme a la normatividad vigente.
10. Mantener permanentemente informados a los directivos acerca del estado del control interno dentro de la entidad, dando cuenta de las debilidades detectadas y de las fallas en su cumplimiento, de conformidad a los lineamientos establecidos.
11. Verificar que se implanten las medidas respectivas recomendadas, de acuerdo a los lineamientos establecidos.
12. Las demás funciones que se asigne el jefe del organismo o entidad, de acuerdo con el carácter de sus  funciones
</t>
  </si>
  <si>
    <t xml:space="preserve">MANTENIMIENTO DE SILLA  </t>
  </si>
  <si>
    <t xml:space="preserve"> 1.CAPACITACION EN HIGIENE POSTURAL 
 2.PAUSAS ACTIVAS 
</t>
  </si>
  <si>
    <t xml:space="preserve"> (CARGA  MENTAL, ABUZO DE CONFIANZA ,CONTENIDO DE LA TAREA, DEMANDAS EMOCIONALES, SISTEMAS DE CONTROL, DEFINICIÓN DE ROLES, MONOTONÍA, ETC).</t>
  </si>
  <si>
    <t xml:space="preserve">ALTERACIONES OSTEOMUSCULARES DE ESPALDA , ADORMECIMIENTOS, CALAMBRES  DE LAS MANOS , LESIÓN DEL TUNEL CARPIANO </t>
  </si>
  <si>
    <t>Formular e implementar las políticas y objetivos estratégicos, adoptar los planes, programas y proyectos correspondientes a la gestión de los servicios tecnológicos para asegurar el cumplimiento de la misión del Departamento, en concordancia a las normativas vigentes.</t>
  </si>
  <si>
    <t xml:space="preserve">Presentar las propuestas de la dependencia en el proceso de elaboración del Plan Estratégico del Departamento, de conformidad con los objetivos y metas de la entidad.
2.   Formular e implementar el Plan Estratégico de tecnologías de la información, el cual debe estar alineado con el Plan de Desarrollo Distrital, el Plan Estratégico del Departamento y la estrategia definida por el Ministerio de Tecnologías de la Información y las Comunicaciones, de conformidad con la normatividad vigente.
3.   Definir y dirigir el plan de acción, los programas, proyectos y las estrategias de la dependencia, de acuerdo con las políticas del Departamento.
4.   Verificar que los procesos tecnológicos del Departamento incluyan los estándares y lineamientos dictados por el Ministerio de Tecnologías de la Información y las Comunicaciones.
5.   Proponer e implementar las políticas y acciones relativas a la seguridad y privacidad de la información y de la plataforma tecnológica del Departamento, conforme a los lineamientos y políticas institucionales y normatividad vigente.
6.   Evaluar las tecnologías emergentes e identificar la viabilidad para su adopción en el Departamento, teniendo en cuenta los criterios económicos, financieros, normativos, de sostenibilidad, usos y tendencias de la industria tecnológica.
7.   Diseñar e implementar las metodologías y procedimientos necesarios para la adquisición, desarrollo, instalación, administración, seguridad, uso y soporte de los sistemas de la información del Departamento que permitan su óptimo funcionamiento.
8.   Gestionar la plataforma tecnológica que soporta los servicios tecnológicos y de información del Departamento que permita la ejecución de sus procesos estratégicos, misionales, control y apoyo.
9.   Liderar la administración técnica de los sistemas de información con  los que cuenta el Departamento, conforme a los estándares establecidos.
10. Dirigir el diseño, desarrollo e implementación del software y sistemas de información del Departamento, verificando que cuente con los parámetros de funcionamiento, legalidad, de conformidad a los lineamientos de la entidad y la normatividad vigente.
11. Supervisar y controlar la operación de la red, el centro de cómputo y los equipos del Departamento, de manera oportuna y confiable.
12. Definir los lineamientos de administración y adquisición  de los recursos de TIC que se realicen en el Departamento, de conformidad con la normatividad vigente.
13. Liderar la interoperabilidad tecnológica entre el Departamento y las demás entidades del nivel Distrital y Nacional con el fin de maximizar los usos de los recursos tecnológicos.
14. Desempeñar las demás funciones relacionadas con la naturaleza del cargo y área de desempeño.
</t>
  </si>
  <si>
    <t xml:space="preserve">1. SENSIBILIZACION DEL PROGRAMA DE FATIGA VISUAL , </t>
  </si>
  <si>
    <t xml:space="preserve">MANTENIMIENTO DE LAS SILLAS </t>
  </si>
  <si>
    <t>RESOLUCION 2646 DEL 2008.
RESOLUCION 2404 DEL 2019
RESOLUCIÓN 652 DE 2012.
RESOLUCIÓN 1356 DE 2012.
RESOLUCIÓN 1832 DE 2004
RESOLUCION 2404 DE 2019</t>
  </si>
  <si>
    <t xml:space="preserve">1.CAPACITACION EN HIGIENE POSTURAL
 2.REALIZAR PAUSAS ACTIVAS </t>
  </si>
  <si>
    <t>1. CAPACITACION EN EL SISTEMA COMANDO DE INCIDENTES 
2. SIMULACROS</t>
  </si>
  <si>
    <t xml:space="preserve">  Dirigir la gestión jurídica,  contractual y la defensa judicial del Departamento, dentro del marco de las normas legales vigentes y la misión del DADEP.</t>
  </si>
  <si>
    <t xml:space="preserve">1.   Asesorar y orientar a la Dirección del Departamento y las demás dependencias en los asuntos de carácter jurídico relacionados con las funciones propias de cada una de ellas, de conformidad a la normatividad vigente.
2.   Dirigir la defensa judicial en los procesos litigiosos que se adelanten en contra del Departamento o en los que este intervenga como demandante o como tercer interviniente o coadyuvante, en coordinación con las dependencias interesadas o de la administración distrital, cuando corresponda, de conformidad con la normatividad vigente.
3.   Dirigir el procedimiento de contratación del Departamento exigidos por la ley o normas reglamentarias para la adjudicación, celebración, legislación, ejecución y liquidación incluyendo la aprobación de pólizas, para asegurar la normal operación y funcionamiento de la entidad.
4.   Coordinar y tramitar los recursos, revocatorias directas, derechos de petición, tutelas, consultas y demás acciones jurídicas relacionadas con la misión del Departamento.
5.   Aprobar la legalidad de los actos administrativos que deban ser expedidos por el Director del Departamento de conformidad a la normatividad vigente.
6.   Sustanciar los fallos de segunda instancia de los procesos disciplinarios que se adelantes en contra de los servidores y ex servidores públicos del Departamento, de conformidad con la normatividad vigente.
7.   Definir y dirigir el plan de acción, los programas y proyectos y las estrategias de la dependencia que se adecuen con las políticas y misión de la entidad.
8.   Dirigir la actualización del sistema de información que adopte la entidad, en el área de su desempeño.
9.   Dirigir y resolver los asuntos jurídicos, revisión de actos administrativos y demás documentos que sean remitidos para su respectivo concepto jurídico de acuerdo a la misión de la entidad y legislación vigente.
10. Desempeñar las demás funciones relacionadas con la naturaleza del cargo y el área de desempeño.
.
4. Dirigir el procedimiento de contratación del Departamento exigidos por la ley o normas reglamentarias para la adjudicación, celebración, legislación, ejecución y liquidación incluyendo la aprobación de pólizas, para asegurar la normal operación y funcionamiento de la entidad.
</t>
  </si>
  <si>
    <t xml:space="preserve"> Realizar las acciones administrativas, técnicas y jurídicas, para garantizar el proceso de recuperación y defensa del espacio público, en aplicación a la normatividad vigente.</t>
  </si>
  <si>
    <t xml:space="preserve">2. SENSIBILIZACION DEL PROGRAMA DE FATIGA VISUAL </t>
  </si>
  <si>
    <t xml:space="preserve">3. CAPACITACION EN AUTOCUIDADO </t>
  </si>
  <si>
    <t xml:space="preserve">MONOGAFAS DE SEGURIDAD LENTE OSCURO
</t>
  </si>
  <si>
    <t xml:space="preserve">4. CAPACITACION EN AUTOCUIDADO </t>
  </si>
  <si>
    <t xml:space="preserve">CHAQUETA INSTITUCIONAL </t>
  </si>
  <si>
    <t xml:space="preserve">
1. CAPACITACIÓN EN COMUNICACIÓN ASERTIVA , 
2. ACTIVIDADES QUE CONTRIBUYAN AL CLIMA LABORAL .
</t>
  </si>
  <si>
    <t xml:space="preserve">1.CAPACITACION EN HIGIENE POSTURAL
2. PAUSAS ACTIVAS </t>
  </si>
  <si>
    <t xml:space="preserve">1.CAPACITACION EN HIGIENE POSTURAL
2.SENSIBILIZAR EN EL PROGRAMA DE RIESGO BIOMECANICO 
3. PAUSAS ACTIVAS </t>
  </si>
  <si>
    <t xml:space="preserve">FUMIGACION DOS (2) EN EL AÑO EN LAS  INSTALACIONES </t>
  </si>
  <si>
    <t xml:space="preserve">MANTENIMIENTO DE SILLA </t>
  </si>
  <si>
    <t xml:space="preserve">SEGURIDAD Y SALUD EN EL TRABAJO
 RECURSOS FISICOS </t>
  </si>
  <si>
    <t xml:space="preserve">
BOTAS DE SEGURIDAD
MONOGAFAS DE SEGURIDAD  LENTE OSCURO O CLARO
GUANTES EN VAQUETA </t>
  </si>
  <si>
    <t xml:space="preserve">1. Realizar el proceso de verificación de predios para determinar su viabilidad técnico/jurídico e incorporar al Patrimonio Inmobiliario Distrital, conforme a la normatividad vigente.
2. Revisar y avalar los estudios técnico-jurídicos de los predios que se encuentran en el pre-inventario del SIDEP, de manera oportuna y eficaz.
3. Evaluar la condición de los predios del Patrimonio Inmobiliario Distrital con el fin de tramitar la desincorporación de los mismos del inventario del SIDEP, conforme a la normatividad vigente.
4. Verificar y clasificar dentro del SIDEP la incorporación de los Predios del Patrimonio Inmobiliario Distrital, de manera oportuna y confiable.
5. Elaborar estudios técnico-jurídicos, proyectar conceptos, constancias, donde se determine la naturaleza jurídica de los predios del Patrimonio Inmobiliario Distrital, conforme a la normatividad vigente.
6. Revisar y avalar dentro del marco de referencia los puntos de control de georreferenciación de los predios del  Patrimonio Inmobiliario Distrital, de manera oportuna y confiable.
7. Proponer e implementar mejoras y controles en los procesos de depuración de la información alfanumérica y cartográfica del SIDEP, de conformidad con los lineamientos de la entidad.
8. Responder por la actualización de la información que será suministro para conformar indicadores de gestión y resultado de los proyectos que se ejecuten y analizarla, para el cumplimiento de la misión del Departamento. 
9. Brindar asistencia técnica o jurídica sobre las funciones propias del área tanto a las Subdirecciones y Oficinas Asesoras del Departamento, de conformidad con los lineamientos establecidos por el DADEP.
10. Desempeñar las demás funciones relacionadas con la naturaleza del cargo y el área de desempeño.
</t>
  </si>
  <si>
    <t xml:space="preserve">PROFESIONAL ESPECIALIZADO Y PROFESIONALES DE PRESATCION DE SERVICIOS Y APOYO A LA GESTIÓN </t>
  </si>
  <si>
    <t>PISO 15 Y 16</t>
  </si>
  <si>
    <t xml:space="preserve"> Realizar acciones de carácter técnico y urbanístico relacionadas con los procesos de estudios técnicos que permitan el proceso de incorporación de predios en el Inventario General de Espacio Público y bienes fiscales, en el marco de las disposiciones legales vigentes, para el cumplimiento de la misión institucional con la oportunidad y eficacia requerida  Y las que se encuntran establecidas en las obligaciones contractuales de los contratistas </t>
  </si>
  <si>
    <t>RESOLUCION 2646 DEL 2008.
RESOLUCIÓN 652 DE 2012.
RESOLUCIÓN 1356 DE 2012.
RESOLUCIÓN 1832 DE 2004
RESOLUCIÓN 2404 DE 2019</t>
  </si>
  <si>
    <t xml:space="preserve">BOTAS DE SEGURIDAD
MONOGAFAS DE SEGURIDAD  LENTE OSCURO
 </t>
  </si>
  <si>
    <t xml:space="preserve">CASCO DE SEGURIDAD
BOTAS DE SEGURIDAD
MONOGAFAS DE SEGURIDAD  LENTE OSCURO O LENTE CLARO (SI ES NOCTURNO)
</t>
  </si>
  <si>
    <t>PISO 15 Y 16 -CIUDAD</t>
  </si>
  <si>
    <t xml:space="preserve">PROFESIONAL ESPECIALIZADO DE DEFENSA Y PROFESIOANALES DE PRESTACION DE SERVICIOS Y DE APOYO A LA GESTIÓN </t>
  </si>
  <si>
    <t xml:space="preserve">
1. Brindar apoyo técnico/ jurídico de manera coordinada con las Alcaldías Locales, y  demás Entidades Distritales intervinientes, en las acciones necesarias para la defensa, control y restitución de bienes de uso público definidos en las metas de la entidad, de acuerdo a la normatividad vigente
2. Realizar el seguimiento a las políticas, planes y programas sobre control y defensa del espacio público se formulen, para el cumplimiento de las metas establecidas para el área.
3. Apoyar la programación, coordinación y liderazgo de los operativos o diligencias de restitución y recuperación de los espacios públicos para el cumplimiento de las metas de la entidad, de acuerdo a la normatividad vigente
4. Realizar seguimiento a la gestión relacionada con el trámite de las actuaciones administrativas que cursan en las Alcaldías Locales por RBUP y que comprende acciones encaminadas al inicio, aporte de pruebas, impulso procesal, recursos, materialización y otros que se surtan en dichos procesos, conforme a la normatividad vigente.
5. Proponer y diseñar mecanismos de seguimiento para notificación de los actos administrativos de primera y segunda instancia, y el registro de la información correspondiente al sistema de información de la entidad SIDEP, de acuerdo con la normatividad y procedimientos vigentes.
6. Realizar la notificación de los actos administrativos de segunda instancia en las actuaciones administrativas y policivas, y notificar a la Oficina Asesora Jurídica cuando dichos actos sean contrarios a los intereses del DADEP, de conformidad a las directrices impartidas por el Subdirector.
7. Realizar con la Oficina Asesora Jurídica las actuaciones correspondientes al trámite de las acciones populares, de tutela, de cumplimiento, derechos de petición y socializar la ocurrencia de hechos que atenten contra los bienes inmuebles que hacen parte del inventario general del espacio público y bienes nivel central, para que adelante las acciones judiciales necesarias para su defensa, conforme a la normatividad vigente.
8. Brindar acompañamiento en el proceso de estudios e investigaciones en materia de espacio público, que conlleven al cumplimiento eficaz de la misión institucional.
9. Orientar a los usuarios y suministrar información y documentos de conformidad con los procedimientos establecidos para el área.
10. Proyectar respuestas ante los requerimientos de los organismos de control, relacionados con la Defensa del espacio público, de manera veraz y oportuna.
11. Ejercer la supervisión de los contratos, convenios o actas de entrega, asignados por el jefe inmediato, de conformidad a los procedimientos del Departamento.
12. Desempeñar las demás funciones relacionadas con la naturaleza del cargo y el área de desempeño.
13. Las establecidas en las obligaciones contractuales </t>
  </si>
  <si>
    <t xml:space="preserve">PISO 15 Y 16 -CIUDAD </t>
  </si>
  <si>
    <t>PROFESIONAL ESPECIALIZADO DEFENSA SAI</t>
  </si>
  <si>
    <t>PROFESIONAL ESPECIALIZADO ADMINISTRACION  SAI</t>
  </si>
  <si>
    <t>Las desctitas en cada uno de los cargos de conformidad al manual de funciones y contratos de prestacion de servicios profesionales y de apoyo a la gestion</t>
  </si>
  <si>
    <t xml:space="preserve">
1. REALIZAR ACTIVIDADES QUE SE ENCUENTREN ESTABLECIDAS EN EL PROGRAMA DE RIESGO PSICOSOCIAL.
2. REALIZAR MEDICIÓN DE CLIMA LABORAL </t>
  </si>
  <si>
    <t xml:space="preserve">DESPLAZAMIENTOS  POR AREAS AREAS DE LA OFICINA </t>
  </si>
  <si>
    <t>ESTRÉS , ALTERACIONES DE SUEÑO ESTRÉS</t>
  </si>
  <si>
    <t xml:space="preserve">PISO 15 Y 16 -BODEGA COLVATEL </t>
  </si>
  <si>
    <t xml:space="preserve">DESPLAZAMIENTOS  POR AREAS O ESPACIOS A DESALOJAR O RECORRIDOS POR LA CIUDAD  </t>
  </si>
  <si>
    <t xml:space="preserve"> (ABUSO DE CONFIANZA , FALTA DE COMPROMISO CARGA  MENTAL, CONTENIDO DE LA TAREA, DEMANDAS EMOCIONALES, SISTEMAS DE CONTROL, DEFINICIÓN DE ROLES, MONOTONÍA, ETC).</t>
  </si>
  <si>
    <t xml:space="preserve">ALTERACIONES OSTEOMUSCULARES DE ESPALDA Y EXTREMIDADES , LESION DE TUNEL CARPIANAO </t>
  </si>
  <si>
    <t xml:space="preserve">
1. Analizar y elaborar de acuerdo con el análisis técnico las actas (de recibo, toma de posesión, delimitación, corrección etc.), estudios de levantamientos topográficos, diagnósticos físicos y técnicos, conceptos, constancias, certificaciones e informes requeridos de los urbanismos debidamente aprobados.
2. Realizar  las visitas de Inspección técnico-administrativas en áreas de cesión de uso público y bienes fiscales requeridos y estudiar el resultado para el cumplimiento de las funciones del área.
3. Realizar el análisis previo determinando la viabilidad del proceso de toma de posesión de las zonas de uso público en las urbanizaciones, barrios o desarrollos y suscribir las correspondientes actas. 
4. Revisar la documentación necesaria, para la aprobación y suscripción de las solicitudes de cualquier clase de licencia según la normativa vigente, sometida a consideración de la Dirección del Departamento, con relación a la propiedad inmobiliaria Distrital. 
5. Asegurar la  actualización periódica del sistema de información de la entidad, para el manejo y control de los asuntos de competencia del área y remitir los archivos, documentos e información que permitan alimentar y actualizar el archivo de la propiedad inmobiliaria y el Sistema de Información de la Entidad.
6. Informar  a los grupos, áreas o Subdirecciones de la Entidad o en su defecto a las restantes entidades del Distrito Capital competentes, sobre  todo hecho o acto jurídico de que tenga conocimiento en el ejercicio de sus funciones que pueda afectar la tenencia, posesión o titularidad de la propiedad inmobiliaria del Distrito Capital.
7. Elaborar estudios técnico-jurídicos, proyectar y suscribir conceptos, constancias, informes y comunicaciones a otras entidades distritales y responder los conceptos, constancias, certificaciones, informes y en general, todo oficio o memorando expedido por causa y con ocasión del ejercicio de las funciones asignadas al área.
8. Realizar el estudio técnico y jurídico de las pólizas  que garanticen la  estabilidad de obras de las zonas de cesión. 
9. Adelantar los trámites de las solicitudes de avalúo comercial de los bienes fiscales propiedad del Distrito Capital.
10. Desempeñar las demás funciones relacionadas con la naturaleza del cargo y el área de desempeño.
</t>
  </si>
  <si>
    <t xml:space="preserve">VISITAS A PREDIOS PUBLICOS OCUPADOS  O RECORRIDOS POR LA CIUDAD </t>
  </si>
  <si>
    <t xml:space="preserve">DESPLAZAMIENTOS  POR AREAS O ESPACIOS DE LA CIUDAD </t>
  </si>
  <si>
    <t xml:space="preserve">PROFESIONAL UNIVERSITARIO Y PROFESIONALES DE PRESTACION DE SERVICIOS Y DE APOYO A GESTIÓN </t>
  </si>
  <si>
    <t xml:space="preserve"> Realizar los estudios técnicos y análisis necesarios que permitan actualizar,  recibir e incorporar  en el inventario general de bienes de uso público y bienes fiscales  del nivel central de Distrito Capital los predios, construcciones y zonas de cesión así como emitir las certificaciones o conceptos técnicos sobre el dominio, destino y uso  de la propiedad inmobiliaria Distrital, de conformidad a la normatividad vigente y las contempladas de acuerdo con las  obligaciones contractuales </t>
  </si>
  <si>
    <t xml:space="preserve">1. SENSIBILIZACION DEL PROGRAMA DE FATIGA VISUAL
2. PAUSAS ACTIVAS  </t>
  </si>
  <si>
    <t xml:space="preserve">1.CAPACITACIÓN EN AUTOCUIDADO </t>
  </si>
  <si>
    <t xml:space="preserve">1. CAPACITACIÓN EN AUTOCUIDADO </t>
  </si>
  <si>
    <t xml:space="preserve">SEGURIDAD Y SALUD EN EL TRABAJO - RECURSOS FISICOS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</si>
  <si>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obligaciones contratuales de los contratistas </t>
  </si>
  <si>
    <t xml:space="preserve"> ARCHIVO FISICO ,  RECURSOS FISICOS  , PRESUPUESTO , CONTABILIDAD , CONTRATOS  Y PROFESIONALES DE PRESTACIÓN DE SERVICIOS Y DE APOYO A LA GESTIÓN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</si>
  <si>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las obligaciones contractuales </t>
  </si>
  <si>
    <t>1.CAPACITACION EN PRIMEROS AUXILIOS</t>
  </si>
  <si>
    <t xml:space="preserve">CAPACITACION  EN AUTOCUIDADO  </t>
  </si>
  <si>
    <t xml:space="preserve">1. CAMPAÑA  CONTRA EL RUIDO .
</t>
  </si>
  <si>
    <t>PÚBLICO</t>
  </si>
  <si>
    <t>Apoyar el desarrollo de los procesos misionales conforme a los procesos y procedimientos definidos para lograr los objetivos de las dependencias, aplicando los conocimientos técnicos en el marco de la normatividad vigente.</t>
  </si>
  <si>
    <t xml:space="preserve">1. Realizar los levantamientos topográficos necesarios para la determinación de las áreas de las urbanizaciones, predios o construcciones que deben ser incorporados o actualizados en el  Inventario General de Espacio Público y Bienes Fiscales y presentar los respectivos informes en donde se incluyan planos y carteras topográficas, de conformidad con los procesos establecidos en el Departamento.
2. Efectuar las visitas técnicas administrativas necesarias a los bienes del Inventario General de Espacio Público y Bienes Fiscales, entregando los respectivos informes, de conformidad con los procesos establecidos en el Departamento.
3. Realizar la incorporación o actualización de la información geográfica y alfanumérica de las urbanizaciones, predios y construcciones según corresponda de acuerdo a los niveles Censo, inventario o patrimonio del SIDEP, de conformidad con los procesos establecidos en el Departamento.
4. Revisar y recomendar la aprobación de los levantamientos topográficos presentados por contratistas externos, de conformidad con los procesos establecidos en el Departamento.
5. Elaborar los registros topográficos y mapas temáticos de  las urbanizaciones, predios o construcciones que deben ser incorporados o actualizados en el  Inventario General de Espacio Público y Bienes Fiscales, de conformidad con los procesos establecidos en el Departamento.
6. Adelantar las investigaciones de carácter predial y urbanístico ante entidades competentes del mismo nivel Distrital o Nacional, de conformidad con los procesos establecidos en el Departamento.
7. Realizar la depuración de las inconsistencias identificadas en el SIDEP, de conformidad con los procesos establecidos en el Departamento.
8. Brindar  apoyo técnico en las actividades que requiera la Subdirección de Registro Inmobiliario, de conformidad a las directrices del Subdirector.
9. Elaborar las certificaciones sobre el dominio, destino y uso de la propiedad inmobiliaria distrital para la firma del  líder de Grupo o el Subdirector, según el caso, con base en las normas del plan de ordenamiento territorial y en la información extractada de los procesos catastrales, urbanísticos, de notariado y registro, de conformidad con los procesos establecidos en el Departamento.
10. Desempeñar las demás funciones relacionadas con la naturaleza del cargo y el área de desempeño.
</t>
  </si>
  <si>
    <t xml:space="preserve">PISO 15 Y 16 - CIUDAD </t>
  </si>
  <si>
    <t xml:space="preserve">MANTENIMIENTO PREVENTIVO Y CORRECTIVO   PARA LUMINARIAS Y PELICULAS DE VENTANALES </t>
  </si>
  <si>
    <t xml:space="preserve">1. CAMPAÑA EN FACTOR DE RIESGO AL RUIDO.
</t>
  </si>
  <si>
    <t xml:space="preserve">AUXILIAR DE SERVICIOS GENERALES </t>
  </si>
  <si>
    <t xml:space="preserve">1. Realizar el mantenimiento preventivo y correctivo, reubicación de elementos y mobiliario de la Entidad, conforme a los procedimientos establecidos.
2. Hacer seguimiento y control a las activadas correctivas realizadas, de manera oportuna y confiable, conforme a las directrices del jefe inmediato.
3. Tramitar la correspondencia y fotocopiar documentos de conformidad con los procedimientos establecidos.
4. Apoyar en la organización del archivo de gestión de la dependencia indicada y la depuración de los documentos que deban ir con destino al archivo central, de acuerdo con los procedimientos establecidos.
5. Realizar ante el banco correspondiente, el trámite de canje de cheques de caja menor del Departamento, de manera oportuna y confiable, bajo los principios de seguridad y eficacia.
6. Realizar el apoyo en las actividades logísticas y de entrega de correspondencia de carácter inmediato a la Alcaldía, Entidades Distritales, Entes de Control, y demás oficinas que se requieran por necesidades del servicio, conforme a las directrices impartidas por el Subdirector o jefe inmediato de la SAF.
7. Desempeñar las demás funciones relacionadas con la naturaleza del cargo y el área de desempeño.
</t>
  </si>
  <si>
    <t xml:space="preserve">DIFERENTES LUGARES DE LA CIUDAD </t>
  </si>
  <si>
    <t>Efectuar las labores operativas relacionadas con el servicio de manejo de vehículos a cargo del Departamento Administrativo de la Defensoría del Espacio Público, cumpliendo con las normas de tránsito y efectuar apoyo administrativo y logístico de conformidad con las necesidades de la entidad.</t>
  </si>
  <si>
    <t xml:space="preserve">1. Prestar el servicio de transporte de personal para el desarrollo de las actividades propias del DADEP, de acuerdo a las normas de tránsito de manera eficiente y oportuna y de acuerdo a órdenes del jefe inmediato.
2. Realizar el transporte de suministros, equipos y correspondencia, siguiendo instrucciones del jefe inmediato.
3. Responder por el aseo, mantenimiento y cuidado del vehículo asignado a su cargo, para garantizar el normal funcionamiento del mismo.
4. Llevar el vehículo a los lugares que le sea indicado, para la realización de las reparaciones menores y aquellas de mantenimiento preventivo y correctivo, para garantizar el buen funcionamiento del mismo y prestar un buen servicio.
5. Mantener en buen estado el equipo de carretera, herramientas y demás implementos de seguridad vial, para atender de manera oportuna las situaciones adversas que se presenten.
6. Informar de manera oportuna a la dependencia responsable, sobre el mal funcionamiento o daños que haya sufrido el vehículo, así como hacer la solicitud del suministro de gasolina y lubricantes, con el fin de prestar un servicio adecuado.
7. Mantener al día la documentación del vehículo, de acuerdo con lo que sea requerido por la autoridad competente, y evitar así inconvenientes en tal sentido.
8. Cumplir de manera estricta las restricciones de uso de los vehículos puestos a disposición del DADEP, siguiendo las instrucciones del Jefe Inmediato en cumplimiento de las funciones propias del servicio.
9. Apoyar en la ejecución de tareas administrativas y logísticas del proceso de gestión documental, previa orden del superior inmediato.
10. Desempeñar las demás funciones relacionadas con la naturaleza del cargo y el área de desempeño.
</t>
  </si>
  <si>
    <t xml:space="preserve">APOYO LOGISTICO SAI </t>
  </si>
  <si>
    <t xml:space="preserve">AUXILIAR SG-MANTENIMIENTO </t>
  </si>
  <si>
    <t xml:space="preserve">SEGUNDA INSTANCIA </t>
  </si>
  <si>
    <t xml:space="preserve">PISO 15 </t>
  </si>
  <si>
    <t xml:space="preserve">PROFESIONAL ESPECIALIZADO Y PROFESIONAL UNIVERSITARIO </t>
  </si>
  <si>
    <t xml:space="preserve">Las desctitas en cada uno de los cargos de conformidad al manual de funciones </t>
  </si>
  <si>
    <t xml:space="preserve">Realizar las actividades administrativas de acuerdo con el Manual Específico de Funciones y de Competencias Laborales para los empleos que conforman la planta de personal del DEPARTAMENTO ADMINISTRATIVO DE LA DEFENSORÍA DEL ESPACIO PÚBLICO </t>
  </si>
  <si>
    <t xml:space="preserve">EXPOSICIÓN A INSECTOS  O ROEDORES </t>
  </si>
  <si>
    <t xml:space="preserve">EXPOSICIÓN  A SOLVENTES  DISOLVENTES </t>
  </si>
  <si>
    <t xml:space="preserve">LAVADO DE BAÑOS  Y SELLADO DE PISOS </t>
  </si>
  <si>
    <t xml:space="preserve">CONTACTO  EN ALMACENAMIENTO DE RESIDUOS SÓLIDOS  (SÓTANOS DEL EDIFICIO)
</t>
  </si>
  <si>
    <t>LAVADO, DESINFECCIÓN DE BAÑOS Y TRANSPORTE DE BASURA</t>
  </si>
  <si>
    <t>EXPOSICIÓN O CONTACTO CON FLUIDOS CORPORALES</t>
  </si>
  <si>
    <t xml:space="preserve">PICADURAS DE INSECTOS 
MORDEDURAS DE ANIMALES  Y ROEDORES </t>
  </si>
  <si>
    <t xml:space="preserve">FATIGA AUDITIVA, CEFALEAS Y DESCOSENTRACIÓN </t>
  </si>
  <si>
    <t xml:space="preserve">QUEMADURAS CON LA ESTUFA </t>
  </si>
  <si>
    <t xml:space="preserve">CONTACTO CON LA ESTUFA </t>
  </si>
  <si>
    <t xml:space="preserve">HERIDAS </t>
  </si>
  <si>
    <t xml:space="preserve">TRABAJO EN ALTURAS </t>
  </si>
  <si>
    <t xml:space="preserve">CAIDA, GOLPES , ESGINCE , TRAUMAS OSTEOMUSCULARES Y MUERTE </t>
  </si>
  <si>
    <t>NINGUNO</t>
  </si>
  <si>
    <t xml:space="preserve">CONTUCIONES Y MUERTE </t>
  </si>
  <si>
    <t xml:space="preserve">CAPACITACION Y CERTIFICACION AL PERSONAL </t>
  </si>
  <si>
    <t>Resolución 1409 de 2012
Ley 1562 de 2012</t>
  </si>
  <si>
    <t xml:space="preserve">1. CAPACITACIÓN EN AUTOCUIDADO  </t>
  </si>
  <si>
    <t>(ELEMENTOS O PARTES DE  HERREMIENTAS DE OFICINA O LEVANTAMIENTO DE CARGAS )</t>
  </si>
  <si>
    <t xml:space="preserve">BIOMECÁNICO </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</si>
  <si>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5. Realizar el seguimiento al programa de gestión documental y al sistema integrado de conservación aplicando los principios y procesos archivísticos de acuerdo a las normas y reglamentos que regulen la materia y las necesidades de la entidad.
</t>
  </si>
  <si>
    <t xml:space="preserve">SOPORTE </t>
  </si>
  <si>
    <t xml:space="preserve">BODEGAS COLVATEL </t>
  </si>
  <si>
    <t>ESTRÉS POR LA ALTA RESPONSABILIDAD
AFECCIONES GASTROINTESTINALES.</t>
  </si>
  <si>
    <t xml:space="preserve">ESTRÉS CEFALEAS, GASTRITIS, COLON IRRITABLE. </t>
  </si>
  <si>
    <t>RESOLUCION 2646 DEL 2008.
RESOLUCIÓN 652 DE 2012.
RESOLUCIÓN 1356 DE 2012.
RESOLUCIÓN 1832 DE 2004
RESOLUCION 2404 DE 2019.</t>
  </si>
  <si>
    <t>VIRUS (COVID 19)</t>
  </si>
  <si>
    <t>AFECCIONES RESPIRATORIAS, CARDIACAS, RENALES.</t>
  </si>
  <si>
    <t>NEUMONIAS DIVERSAS.</t>
  </si>
  <si>
    <t>RESOLUCION 666 DE 2020.</t>
  </si>
  <si>
    <t>ACONDICIONAMIENTO PUESTOS DE TRABAJO</t>
  </si>
  <si>
    <t>TAPABOCAS.</t>
  </si>
  <si>
    <t>BIOLOGICOS</t>
  </si>
  <si>
    <t>VIRUS</t>
  </si>
  <si>
    <t>VIRUS (COVID-19)</t>
  </si>
  <si>
    <t>ATENCION CLIENTE INTERNO</t>
  </si>
  <si>
    <t>AFECCIONES RESPIRATORIAS</t>
  </si>
  <si>
    <t>NEUMONIAS DIVERSAS</t>
  </si>
  <si>
    <t>RESOLUCION 666 DE 2020</t>
  </si>
  <si>
    <t xml:space="preserve">AFECCIONES RESPIRATORIAS </t>
  </si>
  <si>
    <t>(ESTILO DE MANDO, PAGO, CONTRATACIÓN,  PARTICIPACIÓN, INDUCCIÓN  Y  CAPACITACIÓN,  BIENESTAR SOCIAL,  EVALUACIÓN  DEL  DESEMPEÑO, MANEJO DE CAMBIOS)
TRABAJO EN CASA</t>
  </si>
  <si>
    <t>(ESTILO DE MANDO, PAGO, CONTRATACIÓN,  PARTICIPACIÓN, INDUCCIÓN  Y  CAPACITACIÓN,  BIENESTAR SOCIAL,  EVALUACIÓN  DEL  DESEMPEÑO, MANEJO DE CAMBIOS)
TRABAJO EN CASA.</t>
  </si>
  <si>
    <t>RESOLUCION 2646 DEL 2008.
RESOLUCIÓN 652 DE 2012.
RESOLUCIÓN 1356 DE 2012.
RESOLUCIÓN 1832 DE 2004
RESOLUCION 2404 DE 2019
RESOLUCION 666DE 2020</t>
  </si>
  <si>
    <t>VIRUS (COVID 9)</t>
  </si>
  <si>
    <t>RESOLUCION 2646 DEL 2008.
RESOLUCIÓN 652 DE 2012.
RESOLUCIÓN 1356 DE 2012.
RESOLUCIÓN 1832 DE 2004
RESOLUCION 2404 DE 2019
RESOLUCION 666 DE 2020</t>
  </si>
  <si>
    <t>RESOLUCION 2646 DEL 2008.
RESOLUCIÓN 652 DE 2012.
RESOLUCIÓN 1356 DE 2012.
RESOLUCIÓN 1832 DE 2004
RESOLUCION 666 DE 2020</t>
  </si>
  <si>
    <t>VIRUS, BATERIAS, PARASITOS, MORDEDURAS, PICADURAS</t>
  </si>
  <si>
    <t>SALIDAS A CAMPO</t>
  </si>
  <si>
    <t xml:space="preserve">AFECCIONES RESPIRATORIAS, INFECCIONES  </t>
  </si>
  <si>
    <t>NEUMONIAS DIVERSAS
ENFERMEDADES ENDEMICAS</t>
  </si>
  <si>
    <t>DESPLAZAMIENTOS POR AREAS O ESPACIOS A DESALOJAR CON ALTA INCIDENCIA DEL VIRUS.</t>
  </si>
  <si>
    <t>ATENCION CLIENTE INTERNO Y EXTERNO</t>
  </si>
  <si>
    <t>Ley 9 de 1979
RESOLUCION 666 DE 2020</t>
  </si>
  <si>
    <t>SEGURIDAD Y SALUD EN EL TRABAJO
VISITANTE</t>
  </si>
  <si>
    <t>GUANTES NITRILO
TAPABOCAS</t>
  </si>
  <si>
    <t>GUANTES DE NITRILO</t>
  </si>
  <si>
    <t>(ESTILO DE MANDO, PAGO, CONTRATACIÓN,  PARTICIPACIÓN, INDUCCIÓN  Y  CAPACITACIÓN,  BIENESTAR SOCIAL,  EVALUACIÓN  DEL  DESEMPEÑO, MANEJO DE CAMBIOS)
ACTIVIDAD COMBINADA( T. REMOTO, T. CAMPO)</t>
  </si>
  <si>
    <t>ESTRÉS, CEFALEAS MIGRAÑOSAS, AFECCIONES RESPIRATORIAS</t>
  </si>
  <si>
    <t>ACONDICIONAMIENTO DEL LUGAR DE TRABAJO, HIGIENE POSTURAL.</t>
  </si>
  <si>
    <t>SEGURIDAD Y SALUD EN EL TRABAJO.
COLABORADOR</t>
  </si>
  <si>
    <t>ESTRÉS, CEFALEAS MIGRAÑOSAS, AFECCIONES REPIRATORIAS.</t>
  </si>
  <si>
    <t>ENFEMEDADES SIST. CARDIOVASCULAR.
NEUMONIAS DIVERSAS.</t>
  </si>
  <si>
    <t>TAPABOCAS</t>
  </si>
  <si>
    <t>1. FOMENTAR PROGRAMAS DE BIENESTAR, DEPORTIVOS, CULTURALES  A NIVEL DE LA ENTIDAD  PARA FACILITAR LA INTEGRACIÓN Y MEJORAR LA SALUD. 
2.  CAPACITACIÓN EN COMUNICACIÓN EFECTIVA, 
3.  REALIZAR  ACTIVIDADES QUE CONTRIBUYAN AL CLIMA  LABORAL.
4.  APLICAR LA BATERIA DE RIESGO PISCOSOCIAL .
 5. GENERAR CAMPAÑAS PREVENCION TRABAJO EN CASA</t>
  </si>
  <si>
    <t>1. SOCIALIZAR LA MATRIZ DE IPEVRDC .
2. PAUSAS ACTVAS.</t>
  </si>
  <si>
    <t xml:space="preserve">SEGURIDAD Y SALUD EN EL TRABAJO
COLABORADOR
</t>
  </si>
  <si>
    <t>SEGURIDAD Y SALUD EN EL TRABAJO.
COLABORADOR.</t>
  </si>
  <si>
    <t xml:space="preserve">1. FOMENTAR PROGRAMAS DE BIENESTAR, DEPORTIVOS, CULTURALES  A NIVEL DE LA ENTIDAD PARA FACILITAR LA INTEGRACIÓN Y MEJORAR LA SALUD. 
2.  CAPACITACIÓN EN COMUNICACIÓN EFECTIVA, 
3.  REALIZAR ACTIVIDADES QUE CONTRIBUYAN AL CLIMA LABORAL.
4.  APLICAR LA BATERIA DE RIESGO PSICOSOCIAL. 
</t>
  </si>
  <si>
    <t xml:space="preserve">CAPACITACION EN USO DE COSEDORAS, PERFORADORAS Y DEMAS ELEMENTOS DE TRABAJO. </t>
  </si>
  <si>
    <t>ESTRÉS, CEFALEAS MIGRAÑOSAS, AFECCIONES RESPIRATORIAS.</t>
  </si>
  <si>
    <t>AFECCIONES CARDIOVASCULARES.
NEUMONIAS DIVERSAS.</t>
  </si>
  <si>
    <t xml:space="preserve">1. FOMENTAR PROGRAMAS DE BIENESTAR, DEPORTIVOS, CULTURALES  A NIVEL DE LA ENTIDAD PARA FACILITAR LA INTEGRACIÓN Y MEJORAR LA SALUD. 
2.  CAPACITACIÓN EN COMUNICACIÓN EFECTIVA
3.  REALIZAR ACTIVIDADES QUE CONTRIBUYAN AL  CLIMA LABORAL.
4.  APLICAR LA BATERIA DE RIESGO PSICOSOCIAL  .
</t>
  </si>
  <si>
    <t>1. FOMENTAR PROGRAMAS DE BIENESTAR, DEPORTIVOS, CULTURALES  A NIVEL DE LA ENTIDAD  PARA FACILITAR LA INTEGRACIÓN Y MEJORAR LA SALUD. 
2.  CAPACITACIÓN EN COMUNICACIÓN EFECTIVA
3.  CONTINUAR MEDICIÓN DE CLIMA LABORAL.
4.  APLICAR LA BATERIA DE RIESGO PSICOSOCIAL.
5. GENERAR CAMPAÑAS SOBRE  SOBRE TRABAJO EN CASA.</t>
  </si>
  <si>
    <t>SEGURIDAD Y SALUD EN EL TRABAJO.
COLABORADOR</t>
  </si>
  <si>
    <t>SEGURIDAD Y SALUD EN EL TRABAJO
COLABORADOR.</t>
  </si>
  <si>
    <t>ESTRÉS CEFALEAS MIGRAÑOSAS, AFECCIONES RESPIRATORIAS.</t>
  </si>
  <si>
    <t>1.SOCIALIZACION  EN LA MATRIZ DE IPEVRDC .
2. PAUSAS ACTVAS.</t>
  </si>
  <si>
    <t>SEGURIDAD Y SALUD EN EL TRABAJO
COLABORADOR</t>
  </si>
  <si>
    <t>AFECCIONES RESPIRATORIAS.</t>
  </si>
  <si>
    <t>ESTRÉS CEFALEAS MIGRAÑOSAS.
AFECCIONES RESPIRATORIAS.</t>
  </si>
  <si>
    <t xml:space="preserve">ESTRÉS CEFALEAS MIGRAÑOSAS.
AFECCIONES CARDIOVASCULARES.
</t>
  </si>
  <si>
    <t xml:space="preserve">1. EJECUTAR ACTIVIDADES CONTEMPLADAS EN EL PLAN DE BIENESTAR E INCENTIVOS DE ACUERDO A LA VIGENCIA . 
2.  ACTIVIDADES CONTEMPLADAS EN EL PROGRAMA DE RIESGO PSICOSOCIAL 
3.  CONTINUAR MEDICIÓN DE CLIMA LABORAL.
4.  APLICAR LA BATERIA DEL MINISTERIO DE LA PROTECCIÓN SOCIAL.
</t>
  </si>
  <si>
    <t xml:space="preserve">1. EJECUTAR ACTIVIDADES CONTEMPLADAS EN EL PLAN DE BIENESTAR E INCENTIVOS DE ACUERDO A LA VIGENCIA . 
2.  ACTIVIDADES CONTEMPLADAS EN EL PROGRAMA DE RIESGO PSICOSOCIAL 
3.  REALIZAR MEDICIÓN DE CLIMA LABORAL.
4.  APLICAR LA BATERIA DE RISGO PSICOSOCIAL.
</t>
  </si>
  <si>
    <t>1. EJECUTAR ACTIVIDADES CONTEMPLADAS EN EL PLAN DE BIENESTAR E INCENTIVOS DE ACUERDO A LA VIGENCIA . 
2.  ACTIVIDADES CONTEMPLADAS EN EL PROGRAMA DE RIESGO PSICOSOCIAL 
3.  CONTINUAR MEDICIÓN DE CLIMA LABORAL.
4.  APLICAR LA BATERIA RIESGO PSICOSOCIAL.
5. GENERAR CAMPAÑAS  SOBRE TRABAJO NE CASA.</t>
  </si>
  <si>
    <t>ESTRÉS CEFALEAS MIGRAÑOSAS.
AFECCIONES CARDIOVASCULARES</t>
  </si>
  <si>
    <t>ESTRÉS CEFALEAS MIGRAÑOSAS.
AFECCIONES CARDIOVASCULARES.</t>
  </si>
  <si>
    <t>1. EJECUTAR ACTIVIDADES CONTEMPLADAS EN EL PLAN DE BIENESTAR E INCENTIVOS DE ACUERDO A LA VIGENCIA . 
2.  ACTIVIDADES CONTEMPLADAS EN EL PROGRAMA DE RIESGO PSICOSOCIAL 
3.  REALIZAR MEDICIÓN DE CLIMA LABORAL.
4.  APLICAR LA BATERIA RIESGO PSICOSOCIAL.</t>
  </si>
  <si>
    <t xml:space="preserve">1.SOCIALIZAR EN LA MATRIZ IPEVRDC
</t>
  </si>
  <si>
    <t xml:space="preserve">
1. REALIZAR ACTIVIDADES QUE SE ENCUENTREN ESTABLECIDAS EN EL PROGRAMA DE RIESGO PSICOSOCIAL.
2. CONTINUAR MEDICIÓN DE CLIMA LABORAL </t>
  </si>
  <si>
    <t xml:space="preserve">1. SOCIALIZAR LA MATRIZ IPEVRDC
</t>
  </si>
  <si>
    <t>1. EJECUTAR ACTIVIDADES CONTEMPLADAS EN EL PLAN DE BIENESTAR E INCENTIVOS DE ACUERDO A LA VIGENCIA . 
2.  ACTIVIDADES CONTEMPLADAS EN EL PROGRAMA DE RIESGO PSICOSOCIAL 
3.  REALIZAR MEDICIÓN DE CLIMA LABORAL.
4.  APLICAR LA BATERIA DE RIESGO PSICOSOCIAL.
5. GENERAR CAMPAÑAS SOBRE TRABAJO EN CASA</t>
  </si>
  <si>
    <t xml:space="preserve">
1. ACTIVIDADES QUE SE ENCUENTREN ESTABLECIDAS EN EL PROGRAMA DE RIESGO PSICOSOCIAL.
2. CONTINUAR MEDICIÓN DE CLIMA LABORAL </t>
  </si>
  <si>
    <t xml:space="preserve">1. SOCIALIZAR EN LA MATRIZ IPEVRDC
</t>
  </si>
  <si>
    <t>1. EJECUTAR ACTIVIDADES CONTEMPLADAS EN EL PLAN DE BIENESTAR E INCENTIVOS DE ACUERDO A LA VIGENCIA . 
2.  ACTIVIDADES CONTEMPLADAS EN EL PROGRAMA DE RIESGO PSICOSOCIAL 
3.  CONTINUAR  MEDICIÓN DE CLIMA LABORAL.
4.  APLICAR LA BATERIA DE RIESGO PSICOSOCIAL.
5. GENERAR CAMPAÑAS SOBRE TRABAJO EN CASA.</t>
  </si>
  <si>
    <t>ESTRÉS, CEFALEAS MIGRAÑOSAS</t>
  </si>
  <si>
    <t>ESTRÉS, CEFALEAS MIGRAÑOSAS.
AFECCIONES CARDIOVASCULARES.</t>
  </si>
  <si>
    <t xml:space="preserve">1.SOCIALIZACION LA MATRIZ IPEVRDC
</t>
  </si>
  <si>
    <t xml:space="preserve">
1. REALIZAR ACTIVIDADES QUE SE ENCUENTREN ESTABLECIDAS EN EL PROGRAMA DE RIESGO PSICOSOCIAL.
2.CONTINUAR MEDICIÓN DE CLIMA LABORAL </t>
  </si>
  <si>
    <t xml:space="preserve">
1. REALIZAR ACTIVIDADES QUE SE ENCUENTREN ESTABLECIDAS EN EL PROGRAMA DE RIESGO PSICOSOCIAL.
2. CONTINUAR MEDICIÓN DE CLIMA LABORAL 
3. ACTIVIDADES QUE CONTRIBUYAN AL CLIMA LABORAL.
4. APLICAR BATERIA DE RIESGO PSICOSOCIAL. </t>
  </si>
  <si>
    <t xml:space="preserve">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t>
  </si>
  <si>
    <t>1. CAPACITACIÓN EN FACTORES DE RIESGO FISICO "ILUMINACIÓN".
2. PAUSAS ACTVAS.
3. SOCIALIZAR MATRIZ DE PELIGROS.</t>
  </si>
  <si>
    <t xml:space="preserve">1. FOMENTAR PROGRAMAS DE BIENESTAR, DEPORTIVOS, CULTURALES  A NIVEL DE LA ENTIDAD PARA FACILITAR LA INTEGRACIÓN Y MEJORAR LA SALUD. 
2.  CAPACITACIÓN EN COMUNICACIÓN EFECTIVA, SERVICIO COMO VALOR ESENCIAL; MANEJO Y CONTROL DE ESTRÉS.
3.  REALIZAR MEDICIÓN DE CLIMA LABORAL.
4.  APLICAR LA BATERIA DEL MINISTERIO DE LA PROTECCIÓN SOCIAL.
</t>
  </si>
  <si>
    <t>1. CAPACITACIÓN EN FACTORES DE RIESGO FISICO "ILUMINACIÓN".
2. PAUSAS ACTVAS.
3, SOCIALIZAR MATRIZ DE PELIGROS.</t>
  </si>
  <si>
    <t>ESTRÉS,  CEFALEAS MIGRAÑOSAS</t>
  </si>
  <si>
    <t>1. CAPACITACIÓN EN FACTORES DE RIESGO FISICO "ILUMINACIÓN".
2. PAUSAS ACTVAS.
3, SOCIALIZAR MATRIZ DE PELIGROS</t>
  </si>
  <si>
    <t>1. EJECUTAR ACTIVIDADES CONTEMPLADAS EN EL PLAN DE BIENESTAR E INCENTIVOS DE ACUERDO A LA VIGENCIA . 
2.  ACTIVIDADES CONTEMPLADAS EN EL PROGRAMA DE RIESGO PSICOSOCIAL 
3.  REALIZAR MEDICIÓN DE CLIMA LABORAL.
4.  APLICAR LA BATERIA DEL MINISTERIO DE LA PROTECCIÓN SOCIAL.
5. GENERAR CAMPAÑAS SOBRE TRABAJO EN CASA.</t>
  </si>
  <si>
    <t>TAPABOCAS .
GUANTES LATEX.</t>
  </si>
  <si>
    <t xml:space="preserve">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t>
  </si>
  <si>
    <t>SEGURIDAD Y SALUD EN EL TRABAJO
COLABORADORES</t>
  </si>
  <si>
    <t>1. CAPACITACIÓN EN FACTORES DE RIESGO FISICO "ILUMINACIÓN".
2. PAUSAS ACTVAS.
3. SOCIALIZAR MATRIZ PELIGROS.</t>
  </si>
  <si>
    <t>VIRUS ( COVID 19)</t>
  </si>
  <si>
    <t xml:space="preserve">1. FOMENTAR PROGRAMAS DE BIENESTAR, DEPORTIVOS, CULTURALES  A NIVEL DE LA ENTIDAD  PARA FACILITAR LA INTEGRACIÓN Y MEJORAR LA SALUD. 
2.  CAPACITACIÓN EN COMUNICACIÓN EFECTIVA, SERVICIO COMO VALOR ESENCIAL; MANEJO Y CONTROL DE ESTRÉS.
3.  REALIZAR MEDICIÓN DE CLIMA LABORAL.
4.  APLICAR LA BATERIA DE RIESGO PSICOSOCIAL.
</t>
  </si>
  <si>
    <t>TAPABOCAS.
GUANTES HILO.</t>
  </si>
  <si>
    <t>SEGURIDAD Y SALUD EN EL TRABAJO
COLABORADORES.</t>
  </si>
  <si>
    <t>1. EJECUTAR ACTIVIDADES CONTEMPLADAS EN EL PLAN DE BIENESTAR E INCENTIVOS DE ACUERDO A LA VIGENCIA . 
2.  ACTIVIDADES CONTEMPLADAS EN EL PROGRAMA DE RIESGO PSICOSOCIAL 
3.  CONTINUAR MEDICIÓN DE CLIMA LABORAL.
4.  APLICAR LA BATERIA DE RIESGO PSICOSOCIAL.
5. GENERAR CAMPAÑAS SOBRE TRABAJO EN CASA</t>
  </si>
  <si>
    <t>1. EJECUTAR ACTIVIDADES CONTEMPLADAS EN EL PLAN DE BIENESTAR E INCENTIVOS DE ACUERDO A LA VIGENCIA . 
2.  ACTIVIDADES CONTEMPLADAS EN EL PROGRAMA DE RIESGO PSICOSOCIAL 
3.  CONTINUAR MEDICIÓN DE CLIMA LABORAL.
4.  APLICAR LA BATERIA DEL MINISTERIO DE LA PROTECCIÓN SOCIAL.
5.GENERAR CAMPAÑAS  SOBRE TRABAJO EN CASA</t>
  </si>
  <si>
    <t xml:space="preserve">1. FOMENTAR PROGRAMAS DE BIENESTAR, DEPORTIVOS, CULTURALES  A NIVEL DE LA ENTIDAD  PARA FACILITAR LA INTEGRACIÓN Y MEJORAR LA SALUD. 
2.  CAPACITACIÓN EN COMUNICACIÓN EFECTIVA
3. CONTINUAR MEDICIÓN DE CLIMA LABORAL.
4.  APLICAR LA BATERIA DE RIESGO PSICOSOCIAL ( DE ACUERDO CON LO ESTABLECIDO POR LA ENTIDAD ) 
5. GENERAR CAMPAÑAS ORGANIZACION TRABAJO EN CASA
</t>
  </si>
  <si>
    <t>1. FOMENTAR PROGRAMAS DE BIENESTAR, DEPORTIVOS, CULTURALES  A NIVEL DE LA ENTIDAD  PARA FACILITAR LA INTEGRACIÓN Y MEJORAR LA SALUD. 
2.  CAPACITACIÓN EN COMUNICACIÓN EFECTIVA
3. CONTINUAR MEDICIÓN DE CLIMA LABORAL.
4.  APLICAR LA BATERIA DE RIESGO PSICOSOCIAL ( DE ACUERDO CON LO ESTABLECIDO POR LA ENTIDAD) 
5. GENERAR CAMPAÑAS SOBRE ORGANIZACION  TRABAJO EN CASA.</t>
  </si>
  <si>
    <t xml:space="preserve">SI </t>
  </si>
  <si>
    <t xml:space="preserve">DESPLAZAMIENTO POR LA CIUDAD </t>
  </si>
  <si>
    <t>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 DE ACUERDO CON LO ESTABLECIDO POR LA eNTIDAD ) 
5. GENERAR CAMPAÑAS SOBRE ORGANIZACION TRABAJO EN CASA.</t>
  </si>
  <si>
    <t>SEGURIDAD Y SALUD EN EL TRABAJO
COLABORADOR</t>
  </si>
  <si>
    <t>RESOLUCION 2646 DEL 2008.
RESOLUCIÓN 652 DE 2012.
RESOLUCIÓN 1356 DE 2012.
RESOLUCIÓN 1832 DE 2004.
RESOLUCION 2404 DE 2019.
RESOLUCION 666 DE 2020.</t>
  </si>
  <si>
    <t xml:space="preserve">PSICOSOCIAL </t>
  </si>
  <si>
    <t>1. FOMENTAR PROGRAMAS DE BIENESTAR, DEPORTIVOS, CULTURALES  A NIVEL DE LA ENTIDAD PARA FACILITAR LA INTEGRACIÓN Y MEJORAR LA SALUD. 
2.  CAPACITACIÓN EN COMUNICACIÓN O LIDERAZGO .
3.  CONTINUAR MEDICIÓN DE CLIMA LABORAL.
4.  APLICAR LA BATERIA DE RIESGO PSICOSOCIAL 
5.  GENERAR CAMPAÑAS SOBRE TRABAJO EN CASA.</t>
  </si>
  <si>
    <t>1. EJECUTAR ACTIVIDADES CONTEMPLADAS EN EL PLAN DE BIENESTAR E INCENTIVOS DE ACUERDO A LA VIGENCIA . 
2.  ACTIVIDADES CONTEMPLADAS EN EL PROGRAMA DE RIESGO PSICOSOCIAL 
3.  CONTINUAR MEDICIÓN DE CLIMA LABORAL.
4.  APLICAR LA BATERIA DE RIESGO PSICOSOCIAL.
5. GENERAR CAMPAÑAS  SOBRE ORGANIZACION TRABAJO EN CASA</t>
  </si>
  <si>
    <t xml:space="preserve">ATENCION CLIENTE INTERNO O EXTERNO </t>
  </si>
  <si>
    <t xml:space="preserve">RADIACIONES SOLARES DURANTE ACOMPAÑAMIENTOS A OPERATIVOS </t>
  </si>
  <si>
    <t>( EVALUACIÓN  DEL  DESEMPEÑO, MANEJO DE CAMBIOS)
ACTIVIDAD COMBINADA (TRABAJO EN CASA )</t>
  </si>
  <si>
    <t>(ESTILO DE MANDO, EVALUACIÓN  DEL  DESEMPEÑO, MANEJO DE CAMBIOS)
TRABAJO EN CASA</t>
  </si>
  <si>
    <t xml:space="preserve">RADIACIONES SOLARES DURANTE LA VISTA A ESPACIOS PUBLICO O ACOMPAMIENTO A OPERATIVOS </t>
  </si>
  <si>
    <t xml:space="preserve">MANTENIMIENTO PREVENTIVO Y CORRECTIVO   PARA LUMINARIAS  </t>
  </si>
  <si>
    <t xml:space="preserve">MANTENIMIENTO PREVENTIVO Y CORRECTIVO   PARA LUMINARIAS </t>
  </si>
  <si>
    <t>MANTENIMIENTO PREVENTIVO Y CORRECTIVO   PARA LUMINARIAS</t>
  </si>
  <si>
    <t xml:space="preserve">CAPACITACION EN SEGURIDAD VIAL O SENSIBILIZACIONES O CAMPAÑAS </t>
  </si>
  <si>
    <t xml:space="preserve">CAPACITACION EN AUTOCUIDADO  O SENSIBILIZACIONES O CAMPAÑAS </t>
  </si>
  <si>
    <t xml:space="preserve">CAPACITACION EN AUTOCUIDADO  O CAMPAÑAS O TIPS </t>
  </si>
  <si>
    <t>1. EJECUTAR ACTIVIDADES CONTEMPLADAS EN EL PLAN DE BIENESTAR E INCENTIVOS DE ACUERDO A LA VIGENCIA . 
2.  ACTIVIDADES CONTEMPLADAS EN EL PROGRAMA DE RIESGO PSICOSOCIAL 
3.  REALIZAR MEDICIÓN DE CLIMA LABORAL.
4.  APLICAR LA BATERIA DEL MINISTERIO DE LA PROTECCIÓN SOCIAL.
5. GENERAR CAMPAÑAS SOBRE TRABAJO EN CASA</t>
  </si>
  <si>
    <t>(ESTILO DE MANDO,  EVALUACIÓN  DEL  DESEMPEÑO, MANEJO DE CAMBIOS
ACTIVIDAD COMBINADA TRABAJO EN CASA)</t>
  </si>
  <si>
    <t>ESTILO DE MANDO,  MANEJO DE CAMBIOS,
TRABAJO EN CASA</t>
  </si>
  <si>
    <t xml:space="preserve">CLIENTE INERNO O EXTERNO </t>
  </si>
  <si>
    <t xml:space="preserve">RADIACIONES SOLARES DURANTE  VISITAS A ESPACIOS PUBLICOS </t>
  </si>
  <si>
    <t>(ESTILO DE MANDO, PAGO, CONTRATACIÓN,  PARTICIPACIÓN,  MANEJO DE CAMBIOS)
ACTIVIDAD COMBINADA (TRABAJO EN CASA, TRAB. DE CAMPO)</t>
  </si>
  <si>
    <t>1. EJECUTAR ACTIVIDADES CONTEMPLADAS EN EL PLAN DE BIENESTAR E INCENTIVOS DE ACUERDO A LA VIGENCIA . 
2.  ACTIVIDADES CONTEMPLADAS EN EL PROGRAMA DE RIESGO PSICOSOCIAL 
3.  CONTINUAR MEDICIÓN DE CLIMA LABORAL.
4.  APLICAR LA BATERIA DEL MINISTERIO DE LA PROTECCIÓN SOCIAL.
5. GENERAR CAMPAÑAS SOBRE TRABAJO EN CASA</t>
  </si>
  <si>
    <t xml:space="preserve">ATENCION CLIENTE INTERNO O EXTERNO / VISITAS </t>
  </si>
  <si>
    <t xml:space="preserve">VISITAS A PREDIOS DE USO PUBLICO O FISCAL </t>
  </si>
  <si>
    <t xml:space="preserve">N.A </t>
  </si>
  <si>
    <t>RESOLUCION 2646 DEL 2008.
RESOLUCIÓN 652 DE 2012.
RESOLUCIÓN 1356 DE 2012.
RESOLUCIÓN 1832 DE 2004
RESOLUCION 666 DE 2020
RESOLUCIÓN 2404 DE 2019</t>
  </si>
  <si>
    <t xml:space="preserve">N/A </t>
  </si>
  <si>
    <t xml:space="preserve">PÚBLICO </t>
  </si>
  <si>
    <t xml:space="preserve">CAPACITACION EN SEGURIDAD VIAL  O SENSIBILIZACIONES O TIPS </t>
  </si>
  <si>
    <t xml:space="preserve"> (CARGA  MENTAL, CONTENIDO DE LA TAREA, DEMANDAS EMOCIONALES, SISTEMAS DE CONTROL, DEFINICIÓN DE ROLES, MONOTONÍA,TRABAJO EN CASA ).</t>
  </si>
  <si>
    <t xml:space="preserve">PROFESIONAL UNIVERSITARIO TALENTO HUMANO, ATENCION AL CUIDADANO, RECURSOS FISICOS, CONTABILIDAD, PRESUPUESTO, GESTION DOCUMENTAL, CONTROL DISCIPLINARIO, PROCESOS JUDICIALES, CONTRATACION, PLANEACION, CONTROL INTERNO ,REGISTRO INMOBILIARIO  SISTEMAS Y PROFESIONALES DE PRESTACION DE SERVICIOS Y DE APOYO A LA GESTIÓN </t>
  </si>
  <si>
    <t xml:space="preserve">NEUMONIAS DIVERSAS
</t>
  </si>
  <si>
    <t xml:space="preserve">CAPACITACION EN SEGURIDAD VIAL O TIPS O SENSIBILIZACIONES </t>
  </si>
  <si>
    <t>RESOLUCION 2646 DEL 2008.
RESOLUCIÓN 652 DE 2012.
RESOLUCIÓN 1356 DE 2012.
RESOLUCIÓN 1832 DE 2004
RESOLUCIÓN 2404 DE 2019
RESOLUCIÓN 666 DE 2020</t>
  </si>
  <si>
    <t xml:space="preserve">MONOGAFAS DE SEGURIDAD LENTE OSCURO o LENTE CLARO 
GUANTES DE VAQUETA
BOTAS DE SEGURIDAD 
CHAQUETA CON BANDAS REFLECTIVAS 
</t>
  </si>
  <si>
    <t xml:space="preserve">TAPABOCAS.
GUANTES DE HILO ENCAUCHETADOS
</t>
  </si>
  <si>
    <t xml:space="preserve">1. SENSIBILIZACION DEL PROGRAMA DE FATIGA VISUAL
2. PAUSAS ACTIVAS  ENFOCADAS EN EL PROGRAMA DE FATIGA VISUAL </t>
  </si>
  <si>
    <t xml:space="preserve"> (CARGA  MENTAL, CONTENIDO DE LA TAREA, DEMANDAS EMOCIONALES, SISTEMAS DE CONTROL, DEFINICIÓN DE ROLES, MONOTONÍA, TRABAJO EN CASA  ETC).</t>
  </si>
  <si>
    <t xml:space="preserve">
1. REALIZAR ACTIVIDADES QUE SE ENCUENTREN ESTABLECIDAS EN EL PROGRAMA DE RIESGO PSICOSOCIAL.
2. CONTINUAR MEDICIÓN DE CLIMA LABORAL 
3, ACTIVIDADES QUE CONTRIBUYAN AL CLIMA LABORAL.
4. APLICAR BATERIA DE RIESGO PSICOSOCIAL. 
5. TIPS DE TRABAJO EN CASA </t>
  </si>
  <si>
    <t>TECNICOS EN TOPOGRAFIA / CONTRATISTA DE PRESTACIÓN DE SERVICIOS Y APOYO A LA GESTION</t>
  </si>
  <si>
    <t xml:space="preserve"> (CARGA  MENTAL, CONTENIDO DE LA TAREA, DEMANDAS EMOCIONALES, SISTEMAS DE CONTROL, DEFINICIÓN DE ROLES, MONOTONÍA, TRABAJO EN CASA ETC).</t>
  </si>
  <si>
    <t xml:space="preserve">1. FOMENTAR PROGRAMAS DE BIENESTAR, DEPORTIVOS, CULTURALES  A NIVEL DE LA ENTIDAD PARA FACILITAR LA INTEGRACIÓN Y MEJORAR LA SALUD. 
2.  CAPACITACIÓN O TIPS DE COMUNICACIÓN EFECTIVA, SERVICIO COMO VALOR ESENCIAL; MANEJO Y CONTROL DE ESTRÉS.
3.  CONTINUAR MEDICIÓN DE CLIMA LABORAL.
4.  APLICAR LA BATERIA DE RIESGO PSICOSOCIAL.
</t>
  </si>
  <si>
    <t xml:space="preserve"> (CARGA  MENTAL, CONTENIDO DE LA TAREA, DEMANDAS EMOCIONALES, SISTEMAS DE CONTROL, DEFINICIÓN DE ROLES, MONOTONÍA, TRABAJO EN CASA O REMOTO ETC).</t>
  </si>
  <si>
    <t xml:space="preserve">TECNICO OPERATIVO  / CONTRATO DE PRESTACIÓN DE SERVICIOS Y APOYO A LA GESTIÓN </t>
  </si>
  <si>
    <t xml:space="preserve">TAPABOCAS.
GUANTES DE NITRILO </t>
  </si>
  <si>
    <t>ESTILO DE MANDO, MANEJO DE CAMBIOS
TRABAJO EN CASA</t>
  </si>
  <si>
    <t xml:space="preserve">1.CAPACITACION EN HIGIENE POSTURAL 
2. CONTINUAR CON LA IMPLEMENTACIÓN DEL PROGRAMA DE RIESGOBIOMECANICO 
3. REALIZAR PAUSAS ACTIVAS </t>
  </si>
  <si>
    <t>DESPACHO Y SUBDIRECCIONES Y  OFICINAS</t>
  </si>
  <si>
    <t xml:space="preserve">TAPABOCAS.
GUANTES DE LATEX
MONOGAFAS DE LENTE CLARO </t>
  </si>
  <si>
    <t xml:space="preserve"> (CARGA  MENTAL, CONTENIDO DE LA TAREA, DEMANDAS EMOCIONALES, SISTEMAS DE CONTROL, DEFINICIÓN DE ROLES, MONOTONÍA, EVALUACIÓN DEL DESEMPEÑO ACTAVIDADES COMBINADAS, TRABAJO EN CASA O REMOTO)  .</t>
  </si>
  <si>
    <t>RESOLUCION 2646 DEL 2008.
RESOLUCIÓN 652 DE 2012.
RESOLUCIÓN 1356 DE 2012.
RESOLUCIÓN 1832 DE 2004
RESOLUCIÓN 666 DE 2020</t>
  </si>
  <si>
    <t xml:space="preserve">1. SOCIALIZAR MATRIZ DE PELIGROS.
2. CAPACITACIÓN EN FACTOR DE RIESGO AL RUIDO O CAMPAÑAS .
</t>
  </si>
  <si>
    <t xml:space="preserve">1. CAPACITACIÓN EN HIGIENE POSTURAL
2. PAUSAS ACTIVAS
3. ANALISIS DE PUESTO DE TRABAJO CON ENFASIS EN PROBLEMAS  OSTEOMUSCULARES.
4. PROMOVER EL PROGRAM DE RIESGO BIOMECANICO  </t>
  </si>
  <si>
    <t xml:space="preserve">1. CAPACITACIÓN EN HIGIENE POSTURAL
2. PAUSAS ACTIVAS
3. ANALISIS DE PUESTO DE TRABAJO CON ENFASIS EN PROBLEMAS  OSTEOMUSCULARES.
</t>
  </si>
  <si>
    <t xml:space="preserve">1. CAPACITACIÓN EN USO DE HERRAMIENTAS DE OFICINA.
2. TIPS EN AUTOCUIDADO DE LOS RECURSOS ENTREGADO SPOR LA ENTIDAD </t>
  </si>
  <si>
    <t xml:space="preserve">1. TIPS O CAMPAÑAS DEL PESV </t>
  </si>
  <si>
    <t xml:space="preserve">1. RECOMENDACIONES DE SEGURIDAD  PERSONAL EN  DESPLAZAMIENTOS POR AREAS CONSIDERADAS RIESGOSAS PARA TRANSEUNTES </t>
  </si>
  <si>
    <t>2. SOCIALIZACION DEL PLAN DE EMERGENCIAS INSTITUCIONAL
3. SIMULACROS</t>
  </si>
  <si>
    <t>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5.  TIPS DE TRABAJO EN CASAS</t>
  </si>
  <si>
    <t xml:space="preserve">1. SENSIBILIZAR O BRINDAR TIPS  AL PERSONAL SOBRE LA CANTIDAD DE PERSONAS QUE DEBEN SUBIR AL ASCENSOR </t>
  </si>
  <si>
    <t xml:space="preserve">ARCHIVO DE LA PROPIEDAD INMOBILIARIA DISTRITAL </t>
  </si>
  <si>
    <t xml:space="preserve"> (CARGA  MENTAL, CONTENIDO DE LA TAREA, DEMANDAS EMOCIONALES, SISTEMAS DE CONTROL, DEFINICIÓN DE ROLES, MONOTONÍA, TRABAJO COMBINADO (CASA/ REMOTO).</t>
  </si>
  <si>
    <t>ATENCIÓN CLIENTE INTERNO</t>
  </si>
  <si>
    <t xml:space="preserve">1.CAPACITACION EN HIGIENE POSTURAL 
2.REALIZAR PAUSAS ACTIVAS </t>
  </si>
  <si>
    <t xml:space="preserve">1. CONTINUAR CON LA PROMOCIÓN DEL PROGRAMA DE RIESGO BIOMECANICO CON ACTIVIDADES  
2. REALIZAR PAUSAS ACTIVAS </t>
  </si>
  <si>
    <t xml:space="preserve">2.SENSIBILIZAR  AL PERSONAL EN LA CAPACIDAD DE LOS ASCENSORES Y EL NUMERO DE PERSONAS </t>
  </si>
  <si>
    <t xml:space="preserve">
2. SOCIALIZACION DEL PLAN DE EMERGENCIAS INSTITUCIONAL
3. SIMULACROS</t>
  </si>
  <si>
    <t xml:space="preserve">TAPABOCAS
GUANTES DE NITRILO </t>
  </si>
  <si>
    <t xml:space="preserve">1. FOMENTAR PROGRAMAS DE BIENESTAR, DEPORTIVOS, CULTURALES  A NIVEL DE LA ENTIDAD PARA FACILITAR LA INTEGRACIÓN Y MEJORAR LA SALUD. 
2.  CAPACITACIÓN EN COMUNICACIÓN EFECTIVA, SERVICIO COMO VALOR ESENCIAL; MANEJO Y CONTROL DE ESTRÉS.
3.  REALIZAR MEDICIÓN DE CLIMA LABORAL.
4.  APLICAR LA BATERIA DE RIESGO PSICOSOCIAL.
5. TRABAJO REMOTO EN CASA 
</t>
  </si>
  <si>
    <t xml:space="preserve"> (CARGA  MENTAL, CONTENIDO DE LA TAREA, DEMANDAS EMOCIONALES, SISTEMAS DE CONTROL, DEFINICIÓN DE ROLES, MONOTONÍA, TRABAJO COMBINADO CASA).</t>
  </si>
  <si>
    <t xml:space="preserve"> (CARGA  MENTAL, CONTENIDO DE LA TAREA, DEMANDAS EMOCIONALES, SISTEMAS DE CONTROL, DEFINICIÓN DE ROLES, MONOTONÍA, TRABAJO COMBINADO EN CASA ).</t>
  </si>
  <si>
    <t xml:space="preserve">1. FOMENTAR PROGRAMAS DE BIENESTAR, DEPORTIVOS, CULTURALES  A NIVEL DE LA ENTIDAD O ( DASCD)  PARA FACILITAR LA INTEGRACIÓN Y MEJORAR LA SALUD. 
2.  CAPACITACIÓN EN COMUNICACIÓN EFECTIVA, 
3.  REALIZAR MEDICIÓN DE CLIMA LABORAL.
4.  APLICAR LA BATERIA DE RIESGO PSICOSOCIAL.
5. TIPS DE TRABAJO EN CASA 
</t>
  </si>
  <si>
    <t>1.CONTINUAR CON EL PROGRAMA  DE RIESGO BIOMECANICO 
2. REALIZAR PAUSAS ACTIVAS</t>
  </si>
  <si>
    <t xml:space="preserve">TAPABOCAS
GUANTES DE LATEX </t>
  </si>
  <si>
    <t xml:space="preserve">1. CAPACITACIÓN O TIPS EN USO DE HERRAMIENTAS DE OFICINA
2. CAPACITACIÓN EN LEVANTAMIENTO DE CARGAS </t>
  </si>
  <si>
    <t xml:space="preserve">1. SENSIBILIZACIÓN DE TEMAS ESTABLECIDOS EN EL PESV </t>
  </si>
  <si>
    <t>1.CAPACITACION EN AUTOCUIDADO</t>
  </si>
  <si>
    <t xml:space="preserve">1. CAMPAÑA DE BUEN USO DE LOS ASCENSORES </t>
  </si>
  <si>
    <t>1. CAPACITAR AL PERSONAL EN  REGLAMENTO TECNICO DE INSTALACIONES ELECTRICFAS - RETIE</t>
  </si>
  <si>
    <t xml:space="preserve">
1.INFORMACIÓN DEL PROGRAMA  MANTENIMEINTO PREVENTIVO Y CORRECTIVO.
2. SOCIALIZACION DEL PLAN DE EMERGENCIAS INSTITUCIONAL
3. SIMULACROS</t>
  </si>
  <si>
    <t xml:space="preserve">PISO 15 Y 16 /CIUDAD </t>
  </si>
  <si>
    <t xml:space="preserve">SEGURIDAD Y SALUD EN EL TRABAJO - SUPERVISOR /COLABORADOR </t>
  </si>
  <si>
    <t xml:space="preserve">
CAMISA MANGA LARGA
GUANTES DE VAQUETA O LATEX 
GORRO DE PROTECCIÓN
</t>
  </si>
  <si>
    <t>SOCIALIZACIÓN O CAPACITACION EN LA MATRIZ IDPEVDC</t>
  </si>
  <si>
    <t xml:space="preserve">CAPACITACION EN SEGURIDAD VIAL O CAMPAÑAS O TIPS DE INFORMACIÓN DEL PESV </t>
  </si>
  <si>
    <t>1. SOCIALIZAR LA MATRIZ DE PELIGROS 
2. BRINDAR TIPS DE AUTOCUIDADO Y UTILIZACIÓN CORRECTA  DE LOS EPP</t>
  </si>
  <si>
    <t xml:space="preserve">
MONOGAFAS DE SEGURIDAD  LENTE OSCURO O LENTE CLARO (SI ES NOCTURNO)
GUANTES EN VAQUETA </t>
  </si>
  <si>
    <t xml:space="preserve">Profesional Universitario /Contratistas de prestación  de  servicios de apoyo a la gestión </t>
  </si>
  <si>
    <t xml:space="preserve">SUBDIRECCIÓN DE ADMINISTRACIÓN INMOBILIARIA Y DEL ESPACIO PÚBLICO </t>
  </si>
  <si>
    <t xml:space="preserve">1. Las establecidas en el manual de funciones y el proceso contractual propias de la misionalidad de la Entidad  en defensa y recuperación del Espacio Público </t>
  </si>
  <si>
    <t xml:space="preserve">1.PARTICIPACIÓN DE SIMULACROS 
2.SOCIALIZACIÓN DEL PLAN DE EMERGENCIAS DEL DADEP 
</t>
  </si>
  <si>
    <t xml:space="preserve"> (CARGA  MENTAL, CONTENIDO DE LA TAREA, DEMANDAS EMOCIONALES, SISTEMAS DE CONTROL, DEFINICIÓN DE ROLES, MONOTONÍA, TRABAJO COMBINADO EN  CASA).</t>
  </si>
  <si>
    <t xml:space="preserve">1.CAPACITACION EN USO CORRECTO DE ELEMENTOS DE PROTECCION PERSONAL </t>
  </si>
  <si>
    <t xml:space="preserve">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5. TIPS DE TRABAJO EN CASA 
</t>
  </si>
  <si>
    <t xml:space="preserve">1. HORARIOS DE TRABAJO DE ACUERDO CON EL PLAN ESTRATEGICO DE SEGURIDAD VIAL O TIPS DEL PESV </t>
  </si>
  <si>
    <t xml:space="preserve"> (CARGA  MENTAL, CONTENIDO DE LA TAREA, DEMANDAS EMOCIONALES, SISTEMAS DE CONTROL, DEFINICIÓN DE ROLES, MONOTONÍA O TRABAJO COMBINADO CASA ETC).</t>
  </si>
  <si>
    <t>GUANTES /TAPABOCAS / /BATAS</t>
  </si>
  <si>
    <t>POR EL TRASLADO DE LA DOCUEMNTACIÓN DE PRESTAMO Y CONSULTA DE LA SEDE DEL DADEP PISO 15</t>
  </si>
  <si>
    <t xml:space="preserve">1. CAPACITACIÓN EN USO DE HERRAMIENTAS DE OFICINA.
2. CAPACITACIÓN EN LEVANTAMIENTO DE CARGAS </t>
  </si>
  <si>
    <t xml:space="preserve">1.CAPACITACION EN HIGIENE POSTURAL 
2.CAMPAÑA RIESGO DE RIESGO BIOMECANICO 
3.REALIZAR PAUSAS ACTIVAS </t>
  </si>
  <si>
    <t xml:space="preserve">1.CAPACITACIÓN EL ASPECTOS IMPORTANTES DEL SISTEMA ENFATIZANDO EL AUTOCUIDADO </t>
  </si>
  <si>
    <t xml:space="preserve">
1. SOCIALIZACIÓN DEL PLAN DE EMERGENCIAS INSTITUCIONAL
2. PARTICIPACIÓN DE  SIMULACROS</t>
  </si>
  <si>
    <t xml:space="preserve">1. FOMENTAR PROGRAMAS DE BIENESTAR, DEPORTIVOS, CULTURALES  A NIVEL  DE LA ENTIDAD PARA FACILITAR LA INTEGRACIÓN Y MEJORAR LA SALUD. 
2.  CAPACITACIÓN EN COMUNICACIÓN EFECTIVA, SERVICIO COMO VALOR ESENCIAL; MANEJO Y CONTROL DE ESTRÉS.
3.  CONTINUAR MEDICIÓN DE CLIMA LABORAL.
4.  APLICAR LA BATERIA DE RIESGO PSICOSOCIAL.
5. TIPS DE TRABAJO EN CASA 
</t>
  </si>
  <si>
    <t xml:space="preserve">CAMBIOS CLIMATICOS EN LA ZONA DE UBICACIÓN DE LA BODEGA </t>
  </si>
  <si>
    <t xml:space="preserve">1.ESTABLECER DESCANSOS EN LA JORNADA LABORAL 
2. PAUSAS ACTIVAS </t>
  </si>
  <si>
    <t>ADMINISTRAR:
 GEL GLICERINADO ANTIBACTERIAL.
TAPABOCAS.
GUANTES HILO.
TOALLAS DESECHABLES.
ALCOHOL.
MONOGAFA LENTE CLARO .</t>
  </si>
  <si>
    <t xml:space="preserve">1. SENSIBILIZAR AL PERSONAL SOBRE LA CANTIDAD DE PERSONAS QUE DEBEN SUBIR AL ASCENSOR </t>
  </si>
  <si>
    <t xml:space="preserve">1. HORARIOS DE TRABAJO DE ACUERDO CON EL PLAN ESTRATEGICO DE SEGURIDAD VIAL 
2. CAPACITACIÓN EN SEGURIDAD VIAL O TIPS O SENSIBILIZACIONES </t>
  </si>
  <si>
    <t xml:space="preserve">1. TIPS O RECOMENDACIONES DE SEGURIDAD  PERSONAL EN  DESPLAZAMIENTOS POR AREAS CONSIDERADAS RIESGOSAS PARA TRANSEUNTES </t>
  </si>
  <si>
    <t xml:space="preserve">1. MANUAL DE MANTENIMIENTO DEL VEHICULO, GUIA PARA ACTUAR FRENTE A UNA SITUACION DE FALLA DEL VEHICULO </t>
  </si>
  <si>
    <t xml:space="preserve">1. CAPACITACIÓN EN HIGIENE POSTURAL IMPLEMENTANDO EL PROGRAMA DE RIESGO BIOMECANICO
2. REALIZAR PAUSAS ACTIVAS </t>
  </si>
  <si>
    <t xml:space="preserve">1. USO OBLIGATORIO TAPABOCAS.
2. LAVADO DE MANOS CADA 3 HORAS.
3. DISTANCIAMIENTO SOCIAL.
4, TRABAJO EN CASA SI APLICA POR EDAD O PREEXISTENCIAS.
5. REFORZAR CON TIPS PREV. COVID 19.
6. GENERAR CAMPAÑAS  PREV. COVID-19
7. APLICAR PROTOCOLO DESINFECCION VEHICULOS.
8. APLICAR PROTOCOLO DE BIOSEGURIDAD ESTABLECIDO POR LA ENTIDAD. 
9. AUTOCUIDADO 
10. DILIGENCIAR EL FORMATO FORGT-44 
11. DILIGENCIAR A DIARIO LA HERRAMIENTA KUVANTY </t>
  </si>
  <si>
    <t xml:space="preserve">TAPABOCAS/ GUANTES DE LATEX </t>
  </si>
  <si>
    <t xml:space="preserve">1. SENSIBILIZAR EN HIGIENE POSTURAL 
2. REALIZAR PAUSAS ACTIVAS </t>
  </si>
  <si>
    <t xml:space="preserve">SEGURIDAD Y SALUD EN EL TRABAJO / SUPERVISOR </t>
  </si>
  <si>
    <t xml:space="preserve">SEGURIDAD Y SALUD EN EL TRABAJO/ SUPERVISOR </t>
  </si>
  <si>
    <t xml:space="preserve">
2. SENSIBILIZAR EN LA PARTICIPACIÓN DE SIMULACROS </t>
  </si>
  <si>
    <t xml:space="preserve">1. CAPACITACIÓN EN USO ADECUADO DE EXTINTORES PORTATILES </t>
  </si>
  <si>
    <t>SEGURIDAD Y SALUD EN EL TRABAJO/SUPERVISOR</t>
  </si>
  <si>
    <t xml:space="preserve">SEGURIDAD Y SALUD EN EL TRABAJO/SUPERVISOR </t>
  </si>
  <si>
    <t xml:space="preserve">1.MANUAL DE MANTENIMIENTO DEL VEHICULO, GUIA PARA ACTUAR FRENTE A UNA SITUACION DE FALLA DEL VEHICULO </t>
  </si>
  <si>
    <t xml:space="preserve">SEGURIDAD Y SALUD EN EL TRABAJO
CONDUCTOR </t>
  </si>
  <si>
    <t xml:space="preserve">1. FOMENTAR LOS PROGRAMAS DE PROMOCIÓN Y PREVENCIÓN 
2.  SOLICITAR AL SUPERVISOR LAS CAPACITACIONES  CORRESPONDIENTES 
</t>
  </si>
  <si>
    <t xml:space="preserve">1. SENSIBILIZAR SOBRE CIERTOS PROGRAMAS DE PROMOCIÓN Y PREVENCIÓN .
2. SOLICITAR AL SUPERVISOR  INFORMACIÓN DE  CONFORMIDAD CON LA NORMATIVIDAD VIGENTE 
</t>
  </si>
  <si>
    <t>SUBDIRECCION DE ADMINISTRACION INMOBILIARIA  Y DEL ESPACIO PÚBLICO</t>
  </si>
  <si>
    <t xml:space="preserve">1. USO OBLIGATORIO TAPABOCAS.
2. LAVADO DE MANOS CADA 3 HORAS.
3. DISTANCIAMIENTO SOCIAL.
4. REFORZAR CON TIPS PREV. COVID 19.
6. APLICABILIDAD DEL PROTOCOLO DE BIOSEGURIDAD DE LA ENTIDAD </t>
  </si>
  <si>
    <t xml:space="preserve">SEGURIDAD Y SALUD EN EL TRABAJO
GUARDA DE SEGURIDAD </t>
  </si>
  <si>
    <t xml:space="preserve">1. SENSIBILIZACIÓN  DEL USO DE LOS ASCENSORES </t>
  </si>
  <si>
    <t xml:space="preserve">1. TIPS DE AUTOCUIDADO EN LA MANIPULACIÓN DE ELEMENTOS </t>
  </si>
  <si>
    <t xml:space="preserve">1. CAPACITACIÓN EN HIGIENE POSTURAL
2. PAUSAS ACTIVAS
3. SOLICITAR A LA SUPERVISORA QUE LOS GUARDAS CUENTEN CON SUS RESPECTIVOS CONTROLES DE EXAMENES OCUPACIONALES  </t>
  </si>
  <si>
    <t xml:space="preserve">1. CAPACITACIÓN EN HIGIENE POSTURAL
2. PAUSAS ACTIVAS
3. SOLICITAR A LA SUPERVISORA INFORMACIÓN DE CONFORMIDAD CON LA NORMATIVIDAD VIGENTE </t>
  </si>
  <si>
    <t xml:space="preserve">VIRUS (COVID-19) </t>
  </si>
  <si>
    <t xml:space="preserve">1. INVOLUCRARLOS DE LOS PROGRAMAS DE PROMOCIÓN Y PREVENCIÓN DE LA ENTIDAD  
2. SOLICITAR A LA SUPERVISORA INFORMACIÓN DE CONFORMIDAD CON LA NORMATIVIDAD VIGENTE </t>
  </si>
  <si>
    <t xml:space="preserve">SEGURIDAD Y SALUD EN EL TRABAJO / SUPERVISORA </t>
  </si>
  <si>
    <t>SEGURIDAD Y SALUD EN EL TRABAJO / SUPERVISORAA</t>
  </si>
  <si>
    <t xml:space="preserve">1. TIPS EN FACTORES DE RIESGO AL RUIDO.
</t>
  </si>
  <si>
    <t xml:space="preserve">SEGURIDAD Y SALUD EN EL TRABAJO/SUPERVISORA </t>
  </si>
  <si>
    <t xml:space="preserve">SEGURIDAD Y SALUD EN EL TRABAJO /SUPERVISORA </t>
  </si>
  <si>
    <t xml:space="preserve">SEGURIDAD Y SALUD EN EL TRABAJO/ SUPERVISORA </t>
  </si>
  <si>
    <t>TAPABOCAS / GUANTES DE LATEX</t>
  </si>
  <si>
    <t xml:space="preserve">HEPATITIS B, INFECCIONES  BACTERIANAS , AFECCIONES RESPIRATORIAS </t>
  </si>
  <si>
    <t>AREAS COMUNES, PASILLOS, COMEDOR Y LIMPIEZA DE ESCRITORIOS PISO 15  Y 16 CL 120</t>
  </si>
  <si>
    <t>1.CAPACITACIÓN EN  RIESGO BIOLOGICO</t>
  </si>
  <si>
    <t xml:space="preserve">1.CAPACITACIÓN EN RIESGO BIOLOGICO.
2. CAPACITACIÓN MANEJO DE RESIDUOS.
</t>
  </si>
  <si>
    <t xml:space="preserve">SEGURIDAD Y SALUD EN EL TRABAJO
PERSONAL DE ASESO Y CAFETERIA /SUPERVISORA </t>
  </si>
  <si>
    <t xml:space="preserve">1.INVOLUCRAR EN LOS PROGRAMAS DE PROMOCIÓN Y PREVENCIÓN QUE TIENE LA ENTIDAD 
</t>
  </si>
  <si>
    <t xml:space="preserve">1. CAPACITACIÓN EN HIGIENE POSTURAL
2. SOLICITAR A LA SUPERVISORA EL CUMPLIMIENTO DE LA NORMATIVIDAD VIGENTE </t>
  </si>
  <si>
    <t xml:space="preserve">1. TIPS EN USO DE HERRAMIENTAS DE OFICINA.
</t>
  </si>
  <si>
    <t xml:space="preserve">1. BRINDARLES TIPS DEL  PROGRAMA DE MANTENIMIENTO PREVENTIVO Y CORRECTIVO </t>
  </si>
  <si>
    <t xml:space="preserve">1. SENSIBILIZACIÓN  SOBRE  EL USO DE LOS  ASCENSOR </t>
  </si>
  <si>
    <t xml:space="preserve">ELEMENTOS DE PROTECCION PERSONAL ADECUADAS A LA TAREA TALES COMO , GUANTES, OVEROL, ZAPATOS </t>
  </si>
  <si>
    <t xml:space="preserve">
1. SOCIALIZACION DEL PLAN DE EMERGENCIAS INSTITUCIONAL
2. PARTICIPACIÓN DE SIMULACROS</t>
  </si>
  <si>
    <t>Ley 9 de 1979
RESOLUCIÓN 2404 DE 2019</t>
  </si>
  <si>
    <t>Ley 9 de 1979
NORMA NFPA 704 
DECRETO 1609 DE 2002
RESOLUCIÓN 666 DE 2020</t>
  </si>
  <si>
    <t xml:space="preserve">1. CAPACITACIÓN EN USO CORRECTO DE ELEMENTOS DE PROTECCION PERSONAL
2. CAPACITACIÓN EN MANIPULACION DE PRODUCTOS QUIMICOS.
3. REFORZAR CON TIPS PREV. COVID 19.
4. SOLICITAR A LA SUPERVISORA EL CUMPLIMIENTO DE LA NORMATIVIDAD VIGENTE 
5. CAPACITACIÓN Y CUMPLIMIENTO  DEL PROTOCOLO DE BIOSEGURIDAD DE LA ENTIDAD </t>
  </si>
  <si>
    <t>INSTALACIONES DEL DADEP PISO 15, 16 Y VENTANILLA DADEP CAD PISO 1 /CL 120</t>
  </si>
  <si>
    <t xml:space="preserve">EXPOSICIÓN AL LIMPIAR CONTACTO Y DESENGRASANTE </t>
  </si>
  <si>
    <t xml:space="preserve">LIMPIEZA DE TECLADOS, VIDEO TERMINALES Y CPU </t>
  </si>
  <si>
    <t xml:space="preserve">
2. TIPS DEL PLAN DE EMERGENCIA INSTITUCIONAL
3. SIMULACROS</t>
  </si>
  <si>
    <t xml:space="preserve">TIPS DEL USO DEL ASCENSOR </t>
  </si>
  <si>
    <t xml:space="preserve">1. SOLICITAR AL SUPERVISOR EL CUMPLIMIENTO DE LA NORMATIVIDAD VIGENTE </t>
  </si>
  <si>
    <t xml:space="preserve">TAPABOCAS / GUANTES DE LATEX </t>
  </si>
  <si>
    <t xml:space="preserve">1. SOLICITAR AL SUPERVISOR EL CUMPLIMIENTO DE LA NORMATIVIDAD VIGENTE 
2. DE SER POSIBLE INVOLUCRALOS EN LOS PROGRAMAS DE PROMOCIÓN Y PREVENCIÓN QUE TIENE EL DADEP </t>
  </si>
  <si>
    <t xml:space="preserve">1. SOLICITAR AL SUPERVISOR EN EL CUMPLIMIENTO DE LA NORMATIVIDAD VIGENTE .
</t>
  </si>
  <si>
    <t xml:space="preserve">VIRUS ( COVID-19) </t>
  </si>
  <si>
    <t>1. FOMENTAR ACTIVIDADES DE INTEGRACIÓN. 
2.  TIPS DE COMUNICACIÓN EFECTIVA.
3.  GENERAR CAMPAÑAS SOBRE TRABAJO EN CASA</t>
  </si>
  <si>
    <t xml:space="preserve">1. TIPS DE USAR LAS DISTANCIAS ADECUADAS  EN VIDEOTERMINALES </t>
  </si>
  <si>
    <t xml:space="preserve">1.CAPACITACIÓN EN HIGIENE POSTURAL 
2. PAUSAS ACTIVAS </t>
  </si>
  <si>
    <t>ATENCION CLIENTE INTERNO O EXTERNO</t>
  </si>
  <si>
    <t xml:space="preserve"> (CARGA  MENTAL, CONTENIDO DE LA TAREA, DEMANDAS EMOCIONALES, SISTEMAS DE CONTROL, DEFINICIÓN DE ROLES, MONOTONÍA, TRABAJO COMBINADO CASAETC).</t>
  </si>
  <si>
    <t xml:space="preserve">1. USO OBLIGATORIO TAPABOCAS.
2. LAVADO DE MANOS CADA 3 HORAS.
3. DISTANCIAMIENTO SOCIAL.
4, TRABAJO EN CASA SI APLICA O  POR EDAD O PREEXISTENCIAS.
5. REFORZAR CON TIPS PREV. COVID 19.
6. AUTOCUIDADO 
7. APLICACIÓN DE LOS PROTOCOLO DE BIOSEGURIDAD (2)  </t>
  </si>
  <si>
    <t xml:space="preserve">1. CAPACITACIÓN EN AUTOCUIDADO 
</t>
  </si>
  <si>
    <t xml:space="preserve">1.USAR LOS ELEMENTOS APROPIADOS  PARA CADA TIPO DE ACTIVIDAD </t>
  </si>
  <si>
    <t xml:space="preserve">1.USAR LAS ESCALERAS PARA ACCEDER A LAS OFICINAS, SIEMPRE Y CUANDO NO EXISTAN RESTRICCIONES MEDICAS </t>
  </si>
  <si>
    <t xml:space="preserve">1.EVITAR LAS DISTRACCIONES  AL  REALIZAR LOS DESPLAZAMIENTOS POR LAS INSTALACIONES DE LA OFICINA </t>
  </si>
  <si>
    <t xml:space="preserve">1.CAPACITACIÓN EN HIGIENE POSTURAL 
2. PAUSAS ACTIVAS  </t>
  </si>
  <si>
    <t xml:space="preserve">1.SOCIALIZACIÓN DE LA MATRIZ DE RIESGOS </t>
  </si>
  <si>
    <t>COMUNICACIÓN CON LOS COLABORADORES  Y OTROS VISITANTES</t>
  </si>
  <si>
    <t xml:space="preserve">2. MANTENER VENTILADA LAS INSTALACIONES   </t>
  </si>
  <si>
    <t xml:space="preserve">1. USO OBLIGATORIO TAPABOCAS.
2. LAVADO DE MANOS CADA 3 HORAS.
3. DISTANCIAMIENTO SOCIAL.
4. COMUNICACION UTILIZANDO LAS TECNOLOGIAS, WEB, TELEFONO, ETC 
5. APLICACIÓN DEL PROTOCOLO DE BIOSEGURIDAD DE LA ENTIDAD 
6. AUTOCUIDADO 
</t>
  </si>
  <si>
    <t xml:space="preserve">1. TIPS SOBRE EL USO ADECUADO DE LOS ASCENSORES </t>
  </si>
  <si>
    <t xml:space="preserve">1. TIPS SOBRE AUTOCUIDADO </t>
  </si>
  <si>
    <t xml:space="preserve">1.TIPS DE AUTOCUIDADO </t>
  </si>
  <si>
    <t xml:space="preserve">
1. TIPS DEL PLAN DE EMERGENCIAS INSTITUCIONAL
2. SIMULACROS</t>
  </si>
  <si>
    <t xml:space="preserve">SEGURIDAD Y SALUD EN EL TRABAJO /RECURSOS FISICOS </t>
  </si>
  <si>
    <t xml:space="preserve">1. USO OBLIGATORIO TAPABOCAS.
2. LAVADO DE MANOS CADA 3 HORAS.
3. DISTANCIAMIENTO SOCIAL.
4. AUTOCUIDADO 
5. REFORZAR CON TIPS PREV. COVID 19.
6. APLICACIÓN DEL PROTOCOLO DE BIOSEGURIDAD DE LA ENTIDADD 
</t>
  </si>
  <si>
    <t xml:space="preserve">1. USO OBLIGATORIO TAPABOCAS.
2. LAVADO DE MANOS CADA 3 HORAS.
3. DISTANCIAMIENTO SOCIAL.
4. SOLICITAR AL PROVEEDOR EL PROTOCOLO DE BIOSEGURIDAD POR COVID-19 Y LAS CAPACITACIONES RESPECTIVAS 
5. AUTOCUIDADO 
6. APLICABILIDAD AL PROTOCOLO DE DESINFECCIÓN DE VEHICULOS </t>
  </si>
  <si>
    <t>1. USO OBLIGATORIO TAPABOCAS.
2. LAVADO DE MANOS CADA 3 HORAS.
3. DISTANCIAMIENTO SOCIAL.
4, TRABAJO EN CASA SI APLICA POR EDAD O PREEXISTENCIAS.
5. REFORZAR CON TIPS PREV. COVID 19.
6. UTILIZAR CORREO INTERNO PARA ENVIAR INFORMACION PREV. COVID-19.
7. AUTOCUIDADO 
8. APLICACIÓN DEL PROTOCOLO DE BIOSEGURIDAD DE LA ENTIDAD</t>
  </si>
  <si>
    <t>1. USO OBLIGATORIO TAPABOCAS.
2. LAVADO DE MANOS CADA 3 HORAS.
3. DISTANCIAMIENTO SOCIAL.
4. SENSIBILIZACIÓN DE INFORMACIÓN COVID-19
5. USO ADECUADO DE LOS EPP 
6. UTILIZAR CORRERO INTERNO PARA ENVIAR INFORMACION PREV. COVID-19
8. DILIGENCIAMIENTO DIARIO FORMATO FORGT-44 REPÓRTE DE CONTACTOS Y VISITAS POR TRABAJO DE CAMPO.
9. DILIGENCIAMIENTO DE LA HERRAMIENTA KUVANTY 
10. AUTOCUIDADO 
11. APLICACIÓN DEL PROTOCOLO DE BIOSEGURIDAD DE LA ENTIDAD</t>
  </si>
  <si>
    <t xml:space="preserve">1. USO OBLIGATORIO TAPABOCAS.
2. LAVADO DE MANOS CADA 3 HORAS.
3. DISTANCIAMIENTO SOCIAL.
4, TRABAJO EN CASA SI APLICA POR EDAD O PREEXISTENCIAS.
5. REFORZAR CON TIPS PREV. COVID 19.
6. UTILIZAR CORREO INTERNO PARA ENVIAR INFORMACION PREV. COVID-19.
7. APLICACIÓN DEL PROTOCOLO DE BIOSEGURIDAD DE LA ENTIDAD
8. AUTOCUIDADO </t>
  </si>
  <si>
    <t>1. USO OBLIGATORIO TAPABOCAS.
2. LAVADO DE MANOS CADA 3 HORAS.
3. DISTANCIAMIENTO SOCIAL.
4, TRABAJO EN CASA SI APLICA O POR EDAD O PREEXISTENCIAS.
5. REFORZAR CON TIPS PREV. COVID 19.
6. UTILIZAR CORREO INTERNO PARA ENVIAR INFORMACION PREV. COVID-19.
7. AUTOCUIDADO 
8. APLICACIÓN DEL PROTOCOLO DE BIOSEGURIDAD DE LA ENTIDAD</t>
  </si>
  <si>
    <t xml:space="preserve">1. SESNSIBILIZACIÓN USO DEL ASCENSOR </t>
  </si>
  <si>
    <t>1. USO OBLIGATORIO TAPABOCAS.
2. LAVADO DE MANOS CADA 3 HORAS.
3. DISTANCIAMIENTO SOCIAL.
4, TRABAJO EN CASA SI APLICA POR EDAD O PREEXISTENCIAS.
5. REFORZAR CON TIPS PREV. COVID 19.
6. UTILIZAR CORREO INTERNO PARA ENVIAR INFORMACION PREV. COVID-19.
7. AUTOCUIDADO
8. APLICACIÓN DEL PROTOCOLO DE BIOSEGURIDAD DE LA ENTIDAD</t>
  </si>
  <si>
    <t xml:space="preserve">1.SENSIBILIZAR AL PERSONAL EN LA CAPACIDAD DE LOS ASCENSORES Y EL NUMERO DE PERSONAS </t>
  </si>
  <si>
    <t xml:space="preserve">1. USO OBLIGATORIO TAPABOCAS.
2. LAVADO DE MANOS CADA 3 HORAS.
3. DISTANCIAMIENTO SOCIAL.
4, TRABAJO EN CASA SI APLICA POR EDAD O PREEXISTENCIAS.
5. REFORZAR CON TIPS PREV. COVID 19.
6. UTILIZAR CORREO INTERNO PARA ENVIAR INFORMACION PREV. COVID-19.
7. AUTOCUIDADO
8. APLICACIÓN DEL PROTOCOLO DE BIOSEGURIDAD DE LA ENTIDAD </t>
  </si>
  <si>
    <t>1. USO OBLIGATORIO TAPABOCAS.
2. LAVADO DE MANOS CADA 3 HORAS.
3. DISTANCIAMIENTO SOCIAL.
4, TRABAJO EN CASA SI APLICA POR EDAD O PREEXISTENCIAS.
5. REFORZAR CON TIPS PREV. COVID 19.
6. UTILIZAR CORREO INTERNO PARA ENVIAR INFORMACION PREV. COVID-19.
7. ATOCUIDADO 
8. APLICACIÓN DEL PROTOCOLO DE BIOSEGURIDAD DE LA ENTIDAD</t>
  </si>
  <si>
    <t>1. USO OBLIGATORIO TAPABOCAS.
2. LAVADO DE MANOS CADA 3 HORAS.
3. DISTANCIAMIENTO SOCIAL.
4, TRABAJO EN CASA SI APLICA POR EDAD O PREEXISTENCIAS.
5. REFORZAR CON TIPS PREV. COVID 19.
6. UTILIZAR CORREO INTERNO PARA ENVIAR INFORMACION PREV. COVID-19.
7. AUTOCUIDADO 
8. DILIGENCIAR EL FORMATO FORGT-44 
9. DILIGENCIAR A DIARIO LA HERRAMIENTA KUVANTY 
10. APLICACIÓN DEL PROTOCOLO DE BIOSEGURIDAD DE LA ENTIDAD</t>
  </si>
  <si>
    <t>1. USO OBLIGATORIO TAPABOCAS.
2. LAVADO DE MANOS CADA 3 HORAS.
3. DISTANCIAMIENTO SOCIAL.
4. TRABAJO EN CASA SI APLICA O POR EDAD O PREEXISTENCIAS.
5. REFORZAR CON TIPS PREV. COVID 19.
6. UTILIZAR CORREO INTERNO PARA ENVIAR INFORMACION PREV. COVID-19.
7. AUTOCUIDADO
8. APLICACIÓN DEL PROTOCOLO DE BIOSEGURIDAD DE LA ENTIDAD</t>
  </si>
  <si>
    <t xml:space="preserve">1. USO OBLIGATORIO TAPABOCAS.
2. LAVADO DE MANOS CADA 3 HORAS.
3. DISTANCIAMIENTO SOCIAL.
4, TRABAJO EN CASA SI APLICA POR EDAD O PREEXISTENCIAS.
5. REFORZAR CON TIPS PREV. COVID 19.
6. UTILIZAR CORREO INTERNO PARA ENVIAR INFORMACION PREV. COVID-19.
7.APLICACIÓN DEL PROTOCOLO DE BIOSEGURIDAD DE LA ENTIDAD
8. AUTOCUIDADO </t>
  </si>
  <si>
    <t>1.CAPACITACION EN RIESGOS LOCATIVOS</t>
  </si>
  <si>
    <t xml:space="preserve">1.CAPACITACION AL PERSONAL SOBRE LA CANTIDAD DE PERSONAS QUE DEBEN SUBIR AL ASCENSOR </t>
  </si>
  <si>
    <t xml:space="preserve">1.CAPACITACION EN AUTOCUIDADO </t>
  </si>
  <si>
    <t xml:space="preserve">1,CAPACITACION EN SEGURIDAD VIAL  O TIPS </t>
  </si>
  <si>
    <t>1. USO OBLIGATORIO TAPABOCAS.
2. LAVADO DE MANOS CADA 3 HORAS.
3. DISTANCIAMIENTO SOCIAL.
4, TRABAJO EN CASA SI APLICA POR EDAD O PREEXISTENCIAS.
5. REFORZAR CON TIPS PREV. COVID 19.
6. UTILIZAR CORREO INTERNO PARA ENVIAR INFORMACION PREV. COVID-19.
9, AUTOCUIDADO 
10. APLICACIÓN DEL PROTOCOLO DE BIOSEGURIDAD DE LA ENTIDAD</t>
  </si>
  <si>
    <t>1. USO OBLIGATORIO TAPABOCAS.
2. LAVADO DE MANOS CADA 3 HORAS.
3. DISTANCIAMIENTO SOCIAL.
4, TRABAJO EN CASA SI APLICA POR EDAD O PREEXISTENCIAS.
5. REFORZAR CON TIPS PREV. COVID 19.
6. UTILIZAR CORREO INTERNO PARA ENVIAR INFORMACION PREV. COVID-19.
7.AUTOCUIDADO 
10. APLICACIÓN DEL PROTOCOLO DE BIOSEGURIDAD DE LA ENTIDAD</t>
  </si>
  <si>
    <t>1. USO OBLIGATORIO TAPABOCAS.
2. LAVADO DE MANOS CADA 3 HORAS.
3. DISTANCIAMIENTO SOCIAL.
4, TRABAJO EN CASA SI APLICA POR EDAD O PREEXISTENCIAS O DE ACUERDO CON INSTRUCCIONES DE LA ENTIDAD 
5. REFORZAR CON TIPS PREV. COVID 19.
6. UTILIZAR CORREO INTERNO PARA ENVIAR INFORMACION PREV. COVID-19.
7. AUTOCUIDADO 
8. APLICACIÓN DEL PROTOCOLO DE BIOSEGURIDAD DE LA ENTIDAD</t>
  </si>
  <si>
    <t>1. USO OBLIGATORIO TAPABOCAS.
2. LAVADO DE MANOS CADA 3 HORAS.
3. DISTANCIAMIENTO SOCIAL.
4. TRABAJO EN CASA SI APLICA POR EDAD O PREEXISTENCIAS.
5. REFORZAR CON TIPS PREV. COVID 19.
6. UTILIZAR CORREO INTERNO PARA ENVIAR INFORMACION PREV. COVID-19.
7.AUTOCUIDADO
8.  APLICACIÓN DEL PROTOCOLO DE BIOSEGURIDAD DE LA ENTIDAD</t>
  </si>
  <si>
    <t>1. SOCIALIZAR LA MATRIZ DE RIESGOS .
2. PAUSAS ACTIVAS.</t>
  </si>
  <si>
    <t xml:space="preserve">1. FOMENTAR EL PLAN DE BINESATR CON ACTIVIDADES, DEPORTIVAS, CULTURALES  A NIVEL DE LA ENTIDAD PARA FACILITAR LA INTEGRACIÓN Y MEJORAR LA SALUD. 
2.  CAPACITACIÓN EN COMUNICACIÓN EFECTIVA, SERVICIO COMO VALOR ESENCIAL; MANEJO Y CONTROL DE ESTRÉS.
3.  REALIZAR MEDICIÓN DE CLIMA LABORAL.
4.  APLICAR LA BATERIA DE RIESGO PSICOSOCIAL.
</t>
  </si>
  <si>
    <t>1. FORTALECER LAS ACTIVIDADES DEL PLAN DE BINESATR   A NIVEL DE LA ENTIDAD  PARA FACILITAR LA INTEGRACIÓN Y MEJORAR LA SALUD. 
2.  CAPACITACIÓN EN COMUNICACIÓN EFECTIVA
3.  CONTINUAR MEDICIÓN DE CLIMA LABORAL.
4.  APLICAR LA BATERIA DE RIESGO PSICOSOCIAL.
5. GENERAR CAMPAÑAS SOBRE ORGANIZACION DE TRABAJO EN CASA</t>
  </si>
  <si>
    <t xml:space="preserve">
1. CAPACITACION EN SISTEMA COMANDO DE INCIDENTES 
2. SIMULACROS
3. SOCIALIZACIÓN DEL PLAN DE EMERGENCIAS </t>
  </si>
  <si>
    <t xml:space="preserve">1. FOMENTAR PROGRAMAS DE BIENESTAR, DEPORTIVOS, CULTURALES  A NIVEL DE LA ENTIDAD PARA FACILITAR LA INTEGRACIÓN Y MEJORAR LA SALUD. 
2.  CAPACITACIÓN EN COMUNICACIÓN EFECTIVA.
3.  CONTINUAR MEDICIÓN DE CLIMA LABORAL.
4.  APLICAR LA BATERIA DE RIESGO PSICOSOCIAL </t>
  </si>
  <si>
    <t>1. USO OBLIGATORIO TAPABOCAS.
2. LAVADO DE MANOS CADA 3 HORAS.
3. DISTANCIAMIENTO SOCIAL.
4. TRABAJO EN CASA SI APLICA O POR EDAD O PREEXISTENCIAS.
5. REFORZAR CON TIPS PREV. COVID 19.
6. UTILIZAR CORREO INTERNO PARA ENVIAR INFORMACION PREV. COVID-19.
7. AUTOCUIDADO 
8. APLICACIÓN DEL PROTOCOLO DE BIOSEGURIDAD DE LA ENTIDAD</t>
  </si>
  <si>
    <t xml:space="preserve">1. USO OBLIGATORIO TAPABOCAS.
2. LAVADO DE MANOS CADA 3 HORAS.
3. DISTANCIAMIENTO SOCIAL.
4, TRABAJO EN CASA SI APLICA O POR EDAD O PREEXISTENCIAS.
5. REFORZAR CON TIPS PREV. COVID 19.
6. UTILIZAR CORREO INTERNO PARA ENVIAR INFORMACION PREV. COVID-19
7. APLICACIÓN DEL PROTOCOLO DE BIOSEGURIDAD DE LA ENTIDAD
8. AUTOCUIDADO </t>
  </si>
  <si>
    <t>(ESTILO DE MANDO, PAGO, CONTRATACIÓN,  PARTICIPACIÓN, INDUCCIÓN  Y  CAPACITACIÓN,  BIENESTAR SOCIAL,  EVALUACIÓN  DEL  DESEMPEÑO, MANEJO DE CAMBIOS)
TRABAJO COMBINADO EN CASA.</t>
  </si>
  <si>
    <t xml:space="preserve">1. USO OBLIGATORIO TAPABOCAS.
2. LAVADO DE MANOS CADA 3 HORAS.
3. DISTANCIAMIENTO SOCIAL.
4, PREVALECE EL TRABAJO EN CASA .
5. REFORZAR CON TIPS PREV. COVID 19.
6. UTILIZAR CORREO INTER. PARA ENVIAR INFORMACION PREV. COVID-19.
7. APLICACIÓN DEL PROTOCOLO DE BIOSEGURIDAD DE LA ENTIDAD
8. AUTOCUIDADO </t>
  </si>
  <si>
    <t xml:space="preserve">1.CAPACITACION EN USO CORRECTO DE ELEMENTOS DE PROTECCION PERSONAL 
2.CAPACITACION EN AUTOCUIDADO </t>
  </si>
  <si>
    <t xml:space="preserve">1.TIPS O CAMPAÑA DE BUEN USO DE LOS ASCENSORES </t>
  </si>
  <si>
    <t xml:space="preserve">2.CAPACITACION EN AUTOCUIDADO </t>
  </si>
  <si>
    <t xml:space="preserve">1. CAMPAÑA DE SEGURIDAD VIAL O TIPS DE PESV </t>
  </si>
  <si>
    <t xml:space="preserve">CAPACITACIÓN EN USO CORRECTO DE ELEMENTOS DE PROTECCION PERSONAL </t>
  </si>
  <si>
    <t xml:space="preserve">MONOGAFAS DE SEGURIDAD LENTE CLARO
</t>
  </si>
  <si>
    <t xml:space="preserve">CASCO DE SEGURIDAD, 
BOTAS DE SEGURIDAD
MONOGAFAS DE SEGURIDAD  LENTE OSCURO, GORRA 
</t>
  </si>
  <si>
    <t xml:space="preserve">GORRA PARA SALIDA A CAMPO </t>
  </si>
  <si>
    <t>(ESTILO DE MANDO, CAMBIOS SOCIALES, CONTRATACIÓN,  PARTICIPACIÓN, INDUCCIÓN  Y  CAPACITACIÓN,  BIENESTAR SOCIAL,  EVALUACIÓN  DEL  DESEMPEÑO, MANEJO DE CAMBIOS)
TRABAJO COMBINADO EN CASA.</t>
  </si>
  <si>
    <t xml:space="preserve">RADIACIONES SOLARES DURANTE LA VISTA A ESPACIOS PÚBLICO O ACOMPAMIENTO A OPERATIVOS </t>
  </si>
  <si>
    <t>DESPLAZAMIENTOS EN  ACOMPAÑAMIENTOS O OPERATIVOS DE RESTITUCIÓN</t>
  </si>
  <si>
    <t xml:space="preserve">FÍSICO </t>
  </si>
  <si>
    <t xml:space="preserve">BIOLÓGICO </t>
  </si>
  <si>
    <t>FÍSICO</t>
  </si>
  <si>
    <t>BIOLÓGICO</t>
  </si>
  <si>
    <t>BIOMECÁNICO</t>
  </si>
  <si>
    <t>BIOLÓGICOS</t>
  </si>
  <si>
    <t>DEPENDENCIAS PISO 15, 16 CAD VENTANILLA DADEP PISO 1/CL 120</t>
  </si>
  <si>
    <t xml:space="preserve">2.CAMPAÑA DE BUEN USO DE LOS ASCENSORES </t>
  </si>
  <si>
    <t xml:space="preserve">3.CAPACITACION EN AUTOCUIDADO </t>
  </si>
  <si>
    <t xml:space="preserve">4.CAPACITACION EN AUTOCUIDADO </t>
  </si>
  <si>
    <t xml:space="preserve">5.CAPACITACION EN SEGURIDAD VIAL O TIPS DEL PESV </t>
  </si>
  <si>
    <t xml:space="preserve">1.FUMIGACION TRES (3) VECES EN EL AÑO EN LAS  INSTALACIONES </t>
  </si>
  <si>
    <t xml:space="preserve">1.CAMPAÑA DE BUEN USO DE LOS ASCENSORES </t>
  </si>
  <si>
    <t xml:space="preserve">1.CAPACITACION EN SEGURIDAD VIAL  O CAMPAÑAS O SENSIBILIZACIONES </t>
  </si>
  <si>
    <t>Actualización 26-06-2020</t>
  </si>
  <si>
    <t>PROCESO: GESTIÓN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</si>
</sst>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b/>
      <sz val="8"/>
      <name val="Trebuchet MS"/>
      <family val="2"/>
    </font>
    <font>
      <sz val="10"/>
      <name val="Trebuchet MS"/>
      <family val="2"/>
    </font>
    <font>
      <b/>
      <sz val="11"/>
      <name val="Trebuchet MS"/>
      <family val="2"/>
    </font>
    <font>
      <b/>
      <sz val="10"/>
      <name val="Arial"/>
      <family val="2"/>
    </font>
    <font>
      <sz val="10"/>
      <name val="Trebuchet MS"/>
      <family val="2"/>
    </font>
    <font>
      <b/>
      <sz val="11"/>
      <name val="Trebuchet MS"/>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b/>
      <sz val="8"/>
      <name val="Trebuchet MS"/>
      <family val="2"/>
    </font>
    <font>
      <b/>
      <sz val="8"/>
      <color indexed="8"/>
      <name val="Trebuchet MS"/>
      <family val="2"/>
    </font>
    <font>
      <sz val="8"/>
      <name val="Arial"/>
      <family val="2"/>
    </font>
    <font>
      <u/>
      <sz val="8"/>
      <color indexed="8"/>
      <name val="Trebuchet MS"/>
      <family val="2"/>
    </font>
    <font>
      <u/>
      <sz val="10"/>
      <color theme="10"/>
      <name val="Arial"/>
      <family val="2"/>
    </font>
    <font>
      <sz val="10"/>
      <color theme="1"/>
      <name val="Trebuchet MS"/>
      <family val="2"/>
    </font>
    <font>
      <sz val="11"/>
      <color rgb="FFFFFFFF"/>
      <name val="Calibri"/>
      <family val="2"/>
    </font>
    <font>
      <sz val="8"/>
      <color rgb="FFFF0000"/>
      <name val="Trebuchet MS"/>
      <family val="2"/>
    </font>
    <font>
      <b/>
      <sz val="8"/>
      <color rgb="FFFF0000"/>
      <name val="Trebuchet MS"/>
      <family val="2"/>
    </font>
    <font>
      <sz val="10"/>
      <color rgb="FFFF0000"/>
      <name val="Trebuchet M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D03B"/>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28" fillId="0" borderId="0" applyNumberFormat="0" applyFill="0" applyBorder="0" applyAlignment="0" applyProtection="0"/>
    <xf numFmtId="0" fontId="1" fillId="0" borderId="0"/>
    <xf numFmtId="0" fontId="1" fillId="0" borderId="0"/>
    <xf numFmtId="0" fontId="1" fillId="0" borderId="0"/>
    <xf numFmtId="0" fontId="1" fillId="0" borderId="0"/>
  </cellStyleXfs>
  <cellXfs count="450">
    <xf numFmtId="0" fontId="0" fillId="0" borderId="0" xfId="0"/>
    <xf numFmtId="0" fontId="4" fillId="2" borderId="0" xfId="0" applyFont="1" applyFill="1" applyBorder="1"/>
    <xf numFmtId="0" fontId="4" fillId="2" borderId="0" xfId="0" applyFont="1" applyFill="1"/>
    <xf numFmtId="0" fontId="6" fillId="2" borderId="1" xfId="0" applyFont="1" applyFill="1" applyBorder="1" applyAlignment="1">
      <alignment horizontal="center" vertical="center" wrapText="1"/>
    </xf>
    <xf numFmtId="0" fontId="11" fillId="2" borderId="0" xfId="0" applyFont="1" applyFill="1"/>
    <xf numFmtId="0" fontId="11" fillId="2" borderId="0" xfId="0" applyFont="1" applyFill="1" applyAlignment="1"/>
    <xf numFmtId="0" fontId="11" fillId="2" borderId="0" xfId="0" applyFont="1" applyFill="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justify" vertical="center" wrapText="1"/>
    </xf>
    <xf numFmtId="0" fontId="10"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pplyProtection="1">
      <alignment horizontal="justify" vertical="center" wrapText="1"/>
    </xf>
    <xf numFmtId="0" fontId="9" fillId="2" borderId="3" xfId="0" applyFont="1" applyFill="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8"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9" fillId="2" borderId="1" xfId="4" applyFont="1" applyFill="1" applyBorder="1" applyAlignment="1" applyProtection="1">
      <alignment horizontal="center" vertical="center" wrapText="1"/>
    </xf>
    <xf numFmtId="0" fontId="8" fillId="2" borderId="1" xfId="0" applyFont="1" applyFill="1" applyBorder="1" applyAlignment="1">
      <alignment vertical="center" wrapText="1"/>
    </xf>
    <xf numFmtId="0" fontId="9" fillId="2" borderId="5" xfId="0" applyFont="1" applyFill="1" applyBorder="1" applyAlignment="1">
      <alignment horizontal="left" vertical="center" wrapText="1"/>
    </xf>
    <xf numFmtId="0" fontId="6" fillId="3" borderId="1" xfId="0" applyFont="1" applyFill="1" applyBorder="1" applyAlignment="1">
      <alignment vertical="center" textRotation="90" wrapText="1"/>
    </xf>
    <xf numFmtId="0" fontId="11" fillId="2" borderId="6" xfId="0" applyFont="1" applyFill="1" applyBorder="1"/>
    <xf numFmtId="0" fontId="11" fillId="2" borderId="7" xfId="0" applyFont="1" applyFill="1" applyBorder="1"/>
    <xf numFmtId="0" fontId="11" fillId="2" borderId="7" xfId="0" applyFont="1" applyFill="1" applyBorder="1" applyAlignment="1"/>
    <xf numFmtId="0" fontId="11" fillId="2" borderId="7" xfId="0" applyFont="1" applyFill="1" applyBorder="1" applyAlignment="1">
      <alignment horizontal="center" vertical="center"/>
    </xf>
    <xf numFmtId="0" fontId="11" fillId="2" borderId="8" xfId="0" applyFont="1" applyFill="1" applyBorder="1"/>
    <xf numFmtId="0" fontId="11" fillId="2" borderId="9" xfId="0" applyFont="1" applyFill="1" applyBorder="1"/>
    <xf numFmtId="0" fontId="11" fillId="2" borderId="0" xfId="0" applyFont="1" applyFill="1" applyBorder="1"/>
    <xf numFmtId="0" fontId="11" fillId="2" borderId="0" xfId="0" applyFont="1" applyFill="1" applyBorder="1" applyAlignment="1"/>
    <xf numFmtId="0" fontId="11" fillId="2" borderId="0" xfId="0" applyFont="1" applyFill="1" applyBorder="1" applyAlignment="1">
      <alignment horizontal="center" vertical="center"/>
    </xf>
    <xf numFmtId="0" fontId="11" fillId="2" borderId="10" xfId="0" applyFont="1" applyFill="1" applyBorder="1"/>
    <xf numFmtId="0" fontId="11" fillId="2" borderId="11" xfId="0" applyFont="1" applyFill="1" applyBorder="1"/>
    <xf numFmtId="0" fontId="11" fillId="2" borderId="12" xfId="0" applyFont="1" applyFill="1" applyBorder="1"/>
    <xf numFmtId="0" fontId="11" fillId="2" borderId="12" xfId="0" applyFont="1" applyFill="1" applyBorder="1" applyAlignment="1"/>
    <xf numFmtId="0" fontId="11" fillId="2" borderId="12" xfId="0" applyFont="1" applyFill="1" applyBorder="1" applyAlignment="1">
      <alignment horizontal="center" vertical="center"/>
    </xf>
    <xf numFmtId="0" fontId="11" fillId="2" borderId="13" xfId="0" applyFont="1" applyFill="1" applyBorder="1"/>
    <xf numFmtId="0" fontId="29" fillId="0" borderId="1" xfId="0" applyFont="1" applyBorder="1" applyAlignment="1">
      <alignment vertical="center"/>
    </xf>
    <xf numFmtId="0" fontId="29" fillId="0" borderId="1" xfId="0" applyFont="1" applyBorder="1" applyAlignment="1">
      <alignment vertical="center" wrapText="1"/>
    </xf>
    <xf numFmtId="0" fontId="0" fillId="2" borderId="0" xfId="0" applyFill="1"/>
    <xf numFmtId="0" fontId="0" fillId="2" borderId="0" xfId="0" applyFill="1" applyAlignment="1">
      <alignment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7" fillId="2"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4" fillId="2" borderId="16" xfId="0" applyFont="1" applyFill="1" applyBorder="1"/>
    <xf numFmtId="0" fontId="8" fillId="2" borderId="17" xfId="0" applyFont="1" applyFill="1" applyBorder="1" applyAlignment="1">
      <alignment horizontal="center" vertical="center" wrapText="1"/>
    </xf>
    <xf numFmtId="0" fontId="4" fillId="2" borderId="18" xfId="0" applyFont="1" applyFill="1" applyBorder="1"/>
    <xf numFmtId="0" fontId="4" fillId="2" borderId="19" xfId="0" applyFont="1" applyFill="1" applyBorder="1"/>
    <xf numFmtId="0" fontId="8" fillId="2" borderId="20"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15" xfId="0" applyFont="1" applyFill="1" applyBorder="1" applyAlignment="1">
      <alignment vertical="center" wrapText="1"/>
    </xf>
    <xf numFmtId="0" fontId="11" fillId="2" borderId="16" xfId="0" applyFont="1" applyFill="1" applyBorder="1"/>
    <xf numFmtId="0" fontId="7" fillId="2" borderId="17" xfId="0" applyFont="1" applyFill="1" applyBorder="1" applyAlignment="1">
      <alignment vertical="center" wrapText="1"/>
    </xf>
    <xf numFmtId="0" fontId="11" fillId="2" borderId="18" xfId="0" applyFont="1" applyFill="1" applyBorder="1"/>
    <xf numFmtId="0" fontId="7" fillId="2" borderId="21" xfId="0" applyFont="1" applyFill="1" applyBorder="1" applyAlignment="1">
      <alignment vertical="center" wrapText="1"/>
    </xf>
    <xf numFmtId="0" fontId="11" fillId="2" borderId="19" xfId="0" applyFont="1" applyFill="1" applyBorder="1"/>
    <xf numFmtId="0" fontId="7" fillId="2" borderId="22" xfId="0" applyFont="1" applyFill="1" applyBorder="1" applyAlignment="1">
      <alignment vertical="center" wrapText="1"/>
    </xf>
    <xf numFmtId="0" fontId="9" fillId="2" borderId="15" xfId="0" applyFont="1" applyFill="1" applyBorder="1" applyAlignment="1" applyProtection="1">
      <alignment horizontal="center" vertical="center" wrapText="1"/>
      <protection locked="0"/>
    </xf>
    <xf numFmtId="0" fontId="6" fillId="3"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vertical="center" wrapText="1"/>
    </xf>
    <xf numFmtId="0" fontId="8" fillId="2" borderId="2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2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19" xfId="0" applyBorder="1"/>
    <xf numFmtId="0" fontId="6" fillId="3" borderId="4" xfId="0" applyFont="1" applyFill="1" applyBorder="1" applyAlignment="1">
      <alignment vertical="center" textRotation="90" wrapText="1"/>
    </xf>
    <xf numFmtId="0" fontId="8" fillId="2" borderId="23" xfId="0" applyFont="1" applyFill="1" applyBorder="1" applyAlignment="1">
      <alignment horizontal="justify" vertical="center" wrapText="1"/>
    </xf>
    <xf numFmtId="0" fontId="4" fillId="2" borderId="1" xfId="0" applyFont="1" applyFill="1" applyBorder="1"/>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4"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2" xfId="0" applyFont="1" applyFill="1" applyBorder="1"/>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30" fillId="0" borderId="0" xfId="0" applyFont="1" applyAlignment="1">
      <alignment horizontal="left"/>
    </xf>
    <xf numFmtId="0" fontId="0" fillId="2" borderId="0" xfId="0" applyFill="1" applyBorder="1"/>
    <xf numFmtId="0" fontId="29" fillId="2" borderId="1" xfId="0" applyFont="1" applyFill="1" applyBorder="1" applyAlignment="1">
      <alignment vertical="center"/>
    </xf>
    <xf numFmtId="0" fontId="29" fillId="2" borderId="1" xfId="0" applyFont="1" applyFill="1" applyBorder="1" applyAlignment="1">
      <alignment vertical="center" wrapText="1"/>
    </xf>
    <xf numFmtId="0" fontId="6" fillId="2" borderId="1" xfId="0" applyFont="1" applyFill="1" applyBorder="1" applyAlignment="1">
      <alignment vertical="center" textRotation="90" wrapText="1"/>
    </xf>
    <xf numFmtId="0" fontId="7" fillId="2" borderId="2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4" fillId="2" borderId="0" xfId="0" applyFont="1" applyFill="1"/>
    <xf numFmtId="0" fontId="14" fillId="2" borderId="0" xfId="0" applyFont="1" applyFill="1" applyAlignment="1"/>
    <xf numFmtId="0" fontId="14" fillId="2" borderId="0" xfId="0" applyFont="1" applyFill="1" applyAlignment="1">
      <alignment horizontal="center" vertical="center"/>
    </xf>
    <xf numFmtId="0" fontId="14" fillId="2" borderId="6" xfId="0" applyFont="1" applyFill="1" applyBorder="1"/>
    <xf numFmtId="0" fontId="14" fillId="2" borderId="7" xfId="0" applyFont="1" applyFill="1" applyBorder="1"/>
    <xf numFmtId="0" fontId="14" fillId="2" borderId="7" xfId="0" applyFont="1" applyFill="1" applyBorder="1" applyAlignment="1"/>
    <xf numFmtId="0" fontId="14" fillId="2" borderId="7" xfId="0" applyFont="1" applyFill="1" applyBorder="1" applyAlignment="1">
      <alignment horizontal="center" vertical="center"/>
    </xf>
    <xf numFmtId="0" fontId="14" fillId="2" borderId="8" xfId="0" applyFont="1" applyFill="1" applyBorder="1"/>
    <xf numFmtId="0" fontId="29" fillId="0" borderId="1" xfId="0" applyFont="1" applyBorder="1" applyAlignment="1">
      <alignment vertical="center"/>
    </xf>
    <xf numFmtId="0" fontId="14" fillId="0" borderId="1" xfId="0" applyFont="1" applyBorder="1" applyAlignment="1">
      <alignment horizontal="center" vertical="center"/>
    </xf>
    <xf numFmtId="0" fontId="14" fillId="2" borderId="9" xfId="0" applyFont="1" applyFill="1" applyBorder="1"/>
    <xf numFmtId="0" fontId="14" fillId="2" borderId="0" xfId="0" applyFont="1" applyFill="1" applyBorder="1"/>
    <xf numFmtId="0" fontId="14" fillId="2" borderId="0" xfId="0" applyFont="1" applyFill="1" applyBorder="1" applyAlignment="1"/>
    <xf numFmtId="0" fontId="14" fillId="2" borderId="0" xfId="0" applyFont="1" applyFill="1" applyBorder="1" applyAlignment="1">
      <alignment horizontal="center" vertical="center"/>
    </xf>
    <xf numFmtId="0" fontId="14" fillId="2" borderId="10" xfId="0" applyFont="1" applyFill="1" applyBorder="1"/>
    <xf numFmtId="0" fontId="14" fillId="2" borderId="11" xfId="0" applyFont="1" applyFill="1" applyBorder="1"/>
    <xf numFmtId="0" fontId="14" fillId="2" borderId="12" xfId="0" applyFont="1" applyFill="1" applyBorder="1"/>
    <xf numFmtId="0" fontId="14" fillId="2" borderId="12" xfId="0" applyFont="1" applyFill="1" applyBorder="1" applyAlignment="1"/>
    <xf numFmtId="0" fontId="14" fillId="2" borderId="12" xfId="0" applyFont="1" applyFill="1" applyBorder="1" applyAlignment="1">
      <alignment horizontal="center" vertical="center"/>
    </xf>
    <xf numFmtId="0" fontId="14" fillId="2" borderId="13" xfId="0" applyFont="1" applyFill="1" applyBorder="1"/>
    <xf numFmtId="0" fontId="29" fillId="0" borderId="1" xfId="0" applyFont="1" applyBorder="1" applyAlignment="1">
      <alignment vertical="center" wrapText="1"/>
    </xf>
    <xf numFmtId="14" fontId="14" fillId="0" borderId="1" xfId="0" applyNumberFormat="1" applyFont="1" applyBorder="1" applyAlignment="1">
      <alignment horizontal="center" vertical="center"/>
    </xf>
    <xf numFmtId="0" fontId="18" fillId="2" borderId="0" xfId="0" applyFont="1" applyFill="1"/>
    <xf numFmtId="0" fontId="18" fillId="2" borderId="0" xfId="0" applyFont="1" applyFill="1" applyBorder="1"/>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textRotation="90" wrapText="1"/>
    </xf>
    <xf numFmtId="0" fontId="20" fillId="3" borderId="1" xfId="0" applyFont="1" applyFill="1" applyBorder="1" applyAlignment="1">
      <alignment vertical="center" textRotation="90" wrapText="1"/>
    </xf>
    <xf numFmtId="0" fontId="21" fillId="2" borderId="1" xfId="0" applyFont="1" applyFill="1" applyBorder="1" applyAlignment="1">
      <alignment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3"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xf>
    <xf numFmtId="0" fontId="23" fillId="2" borderId="1" xfId="0" applyFont="1" applyFill="1" applyBorder="1" applyAlignment="1" applyProtection="1">
      <alignment horizontal="justify" vertical="center" wrapText="1"/>
    </xf>
    <xf numFmtId="0" fontId="24"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wrapText="1"/>
    </xf>
    <xf numFmtId="0" fontId="22" fillId="2" borderId="1" xfId="0" applyFont="1" applyFill="1" applyBorder="1" applyAlignment="1">
      <alignment horizontal="justify"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1" fillId="2" borderId="4" xfId="0" applyFont="1" applyFill="1" applyBorder="1" applyAlignment="1">
      <alignment vertical="center" wrapText="1"/>
    </xf>
    <xf numFmtId="0" fontId="22" fillId="2" borderId="4" xfId="0" applyFont="1" applyFill="1" applyBorder="1" applyAlignment="1">
      <alignment vertical="center" wrapText="1"/>
    </xf>
    <xf numFmtId="0" fontId="22"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 xfId="4"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8"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8" fillId="2" borderId="4" xfId="0" applyFont="1" applyFill="1" applyBorder="1" applyAlignment="1">
      <alignment horizontal="center" vertical="center" wrapText="1"/>
    </xf>
    <xf numFmtId="0" fontId="6" fillId="3" borderId="4"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8"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2" borderId="0" xfId="0" applyFont="1" applyFill="1" applyAlignment="1">
      <alignment wrapText="1"/>
    </xf>
    <xf numFmtId="0" fontId="0" fillId="0" borderId="0" xfId="0" applyAlignment="1">
      <alignment wrapText="1"/>
    </xf>
    <xf numFmtId="0" fontId="11" fillId="2" borderId="0" xfId="0" applyFont="1" applyFill="1" applyAlignment="1">
      <alignment wrapText="1"/>
    </xf>
    <xf numFmtId="0" fontId="7" fillId="2" borderId="1" xfId="0" applyFont="1" applyFill="1" applyBorder="1" applyAlignment="1">
      <alignment horizontal="center" vertical="center" wrapText="1"/>
    </xf>
    <xf numFmtId="0" fontId="8" fillId="0" borderId="5"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2" borderId="1" xfId="0"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0" xfId="0" applyFont="1" applyFill="1" applyAlignment="1">
      <alignment horizontal="left" vertical="center" wrapText="1"/>
    </xf>
    <xf numFmtId="0" fontId="8" fillId="0" borderId="5" xfId="0" applyFont="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2" borderId="9" xfId="0" applyFont="1" applyFill="1" applyBorder="1" applyAlignment="1">
      <alignment horizontal="center"/>
    </xf>
    <xf numFmtId="0" fontId="13" fillId="2" borderId="6" xfId="0" applyFont="1" applyFill="1" applyBorder="1" applyAlignment="1">
      <alignment horizontal="center"/>
    </xf>
    <xf numFmtId="0" fontId="28" fillId="2" borderId="8" xfId="1" applyFill="1" applyBorder="1" applyAlignment="1">
      <alignment horizontal="left"/>
    </xf>
    <xf numFmtId="0" fontId="28" fillId="2" borderId="10" xfId="1" applyFill="1" applyBorder="1" applyAlignment="1">
      <alignment horizontal="left" wrapText="1"/>
    </xf>
    <xf numFmtId="0" fontId="28" fillId="2" borderId="10" xfId="1" applyFill="1" applyBorder="1" applyAlignment="1">
      <alignment horizontal="left"/>
    </xf>
    <xf numFmtId="0" fontId="28" fillId="2" borderId="10" xfId="1" quotePrefix="1" applyFill="1" applyBorder="1" applyAlignment="1">
      <alignment horizontal="left"/>
    </xf>
    <xf numFmtId="0" fontId="13" fillId="2" borderId="11" xfId="0" applyFont="1" applyFill="1" applyBorder="1" applyAlignment="1">
      <alignment horizontal="center"/>
    </xf>
    <xf numFmtId="0" fontId="28" fillId="2" borderId="13" xfId="1" applyFill="1" applyBorder="1" applyAlignment="1">
      <alignment horizontal="left"/>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1"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3" fillId="2" borderId="1" xfId="0" applyFont="1" applyFill="1" applyBorder="1" applyAlignment="1">
      <alignment vertical="center" wrapText="1"/>
    </xf>
    <xf numFmtId="0" fontId="8" fillId="2" borderId="15" xfId="0" applyFont="1" applyFill="1" applyBorder="1" applyAlignment="1">
      <alignment horizontal="center" vertical="center"/>
    </xf>
    <xf numFmtId="0" fontId="8"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9" fillId="2" borderId="5" xfId="0" applyFont="1" applyFill="1" applyBorder="1" applyAlignment="1" applyProtection="1">
      <alignment horizontal="justify" vertical="center" wrapText="1"/>
    </xf>
    <xf numFmtId="0" fontId="9" fillId="2" borderId="14" xfId="0" applyFont="1" applyFill="1" applyBorder="1" applyAlignment="1">
      <alignment horizontal="center" vertical="center" wrapText="1"/>
    </xf>
    <xf numFmtId="0" fontId="11" fillId="2" borderId="1" xfId="0" applyFont="1" applyFill="1" applyBorder="1" applyAlignment="1">
      <alignment vertical="center" wrapText="1"/>
    </xf>
    <xf numFmtId="0" fontId="9" fillId="2" borderId="23" xfId="0" applyFont="1" applyFill="1" applyBorder="1" applyAlignment="1">
      <alignment horizontal="center" vertical="center" wrapText="1"/>
    </xf>
    <xf numFmtId="0" fontId="9" fillId="4" borderId="1" xfId="0" applyFont="1" applyFill="1" applyBorder="1" applyAlignment="1" applyProtection="1">
      <alignment horizontal="center" vertical="center" wrapText="1"/>
    </xf>
    <xf numFmtId="0" fontId="11" fillId="2" borderId="21" xfId="0" applyFont="1" applyFill="1" applyBorder="1" applyAlignment="1">
      <alignment vertical="center" wrapText="1"/>
    </xf>
    <xf numFmtId="0" fontId="9" fillId="2" borderId="20" xfId="0" applyFont="1" applyFill="1" applyBorder="1" applyAlignment="1">
      <alignment horizontal="center" vertical="center" wrapText="1"/>
    </xf>
    <xf numFmtId="0" fontId="9" fillId="2" borderId="23" xfId="0" applyFont="1" applyFill="1" applyBorder="1" applyAlignment="1">
      <alignment horizontal="justify" vertical="center" wrapText="1"/>
    </xf>
    <xf numFmtId="0" fontId="5" fillId="3" borderId="1" xfId="0" applyFont="1" applyFill="1" applyBorder="1" applyAlignment="1">
      <alignment horizontal="center" vertical="center" textRotation="90" wrapText="1"/>
    </xf>
    <xf numFmtId="0" fontId="1" fillId="0" borderId="0" xfId="0" applyFont="1"/>
    <xf numFmtId="0" fontId="27" fillId="2" borderId="1" xfId="0" applyFont="1" applyFill="1" applyBorder="1" applyAlignment="1">
      <alignment horizontal="center" vertical="center" wrapText="1"/>
    </xf>
    <xf numFmtId="0" fontId="9" fillId="2" borderId="15" xfId="0" applyFont="1" applyFill="1" applyBorder="1" applyAlignment="1" applyProtection="1">
      <alignment horizontal="justify" vertical="center" wrapText="1"/>
    </xf>
    <xf numFmtId="0" fontId="10" fillId="2" borderId="4" xfId="0" applyFont="1" applyFill="1" applyBorder="1" applyAlignment="1" applyProtection="1">
      <alignment horizontal="center" vertical="center" wrapText="1"/>
    </xf>
    <xf numFmtId="0" fontId="9" fillId="2" borderId="1" xfId="4" applyFont="1" applyFill="1" applyBorder="1" applyAlignment="1" applyProtection="1">
      <alignment horizontal="left" vertical="center" wrapText="1"/>
    </xf>
    <xf numFmtId="0" fontId="9" fillId="2" borderId="1" xfId="0" applyFont="1" applyFill="1" applyBorder="1" applyAlignment="1">
      <alignment vertical="center" wrapText="1"/>
    </xf>
    <xf numFmtId="0" fontId="10" fillId="2" borderId="24" xfId="0" applyFont="1" applyFill="1" applyBorder="1" applyAlignment="1" applyProtection="1">
      <alignment horizontal="center" vertical="center" wrapText="1"/>
    </xf>
    <xf numFmtId="0" fontId="9" fillId="0" borderId="5" xfId="0" applyFont="1" applyBorder="1" applyAlignment="1" applyProtection="1">
      <alignment vertical="center" wrapText="1"/>
      <protection locked="0"/>
    </xf>
    <xf numFmtId="0" fontId="7" fillId="0" borderId="5" xfId="0" applyFont="1" applyBorder="1" applyAlignment="1" applyProtection="1">
      <alignment horizontal="center" vertical="center" wrapText="1"/>
      <protection locked="0"/>
    </xf>
    <xf numFmtId="0" fontId="0" fillId="0" borderId="0" xfId="0" applyAlignment="1">
      <alignment horizontal="center"/>
    </xf>
    <xf numFmtId="0" fontId="13" fillId="5" borderId="6"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3"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right" vertical="center" textRotation="90" wrapText="1"/>
    </xf>
    <xf numFmtId="0" fontId="6" fillId="2" borderId="14" xfId="0" applyFont="1" applyFill="1" applyBorder="1" applyAlignment="1">
      <alignment horizontal="center" vertical="center" textRotation="90" wrapText="1"/>
    </xf>
    <xf numFmtId="0" fontId="7" fillId="2" borderId="14" xfId="0" applyFont="1" applyFill="1" applyBorder="1" applyAlignment="1">
      <alignment horizontal="justify" vertical="justify" textRotation="90" wrapText="1" readingOrder="1"/>
    </xf>
    <xf numFmtId="0" fontId="5" fillId="2" borderId="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2" fillId="6" borderId="25" xfId="3" applyFont="1" applyFill="1" applyBorder="1" applyAlignment="1">
      <alignment horizontal="left" vertical="center" wrapText="1"/>
    </xf>
    <xf numFmtId="0" fontId="12" fillId="6" borderId="26" xfId="3" applyFont="1" applyFill="1" applyBorder="1" applyAlignment="1">
      <alignment horizontal="left" vertical="center" wrapText="1"/>
    </xf>
    <xf numFmtId="0" fontId="12" fillId="6" borderId="15" xfId="3"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4"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11" fillId="2" borderId="4" xfId="0" applyFont="1" applyFill="1" applyBorder="1" applyAlignment="1">
      <alignment horizontal="center" vertical="center" textRotation="90" wrapText="1"/>
    </xf>
    <xf numFmtId="0" fontId="11" fillId="2" borderId="14" xfId="0" applyFont="1" applyFill="1" applyBorder="1" applyAlignment="1">
      <alignment horizontal="center" vertical="center" textRotation="90" wrapText="1"/>
    </xf>
    <xf numFmtId="0" fontId="11" fillId="2" borderId="5" xfId="0" applyFont="1" applyFill="1" applyBorder="1" applyAlignment="1">
      <alignment horizontal="center" vertical="center" textRotation="90" wrapText="1"/>
    </xf>
    <xf numFmtId="0" fontId="7" fillId="2" borderId="4" xfId="0" applyFont="1" applyFill="1" applyBorder="1" applyAlignment="1">
      <alignment horizontal="justify" vertical="justify" textRotation="90" wrapText="1"/>
    </xf>
    <xf numFmtId="0" fontId="7" fillId="2" borderId="14" xfId="0" applyFont="1" applyFill="1" applyBorder="1" applyAlignment="1">
      <alignment horizontal="justify" vertical="justify" textRotation="90" wrapText="1"/>
    </xf>
    <xf numFmtId="0" fontId="7" fillId="2" borderId="5" xfId="0" applyFont="1" applyFill="1" applyBorder="1" applyAlignment="1">
      <alignment horizontal="justify" vertical="justify" textRotation="90"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6" fillId="3" borderId="4"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1" fillId="2" borderId="6" xfId="0" applyFont="1" applyFill="1" applyBorder="1" applyAlignment="1">
      <alignment horizontal="center" vertical="center" textRotation="90" wrapText="1"/>
    </xf>
    <xf numFmtId="0" fontId="11" fillId="2" borderId="9"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1" fillId="2" borderId="1" xfId="0" applyFont="1" applyFill="1" applyBorder="1" applyAlignment="1">
      <alignment horizontal="center" vertical="center" textRotation="90"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3" borderId="4" xfId="0" applyFont="1" applyFill="1" applyBorder="1" applyAlignment="1">
      <alignment horizontal="right" vertical="center" textRotation="90" wrapText="1"/>
    </xf>
    <xf numFmtId="0" fontId="6" fillId="3" borderId="5" xfId="0" applyFont="1" applyFill="1" applyBorder="1" applyAlignment="1">
      <alignment horizontal="right" vertical="center" textRotation="90"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6" fillId="2" borderId="29" xfId="0" applyFont="1" applyFill="1" applyBorder="1" applyAlignment="1">
      <alignment horizontal="center" vertical="center" textRotation="90" wrapText="1"/>
    </xf>
    <xf numFmtId="0" fontId="6" fillId="2" borderId="30" xfId="0" applyFont="1" applyFill="1" applyBorder="1" applyAlignment="1">
      <alignment horizontal="center" vertical="center" textRotation="90" wrapText="1"/>
    </xf>
    <xf numFmtId="0" fontId="7" fillId="2" borderId="29" xfId="0" applyFont="1" applyFill="1" applyBorder="1" applyAlignment="1">
      <alignment horizontal="justify" vertical="justify" textRotation="90" wrapText="1"/>
    </xf>
    <xf numFmtId="0" fontId="7" fillId="2" borderId="30" xfId="0" applyFont="1" applyFill="1" applyBorder="1" applyAlignment="1">
      <alignment horizontal="justify" vertical="justify" textRotation="90" wrapText="1"/>
    </xf>
    <xf numFmtId="0" fontId="6" fillId="3" borderId="14" xfId="0" applyFont="1" applyFill="1" applyBorder="1" applyAlignment="1">
      <alignment horizontal="center" vertical="center" textRotation="90"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textRotation="90" wrapText="1"/>
    </xf>
    <xf numFmtId="0" fontId="6" fillId="3" borderId="36" xfId="0" applyFont="1" applyFill="1" applyBorder="1" applyAlignment="1">
      <alignment horizontal="center" vertical="center" textRotation="90" wrapText="1"/>
    </xf>
    <xf numFmtId="0" fontId="6" fillId="3" borderId="3" xfId="0" applyFont="1" applyFill="1" applyBorder="1" applyAlignment="1">
      <alignment horizontal="center" vertical="center" textRotation="90"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2" borderId="31" xfId="0" applyFont="1" applyFill="1" applyBorder="1" applyAlignment="1">
      <alignment horizontal="center" vertical="center" textRotation="90" wrapText="1"/>
    </xf>
    <xf numFmtId="0" fontId="6" fillId="2" borderId="32" xfId="0" applyFont="1" applyFill="1" applyBorder="1" applyAlignment="1">
      <alignment horizontal="center" vertical="center" textRotation="90" wrapText="1"/>
    </xf>
    <xf numFmtId="0" fontId="6" fillId="2" borderId="40" xfId="0" applyFont="1" applyFill="1" applyBorder="1" applyAlignment="1">
      <alignment horizontal="center" vertical="center" textRotation="90"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3" borderId="15" xfId="0" applyFont="1" applyFill="1" applyBorder="1" applyAlignment="1">
      <alignment horizontal="center" vertical="center" textRotation="90" wrapText="1"/>
    </xf>
    <xf numFmtId="0" fontId="12" fillId="5" borderId="25" xfId="3" applyFont="1" applyFill="1" applyBorder="1" applyAlignment="1">
      <alignment horizontal="left" vertical="center" wrapText="1"/>
    </xf>
    <xf numFmtId="0" fontId="12" fillId="5" borderId="26" xfId="3" applyFont="1" applyFill="1" applyBorder="1" applyAlignment="1">
      <alignment horizontal="left" vertical="center" wrapText="1"/>
    </xf>
    <xf numFmtId="0" fontId="12" fillId="5" borderId="15" xfId="3"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 xfId="0" applyFont="1" applyFill="1" applyBorder="1" applyAlignment="1">
      <alignment horizontal="right" vertical="center" textRotation="90" wrapText="1"/>
    </xf>
    <xf numFmtId="0" fontId="7" fillId="2" borderId="41" xfId="0" applyFont="1" applyFill="1" applyBorder="1" applyAlignment="1">
      <alignment horizontal="justify" vertical="justify" textRotation="90" wrapText="1"/>
    </xf>
    <xf numFmtId="0" fontId="7" fillId="2" borderId="9" xfId="0" applyFont="1" applyFill="1" applyBorder="1" applyAlignment="1">
      <alignment horizontal="justify" vertical="justify" textRotation="90" wrapText="1"/>
    </xf>
    <xf numFmtId="0" fontId="7" fillId="2" borderId="42" xfId="0" applyFont="1" applyFill="1" applyBorder="1" applyAlignment="1">
      <alignment horizontal="justify" vertical="justify" textRotation="90"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justify" vertical="justify" textRotation="90" wrapText="1"/>
    </xf>
    <xf numFmtId="0" fontId="9"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7" fillId="2" borderId="41" xfId="0" applyFont="1" applyFill="1" applyBorder="1" applyAlignment="1">
      <alignment horizontal="center" vertical="center" textRotation="90" wrapText="1"/>
    </xf>
    <xf numFmtId="0" fontId="7" fillId="2" borderId="9" xfId="0" applyFont="1" applyFill="1" applyBorder="1" applyAlignment="1">
      <alignment horizontal="center" vertical="center" textRotation="90" wrapText="1"/>
    </xf>
    <xf numFmtId="0" fontId="7" fillId="2" borderId="42" xfId="0" applyFont="1" applyFill="1" applyBorder="1" applyAlignment="1">
      <alignment horizontal="center" vertical="center" textRotation="90" wrapText="1"/>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textRotation="90" wrapText="1"/>
    </xf>
    <xf numFmtId="0" fontId="7" fillId="2" borderId="5" xfId="0" applyFont="1" applyFill="1" applyBorder="1" applyAlignment="1">
      <alignment horizontal="center" vertical="center" textRotation="90" wrapText="1"/>
    </xf>
    <xf numFmtId="0" fontId="11" fillId="2" borderId="14" xfId="0" applyFont="1" applyFill="1" applyBorder="1" applyAlignment="1">
      <alignment horizontal="justify" vertical="justify" textRotation="90" wrapText="1"/>
    </xf>
    <xf numFmtId="0" fontId="11" fillId="2" borderId="5" xfId="0" applyFont="1" applyFill="1" applyBorder="1" applyAlignment="1">
      <alignment horizontal="justify" vertical="justify" textRotation="90" wrapText="1"/>
    </xf>
    <xf numFmtId="0" fontId="11" fillId="2" borderId="41" xfId="0" applyFont="1" applyFill="1" applyBorder="1" applyAlignment="1">
      <alignment horizontal="justify" vertical="justify" textRotation="90" wrapText="1"/>
    </xf>
    <xf numFmtId="0" fontId="11" fillId="2" borderId="9" xfId="0" applyFont="1" applyFill="1" applyBorder="1" applyAlignment="1">
      <alignment horizontal="justify" vertical="justify" textRotation="90" wrapText="1"/>
    </xf>
    <xf numFmtId="0" fontId="11" fillId="2" borderId="42" xfId="0" applyFont="1" applyFill="1" applyBorder="1" applyAlignment="1">
      <alignment horizontal="justify" vertical="justify" textRotation="90"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textRotation="90" wrapText="1"/>
    </xf>
    <xf numFmtId="0" fontId="20" fillId="3" borderId="1" xfId="0" applyFont="1" applyFill="1" applyBorder="1" applyAlignment="1">
      <alignment horizontal="right" vertical="center" textRotation="90" wrapText="1"/>
    </xf>
    <xf numFmtId="0" fontId="20" fillId="2" borderId="4" xfId="0" applyFont="1" applyFill="1" applyBorder="1" applyAlignment="1">
      <alignment horizontal="center" vertical="center" textRotation="90" wrapText="1"/>
    </xf>
    <xf numFmtId="0" fontId="20" fillId="2" borderId="14" xfId="0" applyFont="1" applyFill="1" applyBorder="1" applyAlignment="1">
      <alignment horizontal="center" vertical="center" textRotation="90"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14" fillId="2" borderId="14" xfId="0" applyFont="1" applyFill="1" applyBorder="1" applyAlignment="1">
      <alignment horizontal="center" vertical="center" textRotation="90" wrapText="1"/>
    </xf>
    <xf numFmtId="0" fontId="14" fillId="2" borderId="4" xfId="0" applyFont="1" applyFill="1" applyBorder="1" applyAlignment="1">
      <alignment horizontal="center" vertical="center" textRotation="90" wrapText="1"/>
    </xf>
    <xf numFmtId="0" fontId="15" fillId="6" borderId="25" xfId="3" applyFont="1" applyFill="1" applyBorder="1" applyAlignment="1">
      <alignment horizontal="left" vertical="center" wrapText="1"/>
    </xf>
    <xf numFmtId="0" fontId="15" fillId="6" borderId="26" xfId="3" applyFont="1" applyFill="1" applyBorder="1" applyAlignment="1">
      <alignment horizontal="left" vertical="center" wrapText="1"/>
    </xf>
    <xf numFmtId="0" fontId="15" fillId="6" borderId="15" xfId="3"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cellXfs>
  <cellStyles count="6">
    <cellStyle name="Hipervínculo" xfId="1" builtinId="8"/>
    <cellStyle name="Normal" xfId="0" builtinId="0"/>
    <cellStyle name="Normal 10" xfId="2" xr:uid="{00000000-0005-0000-0000-000002000000}"/>
    <cellStyle name="Normal 2" xfId="3" xr:uid="{00000000-0005-0000-0000-000003000000}"/>
    <cellStyle name="Normal 3" xfId="4" xr:uid="{00000000-0005-0000-0000-000004000000}"/>
    <cellStyle name="Normal 6" xfId="5" xr:uid="{00000000-0005-0000-0000-000005000000}"/>
  </cellStyles>
  <dxfs count="1302">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 MATRICES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752475</xdr:colOff>
      <xdr:row>45</xdr:row>
      <xdr:rowOff>9525</xdr:rowOff>
    </xdr:to>
    <xdr:sp macro="" textlink="">
      <xdr:nvSpPr>
        <xdr:cNvPr id="8" name="7 Rectángulo">
          <a:extLst>
            <a:ext uri="{FF2B5EF4-FFF2-40B4-BE49-F238E27FC236}">
              <a16:creationId xmlns:a16="http://schemas.microsoft.com/office/drawing/2014/main" id="{75980391-AB0A-4527-A899-B6CE25559F3D}"/>
            </a:ext>
          </a:extLst>
        </xdr:cNvPr>
        <xdr:cNvSpPr/>
      </xdr:nvSpPr>
      <xdr:spPr>
        <a:xfrm>
          <a:off x="1" y="0"/>
          <a:ext cx="12944474" cy="7296150"/>
        </a:xfrm>
        <a:prstGeom prst="rect">
          <a:avLst/>
        </a:prstGeom>
        <a:solidFill>
          <a:srgbClr val="FFCC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baseline="0">
              <a:solidFill>
                <a:srgbClr val="C00000"/>
              </a:solidFill>
              <a:effectLst/>
              <a:latin typeface="Leelawadee" panose="020B0502040204020203" pitchFamily="34" charset="-34"/>
              <a:ea typeface="+mn-ea"/>
              <a:cs typeface="Leelawadee" panose="020B0502040204020203" pitchFamily="34" charset="-34"/>
            </a:rPr>
            <a:t>MATRIZ DE IDENTIFICACION DE PELIGROS, EVALUACION, VALORACION DE RIESGOS Y DETERMINACION DE CONTROLES - IPEVRDC </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2400" b="1" i="0" baseline="0">
              <a:solidFill>
                <a:srgbClr val="C00000"/>
              </a:solidFill>
              <a:effectLst/>
              <a:latin typeface="Leelawadee" panose="020B0502040204020203" pitchFamily="34" charset="-34"/>
              <a:ea typeface="+mn-ea"/>
              <a:cs typeface="Leelawadee" panose="020B0502040204020203" pitchFamily="34" charset="-34"/>
            </a:rPr>
            <a:t>Departamento Administrativo de la Defensoría del Espacio Público - DADEP</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ES"/>
        </a:p>
      </xdr:txBody>
    </xdr:sp>
    <xdr:clientData/>
  </xdr:twoCellAnchor>
  <xdr:twoCellAnchor>
    <xdr:from>
      <xdr:col>0</xdr:col>
      <xdr:colOff>0</xdr:colOff>
      <xdr:row>39</xdr:row>
      <xdr:rowOff>142875</xdr:rowOff>
    </xdr:from>
    <xdr:to>
      <xdr:col>15</xdr:col>
      <xdr:colOff>247650</xdr:colOff>
      <xdr:row>44</xdr:row>
      <xdr:rowOff>19050</xdr:rowOff>
    </xdr:to>
    <xdr:grpSp>
      <xdr:nvGrpSpPr>
        <xdr:cNvPr id="179044" name="47 Grupo">
          <a:extLst>
            <a:ext uri="{FF2B5EF4-FFF2-40B4-BE49-F238E27FC236}">
              <a16:creationId xmlns:a16="http://schemas.microsoft.com/office/drawing/2014/main" id="{27966098-9E38-47C1-A749-C9B3471F1929}"/>
            </a:ext>
          </a:extLst>
        </xdr:cNvPr>
        <xdr:cNvGrpSpPr>
          <a:grpSpLocks/>
        </xdr:cNvGrpSpPr>
      </xdr:nvGrpSpPr>
      <xdr:grpSpPr bwMode="auto">
        <a:xfrm>
          <a:off x="0" y="5440136"/>
          <a:ext cx="11677650" cy="566057"/>
          <a:chOff x="-55997" y="6453336"/>
          <a:chExt cx="8876469" cy="410131"/>
        </a:xfrm>
      </xdr:grpSpPr>
      <xdr:pic>
        <xdr:nvPicPr>
          <xdr:cNvPr id="179051" name="Picture 3" descr="C:\Users\lbeltran\Downloads\Rendición de cuentas DADEP 2014 VERSIÓN CORREGIDA-20.png">
            <a:extLst>
              <a:ext uri="{FF2B5EF4-FFF2-40B4-BE49-F238E27FC236}">
                <a16:creationId xmlns:a16="http://schemas.microsoft.com/office/drawing/2014/main" id="{FDA0BA87-9659-4962-B234-B93A64394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5997"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2" name="Picture 3" descr="C:\Users\lbeltran\Downloads\Rendición de cuentas DADEP 2014 VERSIÓN CORREGIDA-20.png">
            <a:extLst>
              <a:ext uri="{FF2B5EF4-FFF2-40B4-BE49-F238E27FC236}">
                <a16:creationId xmlns:a16="http://schemas.microsoft.com/office/drawing/2014/main" id="{B61D9F3B-F8D1-4DF5-B94A-5C1B84566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1691680"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3" name="Picture 3" descr="C:\Users\lbeltran\Downloads\Rendición de cuentas DADEP 2014 VERSIÓN CORREGIDA-20.png">
            <a:extLst>
              <a:ext uri="{FF2B5EF4-FFF2-40B4-BE49-F238E27FC236}">
                <a16:creationId xmlns:a16="http://schemas.microsoft.com/office/drawing/2014/main" id="{8880D56D-65DC-42D7-A3FA-36DBDE3B6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3454871"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4" name="Picture 3" descr="C:\Users\lbeltran\Downloads\Rendición de cuentas DADEP 2014 VERSIÓN CORREGIDA-20.png">
            <a:extLst>
              <a:ext uri="{FF2B5EF4-FFF2-40B4-BE49-F238E27FC236}">
                <a16:creationId xmlns:a16="http://schemas.microsoft.com/office/drawing/2014/main" id="{BC32B8F2-458A-433C-959D-CCE75C7EA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220072"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5" name="Picture 3" descr="C:\Users\lbeltran\Downloads\Rendición de cuentas DADEP 2014 VERSIÓN CORREGIDA-20.png">
            <a:extLst>
              <a:ext uri="{FF2B5EF4-FFF2-40B4-BE49-F238E27FC236}">
                <a16:creationId xmlns:a16="http://schemas.microsoft.com/office/drawing/2014/main" id="{40A3BC52-A123-4548-BB52-69D71E2FE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6983263"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409575</xdr:colOff>
      <xdr:row>32</xdr:row>
      <xdr:rowOff>66675</xdr:rowOff>
    </xdr:from>
    <xdr:to>
      <xdr:col>9</xdr:col>
      <xdr:colOff>209550</xdr:colOff>
      <xdr:row>39</xdr:row>
      <xdr:rowOff>84364</xdr:rowOff>
    </xdr:to>
    <xdr:pic>
      <xdr:nvPicPr>
        <xdr:cNvPr id="179048" name="15 Imagen" descr="Resultado de imagen para INGRESAR PNG">
          <a:hlinkClick xmlns:r="http://schemas.openxmlformats.org/officeDocument/2006/relationships" r:id="rId2"/>
          <a:extLst>
            <a:ext uri="{FF2B5EF4-FFF2-40B4-BE49-F238E27FC236}">
              <a16:creationId xmlns:a16="http://schemas.microsoft.com/office/drawing/2014/main" id="{232A5157-634C-471C-9EDE-B152D990A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5248275"/>
          <a:ext cx="2847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276223</xdr:colOff>
      <xdr:row>6</xdr:row>
      <xdr:rowOff>56152</xdr:rowOff>
    </xdr:from>
    <xdr:to>
      <xdr:col>15</xdr:col>
      <xdr:colOff>161924</xdr:colOff>
      <xdr:row>8</xdr:row>
      <xdr:rowOff>57149</xdr:rowOff>
    </xdr:to>
    <xdr:sp macro="" textlink="">
      <xdr:nvSpPr>
        <xdr:cNvPr id="19" name="Título 1">
          <a:extLst>
            <a:ext uri="{FF2B5EF4-FFF2-40B4-BE49-F238E27FC236}">
              <a16:creationId xmlns:a16="http://schemas.microsoft.com/office/drawing/2014/main" id="{76FA538B-1511-4EC1-9C14-0EC05FE272FB}"/>
            </a:ext>
          </a:extLst>
        </xdr:cNvPr>
        <xdr:cNvSpPr txBox="1">
          <a:spLocks/>
        </xdr:cNvSpPr>
      </xdr:nvSpPr>
      <xdr:spPr>
        <a:xfrm>
          <a:off x="9420223" y="1027702"/>
          <a:ext cx="2171701" cy="324847"/>
        </a:xfrm>
        <a:prstGeom prst="rect">
          <a:avLst/>
        </a:prstGeom>
        <a:noFill/>
        <a:effectLst/>
      </xdr:spPr>
      <xdr:txBody>
        <a:bodyPr vert="horz" wrap="square" lIns="91440" tIns="45720" rIns="91440" bIns="45720" numCol="1" rtlCol="0" fromWordArt="1" anchor="ctr">
          <a:prstTxWarp prst="textPlain">
            <a:avLst>
              <a:gd name="adj" fmla="val 50000"/>
            </a:avLst>
          </a:prstTxWarp>
          <a:normAutofit fontScale="55000" lnSpcReduction="20000"/>
        </a:bodyPr>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247652</xdr:colOff>
      <xdr:row>0</xdr:row>
      <xdr:rowOff>57149</xdr:rowOff>
    </xdr:from>
    <xdr:to>
      <xdr:col>34</xdr:col>
      <xdr:colOff>2657475</xdr:colOff>
      <xdr:row>2</xdr:row>
      <xdr:rowOff>276224</xdr:rowOff>
    </xdr:to>
    <xdr:sp macro="" textlink="">
      <xdr:nvSpPr>
        <xdr:cNvPr id="3" name="2 Rectángulo redondeado">
          <a:extLst>
            <a:ext uri="{FF2B5EF4-FFF2-40B4-BE49-F238E27FC236}">
              <a16:creationId xmlns:a16="http://schemas.microsoft.com/office/drawing/2014/main" id="{1D5E32D4-888E-467C-87BC-49C5CE28290D}"/>
            </a:ext>
          </a:extLst>
        </xdr:cNvPr>
        <xdr:cNvSpPr/>
      </xdr:nvSpPr>
      <xdr:spPr>
        <a:xfrm>
          <a:off x="1257302" y="70484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19050</xdr:rowOff>
    </xdr:from>
    <xdr:to>
      <xdr:col>3</xdr:col>
      <xdr:colOff>86285</xdr:colOff>
      <xdr:row>2</xdr:row>
      <xdr:rowOff>289658</xdr:rowOff>
    </xdr:to>
    <xdr:pic>
      <xdr:nvPicPr>
        <xdr:cNvPr id="4" name="Imagen 3">
          <a:extLst>
            <a:ext uri="{FF2B5EF4-FFF2-40B4-BE49-F238E27FC236}">
              <a16:creationId xmlns:a16="http://schemas.microsoft.com/office/drawing/2014/main" id="{6AF9840C-5656-403A-BDAB-39FFEB26D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DEDB62B-6974-4E81-AE8D-05F6C654A581}"/>
            </a:ext>
          </a:extLst>
        </xdr:cNvPr>
        <xdr:cNvSpPr/>
      </xdr:nvSpPr>
      <xdr:spPr>
        <a:xfrm>
          <a:off x="1276352" y="285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57710</xdr:colOff>
      <xdr:row>2</xdr:row>
      <xdr:rowOff>299183</xdr:rowOff>
    </xdr:to>
    <xdr:pic>
      <xdr:nvPicPr>
        <xdr:cNvPr id="4" name="Imagen 3">
          <a:extLst>
            <a:ext uri="{FF2B5EF4-FFF2-40B4-BE49-F238E27FC236}">
              <a16:creationId xmlns:a16="http://schemas.microsoft.com/office/drawing/2014/main" id="{7867F804-5F47-406F-A340-300C503A5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46CC8E83-4933-43DD-82A9-B8DBCC252E81}"/>
            </a:ext>
          </a:extLst>
        </xdr:cNvPr>
        <xdr:cNvSpPr/>
      </xdr:nvSpPr>
      <xdr:spPr>
        <a:xfrm>
          <a:off x="1123952" y="28574"/>
          <a:ext cx="332231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85725</xdr:colOff>
      <xdr:row>0</xdr:row>
      <xdr:rowOff>38100</xdr:rowOff>
    </xdr:from>
    <xdr:to>
      <xdr:col>3</xdr:col>
      <xdr:colOff>181535</xdr:colOff>
      <xdr:row>2</xdr:row>
      <xdr:rowOff>308708</xdr:rowOff>
    </xdr:to>
    <xdr:pic>
      <xdr:nvPicPr>
        <xdr:cNvPr id="4" name="Imagen 3">
          <a:extLst>
            <a:ext uri="{FF2B5EF4-FFF2-40B4-BE49-F238E27FC236}">
              <a16:creationId xmlns:a16="http://schemas.microsoft.com/office/drawing/2014/main" id="{462053FE-D060-4950-A9B4-302CDA3E5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95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B010C41C-12FF-43E8-9859-91660A5ACC7F}"/>
            </a:ext>
          </a:extLst>
        </xdr:cNvPr>
        <xdr:cNvSpPr/>
      </xdr:nvSpPr>
      <xdr:spPr>
        <a:xfrm>
          <a:off x="1123952" y="638174"/>
          <a:ext cx="329088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19050</xdr:rowOff>
    </xdr:from>
    <xdr:to>
      <xdr:col>3</xdr:col>
      <xdr:colOff>200585</xdr:colOff>
      <xdr:row>2</xdr:row>
      <xdr:rowOff>289658</xdr:rowOff>
    </xdr:to>
    <xdr:pic>
      <xdr:nvPicPr>
        <xdr:cNvPr id="4" name="Imagen 3">
          <a:extLst>
            <a:ext uri="{FF2B5EF4-FFF2-40B4-BE49-F238E27FC236}">
              <a16:creationId xmlns:a16="http://schemas.microsoft.com/office/drawing/2014/main" id="{0622B65C-8F6A-4108-AC16-3DC337C00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305C5662-9418-490D-AF85-10723E5D5AA8}"/>
            </a:ext>
          </a:extLst>
        </xdr:cNvPr>
        <xdr:cNvSpPr/>
      </xdr:nvSpPr>
      <xdr:spPr>
        <a:xfrm>
          <a:off x="1123952" y="638174"/>
          <a:ext cx="336708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9525</xdr:rowOff>
    </xdr:from>
    <xdr:to>
      <xdr:col>3</xdr:col>
      <xdr:colOff>200585</xdr:colOff>
      <xdr:row>2</xdr:row>
      <xdr:rowOff>280133</xdr:rowOff>
    </xdr:to>
    <xdr:pic>
      <xdr:nvPicPr>
        <xdr:cNvPr id="4" name="Imagen 3">
          <a:extLst>
            <a:ext uri="{FF2B5EF4-FFF2-40B4-BE49-F238E27FC236}">
              <a16:creationId xmlns:a16="http://schemas.microsoft.com/office/drawing/2014/main" id="{99DE2535-2B09-4943-8172-535F7F215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C12CA92-2C1E-4DEA-920E-806A3EE4E0C9}"/>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38100</xdr:rowOff>
    </xdr:from>
    <xdr:to>
      <xdr:col>3</xdr:col>
      <xdr:colOff>86285</xdr:colOff>
      <xdr:row>2</xdr:row>
      <xdr:rowOff>308708</xdr:rowOff>
    </xdr:to>
    <xdr:pic>
      <xdr:nvPicPr>
        <xdr:cNvPr id="4" name="Imagen 3">
          <a:extLst>
            <a:ext uri="{FF2B5EF4-FFF2-40B4-BE49-F238E27FC236}">
              <a16:creationId xmlns:a16="http://schemas.microsoft.com/office/drawing/2014/main" id="{DED3AFCD-5A91-4919-AB3D-87900F956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D008AF0-CD8E-43D4-844B-B661E904B44B}"/>
            </a:ext>
          </a:extLst>
        </xdr:cNvPr>
        <xdr:cNvSpPr/>
      </xdr:nvSpPr>
      <xdr:spPr>
        <a:xfrm>
          <a:off x="1123952" y="638174"/>
          <a:ext cx="33032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95250</xdr:colOff>
      <xdr:row>0</xdr:row>
      <xdr:rowOff>19050</xdr:rowOff>
    </xdr:from>
    <xdr:to>
      <xdr:col>3</xdr:col>
      <xdr:colOff>191060</xdr:colOff>
      <xdr:row>2</xdr:row>
      <xdr:rowOff>289658</xdr:rowOff>
    </xdr:to>
    <xdr:pic>
      <xdr:nvPicPr>
        <xdr:cNvPr id="4" name="Imagen 3">
          <a:extLst>
            <a:ext uri="{FF2B5EF4-FFF2-40B4-BE49-F238E27FC236}">
              <a16:creationId xmlns:a16="http://schemas.microsoft.com/office/drawing/2014/main" id="{8AEE4D11-3AD8-4B24-B203-A9913B21A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19075"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D26FC335-5ED2-4BC9-BF6C-F6B3A5A509B2}"/>
            </a:ext>
          </a:extLst>
        </xdr:cNvPr>
        <xdr:cNvSpPr/>
      </xdr:nvSpPr>
      <xdr:spPr>
        <a:xfrm>
          <a:off x="1276352" y="6381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28575</xdr:rowOff>
    </xdr:from>
    <xdr:to>
      <xdr:col>3</xdr:col>
      <xdr:colOff>67235</xdr:colOff>
      <xdr:row>2</xdr:row>
      <xdr:rowOff>299183</xdr:rowOff>
    </xdr:to>
    <xdr:pic>
      <xdr:nvPicPr>
        <xdr:cNvPr id="4" name="Imagen 3">
          <a:extLst>
            <a:ext uri="{FF2B5EF4-FFF2-40B4-BE49-F238E27FC236}">
              <a16:creationId xmlns:a16="http://schemas.microsoft.com/office/drawing/2014/main" id="{8FC46FBB-3386-4FEF-B8B4-66FCA0871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85725</xdr:colOff>
      <xdr:row>0</xdr:row>
      <xdr:rowOff>28574</xdr:rowOff>
    </xdr:from>
    <xdr:to>
      <xdr:col>34</xdr:col>
      <xdr:colOff>2676524</xdr:colOff>
      <xdr:row>2</xdr:row>
      <xdr:rowOff>247649</xdr:rowOff>
    </xdr:to>
    <xdr:sp macro="" textlink="">
      <xdr:nvSpPr>
        <xdr:cNvPr id="3" name="2 Rectángulo redondeado">
          <a:extLst>
            <a:ext uri="{FF2B5EF4-FFF2-40B4-BE49-F238E27FC236}">
              <a16:creationId xmlns:a16="http://schemas.microsoft.com/office/drawing/2014/main" id="{EF52B557-D44C-4671-970D-585191EB9AA4}"/>
            </a:ext>
          </a:extLst>
        </xdr:cNvPr>
        <xdr:cNvSpPr/>
      </xdr:nvSpPr>
      <xdr:spPr>
        <a:xfrm>
          <a:off x="1466850" y="638174"/>
          <a:ext cx="32556449"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171450</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BF592854-693B-42D1-9E34-547EB9C7F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A7A08870-8D37-4F9D-B88C-B2F6AD12214E}"/>
            </a:ext>
          </a:extLst>
        </xdr:cNvPr>
        <xdr:cNvSpPr/>
      </xdr:nvSpPr>
      <xdr:spPr>
        <a:xfrm>
          <a:off x="1209677" y="742949"/>
          <a:ext cx="335184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EA56A883-BA02-4B83-AC04-C40C5FB56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A953C8C0-BA5E-43EC-897A-2202B6315154}"/>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145676</xdr:colOff>
      <xdr:row>0</xdr:row>
      <xdr:rowOff>33619</xdr:rowOff>
    </xdr:from>
    <xdr:to>
      <xdr:col>3</xdr:col>
      <xdr:colOff>89647</xdr:colOff>
      <xdr:row>2</xdr:row>
      <xdr:rowOff>305348</xdr:rowOff>
    </xdr:to>
    <xdr:pic>
      <xdr:nvPicPr>
        <xdr:cNvPr id="4" name="Imagen 3">
          <a:extLst>
            <a:ext uri="{FF2B5EF4-FFF2-40B4-BE49-F238E27FC236}">
              <a16:creationId xmlns:a16="http://schemas.microsoft.com/office/drawing/2014/main" id="{209ED365-FC5B-4689-9093-B3407C140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8941" y="33619"/>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A6049AC-8278-4518-A2CE-84A0728E8404}"/>
            </a:ext>
          </a:extLst>
        </xdr:cNvPr>
        <xdr:cNvSpPr/>
      </xdr:nvSpPr>
      <xdr:spPr>
        <a:xfrm>
          <a:off x="1209677" y="742949"/>
          <a:ext cx="335184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47625</xdr:rowOff>
    </xdr:from>
    <xdr:to>
      <xdr:col>3</xdr:col>
      <xdr:colOff>133910</xdr:colOff>
      <xdr:row>3</xdr:row>
      <xdr:rowOff>3908</xdr:rowOff>
    </xdr:to>
    <xdr:pic>
      <xdr:nvPicPr>
        <xdr:cNvPr id="4" name="Imagen 3">
          <a:extLst>
            <a:ext uri="{FF2B5EF4-FFF2-40B4-BE49-F238E27FC236}">
              <a16:creationId xmlns:a16="http://schemas.microsoft.com/office/drawing/2014/main" id="{F86EAD1E-B69E-4E2F-9B59-EB6CD2004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476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21E342A-0B6E-4B21-B1D9-795D4A74C13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133350</xdr:colOff>
      <xdr:row>0</xdr:row>
      <xdr:rowOff>38100</xdr:rowOff>
    </xdr:from>
    <xdr:to>
      <xdr:col>3</xdr:col>
      <xdr:colOff>76760</xdr:colOff>
      <xdr:row>2</xdr:row>
      <xdr:rowOff>308708</xdr:rowOff>
    </xdr:to>
    <xdr:pic>
      <xdr:nvPicPr>
        <xdr:cNvPr id="4" name="Imagen 3">
          <a:extLst>
            <a:ext uri="{FF2B5EF4-FFF2-40B4-BE49-F238E27FC236}">
              <a16:creationId xmlns:a16="http://schemas.microsoft.com/office/drawing/2014/main" id="{6397D498-304B-450C-A2F0-0FEBAC2B8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9D56B5A-E575-47E8-92C3-EFC7919762C4}"/>
            </a:ext>
          </a:extLst>
        </xdr:cNvPr>
        <xdr:cNvSpPr/>
      </xdr:nvSpPr>
      <xdr:spPr>
        <a:xfrm>
          <a:off x="1276352" y="5619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0</xdr:col>
      <xdr:colOff>95250</xdr:colOff>
      <xdr:row>0</xdr:row>
      <xdr:rowOff>0</xdr:rowOff>
    </xdr:from>
    <xdr:to>
      <xdr:col>3</xdr:col>
      <xdr:colOff>64008</xdr:colOff>
      <xdr:row>0</xdr:row>
      <xdr:rowOff>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9AAC2071-E13D-4EC9-966A-A0AC29070DFB}"/>
            </a:ext>
          </a:extLst>
        </xdr:cNvPr>
        <xdr:cNvSpPr/>
      </xdr:nvSpPr>
      <xdr:spPr>
        <a:xfrm>
          <a:off x="95250" y="381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 </a:t>
          </a:r>
        </a:p>
      </xdr:txBody>
    </xdr:sp>
    <xdr:clientData/>
  </xdr:twoCellAnchor>
  <xdr:twoCellAnchor>
    <xdr:from>
      <xdr:col>1</xdr:col>
      <xdr:colOff>133350</xdr:colOff>
      <xdr:row>0</xdr:row>
      <xdr:rowOff>38100</xdr:rowOff>
    </xdr:from>
    <xdr:to>
      <xdr:col>3</xdr:col>
      <xdr:colOff>152960</xdr:colOff>
      <xdr:row>2</xdr:row>
      <xdr:rowOff>308708</xdr:rowOff>
    </xdr:to>
    <xdr:pic>
      <xdr:nvPicPr>
        <xdr:cNvPr id="5" name="Imagen 4">
          <a:extLst>
            <a:ext uri="{FF2B5EF4-FFF2-40B4-BE49-F238E27FC236}">
              <a16:creationId xmlns:a16="http://schemas.microsoft.com/office/drawing/2014/main" id="{FC3B3FEC-9DF0-42B7-AB93-1527425965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97EE2162-1EEC-4FC5-B05B-35FF1C05519B}"/>
            </a:ext>
          </a:extLst>
        </xdr:cNvPr>
        <xdr:cNvSpPr/>
      </xdr:nvSpPr>
      <xdr:spPr>
        <a:xfrm>
          <a:off x="1276352" y="55244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152400</xdr:colOff>
      <xdr:row>0</xdr:row>
      <xdr:rowOff>38100</xdr:rowOff>
    </xdr:from>
    <xdr:to>
      <xdr:col>3</xdr:col>
      <xdr:colOff>95810</xdr:colOff>
      <xdr:row>2</xdr:row>
      <xdr:rowOff>308708</xdr:rowOff>
    </xdr:to>
    <xdr:pic>
      <xdr:nvPicPr>
        <xdr:cNvPr id="4" name="Imagen 3">
          <a:extLst>
            <a:ext uri="{FF2B5EF4-FFF2-40B4-BE49-F238E27FC236}">
              <a16:creationId xmlns:a16="http://schemas.microsoft.com/office/drawing/2014/main" id="{C4607E93-5883-4E9C-BBA3-74B64D8DF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C432377-01B2-403F-A9ED-4FD7AC673D98}"/>
            </a:ext>
          </a:extLst>
        </xdr:cNvPr>
        <xdr:cNvSpPr/>
      </xdr:nvSpPr>
      <xdr:spPr>
        <a:xfrm>
          <a:off x="1276352" y="742949"/>
          <a:ext cx="331088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171450</xdr:colOff>
      <xdr:row>0</xdr:row>
      <xdr:rowOff>28575</xdr:rowOff>
    </xdr:from>
    <xdr:to>
      <xdr:col>3</xdr:col>
      <xdr:colOff>114860</xdr:colOff>
      <xdr:row>2</xdr:row>
      <xdr:rowOff>299183</xdr:rowOff>
    </xdr:to>
    <xdr:pic>
      <xdr:nvPicPr>
        <xdr:cNvPr id="4" name="Imagen 3">
          <a:extLst>
            <a:ext uri="{FF2B5EF4-FFF2-40B4-BE49-F238E27FC236}">
              <a16:creationId xmlns:a16="http://schemas.microsoft.com/office/drawing/2014/main" id="{AE0F3FB3-0D76-46E1-AEE9-7BE495A38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BEE74072-0B29-410D-9CF0-BAA87619C3EF}"/>
            </a:ext>
          </a:extLst>
        </xdr:cNvPr>
        <xdr:cNvSpPr/>
      </xdr:nvSpPr>
      <xdr:spPr>
        <a:xfrm>
          <a:off x="1209677" y="28574"/>
          <a:ext cx="330422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E4863809-09F0-42FA-8F9D-B9FDC47B4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8D547DC1-3D5A-40AD-8DD9-6A6BA1C3B153}"/>
            </a:ext>
          </a:extLst>
        </xdr:cNvPr>
        <xdr:cNvSpPr/>
      </xdr:nvSpPr>
      <xdr:spPr>
        <a:xfrm>
          <a:off x="1123952" y="28574"/>
          <a:ext cx="331850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76200</xdr:colOff>
      <xdr:row>0</xdr:row>
      <xdr:rowOff>28575</xdr:rowOff>
    </xdr:from>
    <xdr:to>
      <xdr:col>3</xdr:col>
      <xdr:colOff>172010</xdr:colOff>
      <xdr:row>2</xdr:row>
      <xdr:rowOff>299183</xdr:rowOff>
    </xdr:to>
    <xdr:pic>
      <xdr:nvPicPr>
        <xdr:cNvPr id="4" name="Imagen 3">
          <a:extLst>
            <a:ext uri="{FF2B5EF4-FFF2-40B4-BE49-F238E27FC236}">
              <a16:creationId xmlns:a16="http://schemas.microsoft.com/office/drawing/2014/main" id="{A3660B9B-5048-4F5D-951E-E78D8D0E7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00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C31B5041-48B6-4175-87AC-EAB1F6B82207}"/>
            </a:ext>
          </a:extLst>
        </xdr:cNvPr>
        <xdr:cNvSpPr/>
      </xdr:nvSpPr>
      <xdr:spPr>
        <a:xfrm>
          <a:off x="1276352" y="552449"/>
          <a:ext cx="34013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19050</xdr:rowOff>
    </xdr:from>
    <xdr:to>
      <xdr:col>3</xdr:col>
      <xdr:colOff>105335</xdr:colOff>
      <xdr:row>2</xdr:row>
      <xdr:rowOff>289658</xdr:rowOff>
    </xdr:to>
    <xdr:pic>
      <xdr:nvPicPr>
        <xdr:cNvPr id="4" name="Imagen 3">
          <a:extLst>
            <a:ext uri="{FF2B5EF4-FFF2-40B4-BE49-F238E27FC236}">
              <a16:creationId xmlns:a16="http://schemas.microsoft.com/office/drawing/2014/main" id="{026BBB9E-3503-4D57-8F02-F9A06B4C5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9B4F535-A16F-4DD3-ABAF-BA2BC7B533E5}"/>
            </a:ext>
          </a:extLst>
        </xdr:cNvPr>
        <xdr:cNvSpPr/>
      </xdr:nvSpPr>
      <xdr:spPr>
        <a:xfrm>
          <a:off x="1276352" y="19049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76200</xdr:colOff>
      <xdr:row>0</xdr:row>
      <xdr:rowOff>0</xdr:rowOff>
    </xdr:from>
    <xdr:to>
      <xdr:col>3</xdr:col>
      <xdr:colOff>181535</xdr:colOff>
      <xdr:row>2</xdr:row>
      <xdr:rowOff>270608</xdr:rowOff>
    </xdr:to>
    <xdr:pic>
      <xdr:nvPicPr>
        <xdr:cNvPr id="4" name="Imagen 3">
          <a:extLst>
            <a:ext uri="{FF2B5EF4-FFF2-40B4-BE49-F238E27FC236}">
              <a16:creationId xmlns:a16="http://schemas.microsoft.com/office/drawing/2014/main" id="{EC5145D8-924F-4C74-829E-02EF79E59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0025"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76D650F-C85F-4998-95E2-68F4B5F9C40D}"/>
            </a:ext>
          </a:extLst>
        </xdr:cNvPr>
        <xdr:cNvSpPr/>
      </xdr:nvSpPr>
      <xdr:spPr>
        <a:xfrm>
          <a:off x="1276352" y="6381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152400</xdr:colOff>
      <xdr:row>0</xdr:row>
      <xdr:rowOff>28575</xdr:rowOff>
    </xdr:from>
    <xdr:to>
      <xdr:col>3</xdr:col>
      <xdr:colOff>95810</xdr:colOff>
      <xdr:row>2</xdr:row>
      <xdr:rowOff>299183</xdr:rowOff>
    </xdr:to>
    <xdr:pic>
      <xdr:nvPicPr>
        <xdr:cNvPr id="4" name="Imagen 3">
          <a:extLst>
            <a:ext uri="{FF2B5EF4-FFF2-40B4-BE49-F238E27FC236}">
              <a16:creationId xmlns:a16="http://schemas.microsoft.com/office/drawing/2014/main" id="{C25A28BA-1976-4831-A9CF-DA9EB537D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FC366DDA-3EA8-4E9D-90B5-C4178362C39E}"/>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19050</xdr:rowOff>
    </xdr:from>
    <xdr:to>
      <xdr:col>3</xdr:col>
      <xdr:colOff>48185</xdr:colOff>
      <xdr:row>2</xdr:row>
      <xdr:rowOff>289658</xdr:rowOff>
    </xdr:to>
    <xdr:pic>
      <xdr:nvPicPr>
        <xdr:cNvPr id="6" name="Imagen 5">
          <a:extLst>
            <a:ext uri="{FF2B5EF4-FFF2-40B4-BE49-F238E27FC236}">
              <a16:creationId xmlns:a16="http://schemas.microsoft.com/office/drawing/2014/main" id="{144F41EE-2088-4447-BE32-394AAEFB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C8D74B07-D3B9-4B98-A180-9BE028654353}"/>
            </a:ext>
          </a:extLst>
        </xdr:cNvPr>
        <xdr:cNvSpPr/>
      </xdr:nvSpPr>
      <xdr:spPr>
        <a:xfrm>
          <a:off x="1276352" y="638174"/>
          <a:ext cx="332708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39CEF7DE-065A-4FD3-8FFD-ADA64A89F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81B95F-852A-4D2A-B308-EA82059E9BF4}"/>
            </a:ext>
          </a:extLst>
        </xdr:cNvPr>
        <xdr:cNvSpPr/>
      </xdr:nvSpPr>
      <xdr:spPr>
        <a:xfrm>
          <a:off x="1276352" y="19049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68277AF2-4C28-4AC6-A3FC-B979654F1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FF330A6-C83C-45DE-BC76-EB0BE8AC838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58AEE16E-92B2-4DBD-A1CA-12F0912D4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5FDBEC3-A225-414A-A335-68F178C4D94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38100</xdr:rowOff>
    </xdr:from>
    <xdr:to>
      <xdr:col>3</xdr:col>
      <xdr:colOff>67235</xdr:colOff>
      <xdr:row>2</xdr:row>
      <xdr:rowOff>308708</xdr:rowOff>
    </xdr:to>
    <xdr:pic>
      <xdr:nvPicPr>
        <xdr:cNvPr id="4" name="Imagen 3">
          <a:extLst>
            <a:ext uri="{FF2B5EF4-FFF2-40B4-BE49-F238E27FC236}">
              <a16:creationId xmlns:a16="http://schemas.microsoft.com/office/drawing/2014/main" id="{889CECC7-CFAD-4443-9668-13B52B11D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FC1BBDD-780A-4FB6-A2E7-81DE0D2A67BA}"/>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190500</xdr:colOff>
      <xdr:row>0</xdr:row>
      <xdr:rowOff>28575</xdr:rowOff>
    </xdr:from>
    <xdr:to>
      <xdr:col>3</xdr:col>
      <xdr:colOff>133910</xdr:colOff>
      <xdr:row>2</xdr:row>
      <xdr:rowOff>299183</xdr:rowOff>
    </xdr:to>
    <xdr:pic>
      <xdr:nvPicPr>
        <xdr:cNvPr id="4" name="Imagen 3">
          <a:extLst>
            <a:ext uri="{FF2B5EF4-FFF2-40B4-BE49-F238E27FC236}">
              <a16:creationId xmlns:a16="http://schemas.microsoft.com/office/drawing/2014/main" id="{5E5C2659-199B-46F2-BDC2-63BF3E86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143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55AA77E2-09A7-4875-92C7-C1A7F40D247A}"/>
            </a:ext>
          </a:extLst>
        </xdr:cNvPr>
        <xdr:cNvSpPr/>
      </xdr:nvSpPr>
      <xdr:spPr>
        <a:xfrm>
          <a:off x="1276352" y="495299"/>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99391</xdr:colOff>
      <xdr:row>0</xdr:row>
      <xdr:rowOff>24848</xdr:rowOff>
    </xdr:from>
    <xdr:to>
      <xdr:col>3</xdr:col>
      <xdr:colOff>174908</xdr:colOff>
      <xdr:row>2</xdr:row>
      <xdr:rowOff>294628</xdr:rowOff>
    </xdr:to>
    <xdr:pic>
      <xdr:nvPicPr>
        <xdr:cNvPr id="4" name="Imagen 3">
          <a:extLst>
            <a:ext uri="{FF2B5EF4-FFF2-40B4-BE49-F238E27FC236}">
              <a16:creationId xmlns:a16="http://schemas.microsoft.com/office/drawing/2014/main" id="{5FE5C198-1581-43DC-9AF6-86E181B18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3630" y="24848"/>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81A4314-6684-4DB4-A823-A53B1AC275BA}"/>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0</xdr:rowOff>
    </xdr:from>
    <xdr:to>
      <xdr:col>3</xdr:col>
      <xdr:colOff>67235</xdr:colOff>
      <xdr:row>2</xdr:row>
      <xdr:rowOff>270608</xdr:rowOff>
    </xdr:to>
    <xdr:pic>
      <xdr:nvPicPr>
        <xdr:cNvPr id="4" name="Imagen 3">
          <a:extLst>
            <a:ext uri="{FF2B5EF4-FFF2-40B4-BE49-F238E27FC236}">
              <a16:creationId xmlns:a16="http://schemas.microsoft.com/office/drawing/2014/main" id="{FB5D2420-92CE-47DC-9347-18369B588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8408EEE7-9544-451D-96CC-92B52677BABE}"/>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38100</xdr:rowOff>
    </xdr:from>
    <xdr:to>
      <xdr:col>3</xdr:col>
      <xdr:colOff>105335</xdr:colOff>
      <xdr:row>2</xdr:row>
      <xdr:rowOff>308708</xdr:rowOff>
    </xdr:to>
    <xdr:pic>
      <xdr:nvPicPr>
        <xdr:cNvPr id="4" name="Imagen 3">
          <a:extLst>
            <a:ext uri="{FF2B5EF4-FFF2-40B4-BE49-F238E27FC236}">
              <a16:creationId xmlns:a16="http://schemas.microsoft.com/office/drawing/2014/main" id="{0C692597-A718-4264-9DE0-574945262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AFD75656-D8A7-449F-8F4F-38AC2ED1D754}"/>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133350</xdr:colOff>
      <xdr:row>0</xdr:row>
      <xdr:rowOff>9525</xdr:rowOff>
    </xdr:from>
    <xdr:to>
      <xdr:col>3</xdr:col>
      <xdr:colOff>76760</xdr:colOff>
      <xdr:row>2</xdr:row>
      <xdr:rowOff>280133</xdr:rowOff>
    </xdr:to>
    <xdr:pic>
      <xdr:nvPicPr>
        <xdr:cNvPr id="4" name="Imagen 3">
          <a:extLst>
            <a:ext uri="{FF2B5EF4-FFF2-40B4-BE49-F238E27FC236}">
              <a16:creationId xmlns:a16="http://schemas.microsoft.com/office/drawing/2014/main" id="{5D9DE36A-ACF1-492E-8319-6779F5020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8D1BA29-F5BC-4934-9779-4BA94ACC523E}"/>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0</xdr:rowOff>
    </xdr:from>
    <xdr:to>
      <xdr:col>3</xdr:col>
      <xdr:colOff>216408</xdr:colOff>
      <xdr:row>0</xdr:row>
      <xdr:rowOff>27432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436BB86-FFB9-44D5-BF4A-7F947E1515B4}"/>
            </a:ext>
          </a:extLst>
        </xdr:cNvPr>
        <xdr:cNvSpPr/>
      </xdr:nvSpPr>
      <xdr:spPr>
        <a:xfrm>
          <a:off x="247650" y="1905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a:t>
          </a:r>
        </a:p>
      </xdr:txBody>
    </xdr:sp>
    <xdr:clientData/>
  </xdr:twoCellAnchor>
  <xdr:twoCellAnchor>
    <xdr:from>
      <xdr:col>1</xdr:col>
      <xdr:colOff>123825</xdr:colOff>
      <xdr:row>0</xdr:row>
      <xdr:rowOff>0</xdr:rowOff>
    </xdr:from>
    <xdr:to>
      <xdr:col>3</xdr:col>
      <xdr:colOff>67235</xdr:colOff>
      <xdr:row>2</xdr:row>
      <xdr:rowOff>270608</xdr:rowOff>
    </xdr:to>
    <xdr:pic>
      <xdr:nvPicPr>
        <xdr:cNvPr id="5" name="Imagen 4">
          <a:extLst>
            <a:ext uri="{FF2B5EF4-FFF2-40B4-BE49-F238E27FC236}">
              <a16:creationId xmlns:a16="http://schemas.microsoft.com/office/drawing/2014/main" id="{C7DB27F0-481B-4E72-8CB7-BA9C110FB1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90580A-2C15-4855-959E-89BFE38EF96A}"/>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a:p>
          <a:pPr marL="0" indent="0" algn="ctr"/>
          <a:r>
            <a:rPr lang="es-CO" sz="1200" b="1" baseline="0">
              <a:solidFill>
                <a:srgbClr val="FFC000"/>
              </a:solidFill>
              <a:latin typeface="+mn-lt"/>
              <a:ea typeface="+mn-ea"/>
              <a:cs typeface="+mn-cs"/>
            </a:rPr>
            <a:t>) </a:t>
          </a:r>
        </a:p>
      </xdr:txBody>
    </xdr:sp>
    <xdr:clientData/>
  </xdr:twoCellAnchor>
  <xdr:twoCellAnchor>
    <xdr:from>
      <xdr:col>1</xdr:col>
      <xdr:colOff>105830</xdr:colOff>
      <xdr:row>0</xdr:row>
      <xdr:rowOff>10583</xdr:rowOff>
    </xdr:from>
    <xdr:to>
      <xdr:col>3</xdr:col>
      <xdr:colOff>173065</xdr:colOff>
      <xdr:row>2</xdr:row>
      <xdr:rowOff>274841</xdr:rowOff>
    </xdr:to>
    <xdr:pic>
      <xdr:nvPicPr>
        <xdr:cNvPr id="4" name="Imagen 3">
          <a:extLst>
            <a:ext uri="{FF2B5EF4-FFF2-40B4-BE49-F238E27FC236}">
              <a16:creationId xmlns:a16="http://schemas.microsoft.com/office/drawing/2014/main" id="{C6A8F34C-8BEC-40AC-8825-0A502D7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2830" y="10583"/>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6174A2-0A54-4D5D-A811-FD50DFC200CD}"/>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28575</xdr:rowOff>
    </xdr:from>
    <xdr:to>
      <xdr:col>3</xdr:col>
      <xdr:colOff>105335</xdr:colOff>
      <xdr:row>2</xdr:row>
      <xdr:rowOff>299183</xdr:rowOff>
    </xdr:to>
    <xdr:pic>
      <xdr:nvPicPr>
        <xdr:cNvPr id="4" name="Imagen 3">
          <a:extLst>
            <a:ext uri="{FF2B5EF4-FFF2-40B4-BE49-F238E27FC236}">
              <a16:creationId xmlns:a16="http://schemas.microsoft.com/office/drawing/2014/main" id="{8300DEC0-F17B-4724-96BF-3F2F05D4A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showGridLines="0" showRowColHeaders="0" tabSelected="1" zoomScale="70" zoomScaleNormal="70" zoomScaleSheetLayoutView="70" workbookViewId="0">
      <selection activeCell="A45" sqref="A45:Q46"/>
    </sheetView>
  </sheetViews>
  <sheetFormatPr baseColWidth="10" defaultRowHeight="12.75" x14ac:dyDescent="0.2"/>
  <sheetData>
    <row r="1" spans="1:16" ht="10.5" customHeight="1" x14ac:dyDescent="0.2">
      <c r="A1" s="300"/>
      <c r="B1" s="300"/>
      <c r="C1" s="300"/>
      <c r="D1" s="300"/>
      <c r="E1" s="300"/>
      <c r="F1" s="300"/>
      <c r="G1" s="300"/>
      <c r="H1" s="300"/>
      <c r="I1" s="300"/>
      <c r="J1" s="300"/>
      <c r="K1" s="300"/>
      <c r="L1" s="300"/>
      <c r="M1" s="300"/>
      <c r="N1" s="300"/>
      <c r="O1" s="300"/>
      <c r="P1" s="300"/>
    </row>
    <row r="2" spans="1:16" ht="10.5" customHeight="1" x14ac:dyDescent="0.2">
      <c r="A2" s="300"/>
      <c r="B2" s="300"/>
      <c r="C2" s="300"/>
      <c r="D2" s="300"/>
      <c r="E2" s="300"/>
      <c r="F2" s="300"/>
      <c r="G2" s="300"/>
      <c r="H2" s="300"/>
      <c r="I2" s="300"/>
      <c r="J2" s="300"/>
      <c r="K2" s="300"/>
      <c r="L2" s="300"/>
      <c r="M2" s="300"/>
      <c r="N2" s="300"/>
      <c r="O2" s="300"/>
      <c r="P2" s="300"/>
    </row>
    <row r="3" spans="1:16" ht="10.5" customHeight="1" x14ac:dyDescent="0.2">
      <c r="A3" s="300"/>
      <c r="B3" s="300"/>
      <c r="C3" s="300"/>
      <c r="D3" s="300"/>
      <c r="E3" s="300"/>
      <c r="F3" s="300"/>
      <c r="G3" s="300"/>
      <c r="H3" s="300"/>
      <c r="I3" s="300"/>
      <c r="J3" s="300"/>
      <c r="K3" s="300"/>
      <c r="L3" s="300"/>
      <c r="M3" s="300"/>
      <c r="N3" s="300"/>
      <c r="O3" s="300"/>
      <c r="P3" s="300"/>
    </row>
    <row r="4" spans="1:16" ht="10.5" customHeight="1" x14ac:dyDescent="0.2">
      <c r="A4" s="300"/>
      <c r="B4" s="300"/>
      <c r="C4" s="300"/>
      <c r="D4" s="300"/>
      <c r="E4" s="300"/>
      <c r="F4" s="300"/>
      <c r="G4" s="300"/>
      <c r="H4" s="300"/>
      <c r="I4" s="300"/>
      <c r="J4" s="300"/>
      <c r="K4" s="300"/>
      <c r="L4" s="300"/>
      <c r="M4" s="300"/>
      <c r="N4" s="300"/>
      <c r="O4" s="300"/>
      <c r="P4" s="300"/>
    </row>
    <row r="5" spans="1:16" ht="10.5" customHeight="1" x14ac:dyDescent="0.2">
      <c r="A5" s="300"/>
      <c r="B5" s="300"/>
      <c r="C5" s="300"/>
      <c r="D5" s="300"/>
      <c r="E5" s="300"/>
      <c r="F5" s="300"/>
      <c r="G5" s="300"/>
      <c r="H5" s="300"/>
      <c r="I5" s="300"/>
      <c r="J5" s="300"/>
      <c r="K5" s="300"/>
      <c r="L5" s="300"/>
      <c r="M5" s="300"/>
      <c r="N5" s="300"/>
      <c r="O5" s="300"/>
      <c r="P5" s="300"/>
    </row>
    <row r="6" spans="1:16" ht="10.5" customHeight="1" x14ac:dyDescent="0.2">
      <c r="A6" s="300"/>
      <c r="B6" s="300"/>
      <c r="C6" s="300"/>
      <c r="D6" s="300"/>
      <c r="E6" s="300"/>
      <c r="F6" s="300"/>
      <c r="G6" s="300"/>
      <c r="H6" s="300"/>
      <c r="I6" s="300"/>
      <c r="J6" s="300"/>
      <c r="K6" s="300"/>
      <c r="L6" s="300"/>
      <c r="M6" s="300"/>
      <c r="N6" s="300"/>
      <c r="O6" s="300"/>
      <c r="P6" s="300"/>
    </row>
    <row r="7" spans="1:16" ht="10.5" customHeight="1" x14ac:dyDescent="0.2">
      <c r="A7" s="300"/>
      <c r="B7" s="300"/>
      <c r="C7" s="300"/>
      <c r="D7" s="300"/>
      <c r="E7" s="300"/>
      <c r="F7" s="300"/>
      <c r="G7" s="300"/>
      <c r="H7" s="300"/>
      <c r="I7" s="300"/>
      <c r="J7" s="300"/>
      <c r="K7" s="300"/>
      <c r="L7" s="300"/>
      <c r="M7" s="300"/>
      <c r="N7" s="300"/>
      <c r="O7" s="300"/>
      <c r="P7" s="300"/>
    </row>
    <row r="8" spans="1:16" ht="10.5" customHeight="1" x14ac:dyDescent="0.2">
      <c r="A8" s="300"/>
      <c r="B8" s="300"/>
      <c r="C8" s="300"/>
      <c r="D8" s="300"/>
      <c r="E8" s="300"/>
      <c r="F8" s="300"/>
      <c r="G8" s="300"/>
      <c r="H8" s="300"/>
      <c r="I8" s="300"/>
      <c r="J8" s="300"/>
      <c r="K8" s="300"/>
      <c r="L8" s="300"/>
      <c r="M8" s="300"/>
      <c r="N8" s="300"/>
      <c r="O8" s="300"/>
      <c r="P8" s="300"/>
    </row>
    <row r="9" spans="1:16" ht="10.5" customHeight="1" x14ac:dyDescent="0.2">
      <c r="A9" s="300"/>
      <c r="B9" s="300"/>
      <c r="C9" s="300"/>
      <c r="D9" s="300"/>
      <c r="E9" s="300"/>
      <c r="F9" s="300"/>
      <c r="G9" s="300"/>
      <c r="H9" s="300"/>
      <c r="I9" s="300"/>
      <c r="J9" s="300"/>
      <c r="K9" s="300"/>
      <c r="L9" s="300"/>
      <c r="M9" s="300"/>
      <c r="N9" s="300"/>
      <c r="O9" s="300"/>
      <c r="P9" s="300"/>
    </row>
    <row r="10" spans="1:16" ht="10.5" customHeight="1" x14ac:dyDescent="0.2">
      <c r="A10" s="300"/>
      <c r="B10" s="300"/>
      <c r="C10" s="300"/>
      <c r="D10" s="300"/>
      <c r="E10" s="300"/>
      <c r="F10" s="300"/>
      <c r="G10" s="300"/>
      <c r="H10" s="300"/>
      <c r="I10" s="300"/>
      <c r="J10" s="300"/>
      <c r="K10" s="300"/>
      <c r="L10" s="300"/>
      <c r="M10" s="300"/>
      <c r="N10" s="300"/>
      <c r="O10" s="300"/>
      <c r="P10" s="300"/>
    </row>
    <row r="11" spans="1:16" ht="10.5" customHeight="1" x14ac:dyDescent="0.2">
      <c r="A11" s="300"/>
      <c r="B11" s="300"/>
      <c r="C11" s="300"/>
      <c r="D11" s="300"/>
      <c r="E11" s="300"/>
      <c r="F11" s="300"/>
      <c r="G11" s="300"/>
      <c r="H11" s="300"/>
      <c r="I11" s="300"/>
      <c r="J11" s="300"/>
      <c r="K11" s="300"/>
      <c r="L11" s="300"/>
      <c r="M11" s="300"/>
      <c r="N11" s="300"/>
      <c r="O11" s="300"/>
      <c r="P11" s="300"/>
    </row>
    <row r="12" spans="1:16" ht="10.5" customHeight="1" x14ac:dyDescent="0.2">
      <c r="A12" s="300"/>
      <c r="B12" s="300"/>
      <c r="C12" s="300"/>
      <c r="D12" s="300"/>
      <c r="E12" s="300"/>
      <c r="F12" s="300"/>
      <c r="G12" s="300"/>
      <c r="H12" s="300"/>
      <c r="I12" s="300"/>
      <c r="J12" s="300"/>
      <c r="K12" s="300"/>
      <c r="L12" s="300"/>
      <c r="M12" s="300"/>
      <c r="N12" s="300"/>
      <c r="O12" s="300"/>
      <c r="P12" s="300"/>
    </row>
    <row r="13" spans="1:16" ht="10.5" customHeight="1" x14ac:dyDescent="0.2">
      <c r="A13" s="300"/>
      <c r="B13" s="300"/>
      <c r="C13" s="300"/>
      <c r="D13" s="300"/>
      <c r="E13" s="300"/>
      <c r="F13" s="300"/>
      <c r="G13" s="300"/>
      <c r="H13" s="300"/>
      <c r="I13" s="300"/>
      <c r="J13" s="300"/>
      <c r="K13" s="300"/>
      <c r="L13" s="300"/>
      <c r="M13" s="300"/>
      <c r="N13" s="300"/>
      <c r="O13" s="300"/>
      <c r="P13" s="300"/>
    </row>
    <row r="14" spans="1:16" ht="10.5" customHeight="1" x14ac:dyDescent="0.2">
      <c r="A14" s="300"/>
      <c r="B14" s="300"/>
      <c r="C14" s="300"/>
      <c r="D14" s="300"/>
      <c r="E14" s="300"/>
      <c r="F14" s="300"/>
      <c r="G14" s="300"/>
      <c r="H14" s="300"/>
      <c r="I14" s="300"/>
      <c r="J14" s="300"/>
      <c r="K14" s="300"/>
      <c r="L14" s="300"/>
      <c r="M14" s="300"/>
      <c r="N14" s="300"/>
      <c r="O14" s="300"/>
      <c r="P14" s="300"/>
    </row>
    <row r="15" spans="1:16" ht="10.5" customHeight="1" x14ac:dyDescent="0.2">
      <c r="A15" s="300"/>
      <c r="B15" s="300"/>
      <c r="C15" s="300"/>
      <c r="D15" s="300"/>
      <c r="E15" s="300"/>
      <c r="F15" s="300"/>
      <c r="G15" s="300"/>
      <c r="H15" s="300"/>
      <c r="I15" s="300"/>
      <c r="J15" s="300"/>
      <c r="K15" s="300"/>
      <c r="L15" s="300"/>
      <c r="M15" s="300"/>
      <c r="N15" s="300"/>
      <c r="O15" s="300"/>
      <c r="P15" s="300"/>
    </row>
    <row r="16" spans="1:16" ht="10.5" customHeight="1" x14ac:dyDescent="0.2">
      <c r="A16" s="300"/>
      <c r="B16" s="300"/>
      <c r="C16" s="300"/>
      <c r="D16" s="300"/>
      <c r="E16" s="300"/>
      <c r="F16" s="300"/>
      <c r="G16" s="300"/>
      <c r="H16" s="300"/>
      <c r="I16" s="300"/>
      <c r="J16" s="300"/>
      <c r="K16" s="300"/>
      <c r="L16" s="300"/>
      <c r="M16" s="300"/>
      <c r="N16" s="300"/>
      <c r="O16" s="300"/>
      <c r="P16" s="300"/>
    </row>
    <row r="17" spans="1:16" ht="10.5" customHeight="1" x14ac:dyDescent="0.2">
      <c r="A17" s="300"/>
      <c r="B17" s="300"/>
      <c r="C17" s="300"/>
      <c r="D17" s="300"/>
      <c r="E17" s="300"/>
      <c r="F17" s="300"/>
      <c r="G17" s="300"/>
      <c r="H17" s="300"/>
      <c r="I17" s="300"/>
      <c r="J17" s="300"/>
      <c r="K17" s="300"/>
      <c r="L17" s="300"/>
      <c r="M17" s="300"/>
      <c r="N17" s="300"/>
      <c r="O17" s="300"/>
      <c r="P17" s="300"/>
    </row>
    <row r="18" spans="1:16" ht="10.5" customHeight="1" x14ac:dyDescent="0.2">
      <c r="A18" s="300"/>
      <c r="B18" s="300"/>
      <c r="C18" s="300"/>
      <c r="D18" s="300"/>
      <c r="E18" s="300"/>
      <c r="F18" s="300"/>
      <c r="G18" s="300"/>
      <c r="H18" s="300"/>
      <c r="I18" s="300"/>
      <c r="J18" s="300"/>
      <c r="K18" s="300"/>
      <c r="L18" s="300"/>
      <c r="M18" s="300"/>
      <c r="N18" s="300"/>
      <c r="O18" s="300"/>
      <c r="P18" s="300"/>
    </row>
    <row r="19" spans="1:16" ht="10.5" customHeight="1" x14ac:dyDescent="0.2">
      <c r="A19" s="300"/>
      <c r="B19" s="300"/>
      <c r="C19" s="300"/>
      <c r="D19" s="300"/>
      <c r="E19" s="300"/>
      <c r="F19" s="300"/>
      <c r="G19" s="300"/>
      <c r="H19" s="300"/>
      <c r="I19" s="300"/>
      <c r="J19" s="300"/>
      <c r="K19" s="300"/>
      <c r="L19" s="300"/>
      <c r="M19" s="300"/>
      <c r="N19" s="300"/>
      <c r="O19" s="300"/>
      <c r="P19" s="300"/>
    </row>
    <row r="20" spans="1:16" ht="10.5" customHeight="1" x14ac:dyDescent="0.2">
      <c r="A20" s="300"/>
      <c r="B20" s="300"/>
      <c r="C20" s="300"/>
      <c r="D20" s="300"/>
      <c r="E20" s="300"/>
      <c r="F20" s="300"/>
      <c r="G20" s="300"/>
      <c r="H20" s="300"/>
      <c r="I20" s="300"/>
      <c r="J20" s="300"/>
      <c r="K20" s="300"/>
      <c r="L20" s="300"/>
      <c r="M20" s="300"/>
      <c r="N20" s="300"/>
      <c r="O20" s="300"/>
      <c r="P20" s="300"/>
    </row>
    <row r="21" spans="1:16" ht="10.5" customHeight="1" x14ac:dyDescent="0.2">
      <c r="A21" s="300"/>
      <c r="B21" s="300"/>
      <c r="C21" s="300"/>
      <c r="D21" s="300"/>
      <c r="E21" s="300"/>
      <c r="F21" s="300"/>
      <c r="G21" s="300"/>
      <c r="H21" s="300"/>
      <c r="I21" s="300"/>
      <c r="J21" s="300"/>
      <c r="K21" s="300"/>
      <c r="L21" s="300"/>
      <c r="M21" s="300"/>
      <c r="N21" s="300"/>
      <c r="O21" s="300"/>
      <c r="P21" s="300"/>
    </row>
    <row r="22" spans="1:16" ht="10.5" customHeight="1" x14ac:dyDescent="0.2">
      <c r="A22" s="300"/>
      <c r="B22" s="300"/>
      <c r="C22" s="300"/>
      <c r="D22" s="300"/>
      <c r="E22" s="300"/>
      <c r="F22" s="300"/>
      <c r="G22" s="300"/>
      <c r="H22" s="300"/>
      <c r="I22" s="300"/>
      <c r="J22" s="300"/>
      <c r="K22" s="300"/>
      <c r="L22" s="300"/>
      <c r="M22" s="300"/>
      <c r="N22" s="300"/>
      <c r="O22" s="300"/>
      <c r="P22" s="300"/>
    </row>
    <row r="23" spans="1:16" ht="10.5" customHeight="1" x14ac:dyDescent="0.2">
      <c r="A23" s="300"/>
      <c r="B23" s="300"/>
      <c r="C23" s="300"/>
      <c r="D23" s="300"/>
      <c r="E23" s="300"/>
      <c r="F23" s="300"/>
      <c r="G23" s="300"/>
      <c r="H23" s="300"/>
      <c r="I23" s="300"/>
      <c r="J23" s="300"/>
      <c r="K23" s="300"/>
      <c r="L23" s="300"/>
      <c r="M23" s="300"/>
      <c r="N23" s="300"/>
      <c r="O23" s="300"/>
      <c r="P23" s="300"/>
    </row>
    <row r="24" spans="1:16" ht="10.5" customHeight="1" x14ac:dyDescent="0.2">
      <c r="A24" s="300"/>
      <c r="B24" s="300"/>
      <c r="C24" s="300"/>
      <c r="D24" s="300"/>
      <c r="E24" s="300"/>
      <c r="F24" s="300"/>
      <c r="G24" s="300"/>
      <c r="H24" s="300"/>
      <c r="I24" s="300"/>
      <c r="J24" s="300"/>
      <c r="K24" s="300"/>
      <c r="L24" s="300"/>
      <c r="M24" s="300"/>
      <c r="N24" s="300"/>
      <c r="O24" s="300"/>
      <c r="P24" s="300"/>
    </row>
    <row r="25" spans="1:16" ht="10.5" customHeight="1" x14ac:dyDescent="0.2">
      <c r="A25" s="300"/>
      <c r="B25" s="300"/>
      <c r="C25" s="300"/>
      <c r="D25" s="300"/>
      <c r="E25" s="300"/>
      <c r="F25" s="300"/>
      <c r="G25" s="300"/>
      <c r="H25" s="300"/>
      <c r="I25" s="300"/>
      <c r="J25" s="300"/>
      <c r="K25" s="300"/>
      <c r="L25" s="300"/>
      <c r="M25" s="300"/>
      <c r="N25" s="300"/>
      <c r="O25" s="300"/>
      <c r="P25" s="300"/>
    </row>
    <row r="26" spans="1:16" ht="10.5" customHeight="1" x14ac:dyDescent="0.2">
      <c r="A26" s="300"/>
      <c r="B26" s="300"/>
      <c r="C26" s="300"/>
      <c r="D26" s="300"/>
      <c r="E26" s="300"/>
      <c r="F26" s="300"/>
      <c r="G26" s="300"/>
      <c r="H26" s="300"/>
      <c r="I26" s="300"/>
      <c r="J26" s="300"/>
      <c r="K26" s="300"/>
      <c r="L26" s="300"/>
      <c r="M26" s="300"/>
      <c r="N26" s="300"/>
      <c r="O26" s="300"/>
      <c r="P26" s="300"/>
    </row>
    <row r="27" spans="1:16" ht="10.5" customHeight="1" x14ac:dyDescent="0.2">
      <c r="A27" s="300"/>
      <c r="B27" s="300"/>
      <c r="C27" s="300"/>
      <c r="D27" s="300"/>
      <c r="E27" s="300"/>
      <c r="F27" s="300"/>
      <c r="G27" s="300"/>
      <c r="H27" s="300"/>
      <c r="I27" s="300"/>
      <c r="J27" s="300"/>
      <c r="K27" s="300"/>
      <c r="L27" s="300"/>
      <c r="M27" s="300"/>
      <c r="N27" s="300"/>
      <c r="O27" s="300"/>
      <c r="P27" s="300"/>
    </row>
    <row r="28" spans="1:16" ht="10.5" customHeight="1" x14ac:dyDescent="0.2">
      <c r="A28" s="300"/>
      <c r="B28" s="300"/>
      <c r="C28" s="300"/>
      <c r="D28" s="300"/>
      <c r="E28" s="300"/>
      <c r="F28" s="300"/>
      <c r="G28" s="300"/>
      <c r="H28" s="300"/>
      <c r="I28" s="300"/>
      <c r="J28" s="300"/>
      <c r="K28" s="300"/>
      <c r="L28" s="300"/>
      <c r="M28" s="300"/>
      <c r="N28" s="300"/>
      <c r="O28" s="300"/>
      <c r="P28" s="300"/>
    </row>
    <row r="29" spans="1:16" ht="10.5" customHeight="1" x14ac:dyDescent="0.2">
      <c r="A29" s="300"/>
      <c r="B29" s="300"/>
      <c r="C29" s="300"/>
      <c r="D29" s="300"/>
      <c r="E29" s="300"/>
      <c r="F29" s="300"/>
      <c r="G29" s="300"/>
      <c r="H29" s="300"/>
      <c r="I29" s="300"/>
      <c r="J29" s="300"/>
      <c r="K29" s="300"/>
      <c r="L29" s="300"/>
      <c r="M29" s="300"/>
      <c r="N29" s="300"/>
      <c r="O29" s="300"/>
      <c r="P29" s="300"/>
    </row>
    <row r="30" spans="1:16" ht="10.5" customHeight="1" x14ac:dyDescent="0.2">
      <c r="A30" s="300"/>
      <c r="B30" s="300"/>
      <c r="C30" s="300"/>
      <c r="D30" s="300"/>
      <c r="E30" s="300"/>
      <c r="F30" s="300"/>
      <c r="G30" s="300"/>
      <c r="H30" s="300"/>
      <c r="I30" s="300"/>
      <c r="J30" s="300"/>
      <c r="K30" s="300"/>
      <c r="L30" s="300"/>
      <c r="M30" s="300"/>
      <c r="N30" s="300"/>
      <c r="O30" s="300"/>
      <c r="P30" s="300"/>
    </row>
    <row r="31" spans="1:16" ht="10.5" customHeight="1" x14ac:dyDescent="0.2">
      <c r="A31" s="300"/>
      <c r="B31" s="300"/>
      <c r="C31" s="300"/>
      <c r="D31" s="300"/>
      <c r="E31" s="300"/>
      <c r="F31" s="300"/>
      <c r="G31" s="300"/>
      <c r="H31" s="300"/>
      <c r="I31" s="300"/>
      <c r="J31" s="300"/>
      <c r="K31" s="300"/>
      <c r="L31" s="300"/>
      <c r="M31" s="300"/>
      <c r="N31" s="300"/>
      <c r="O31" s="300"/>
      <c r="P31" s="300"/>
    </row>
    <row r="32" spans="1:16" ht="10.5" customHeight="1" x14ac:dyDescent="0.2">
      <c r="A32" s="300"/>
      <c r="B32" s="300"/>
      <c r="C32" s="300"/>
      <c r="D32" s="300"/>
      <c r="E32" s="300"/>
      <c r="F32" s="300"/>
      <c r="G32" s="300"/>
      <c r="H32" s="300"/>
      <c r="I32" s="300"/>
      <c r="J32" s="300"/>
      <c r="K32" s="300"/>
      <c r="L32" s="300"/>
      <c r="M32" s="300"/>
      <c r="N32" s="300"/>
      <c r="O32" s="300"/>
      <c r="P32" s="300"/>
    </row>
    <row r="33" spans="1:17" ht="10.5" customHeight="1" x14ac:dyDescent="0.2">
      <c r="A33" s="300"/>
      <c r="B33" s="300"/>
      <c r="C33" s="300"/>
      <c r="D33" s="300"/>
      <c r="E33" s="300"/>
      <c r="F33" s="300"/>
      <c r="G33" s="300"/>
      <c r="H33" s="300"/>
      <c r="I33" s="300"/>
      <c r="J33" s="300"/>
      <c r="K33" s="300"/>
      <c r="L33" s="300"/>
      <c r="M33" s="300"/>
      <c r="N33" s="300"/>
      <c r="O33" s="300"/>
      <c r="P33" s="300"/>
    </row>
    <row r="34" spans="1:17" ht="10.5" customHeight="1" x14ac:dyDescent="0.2">
      <c r="A34" s="300"/>
      <c r="B34" s="300"/>
      <c r="C34" s="300"/>
      <c r="D34" s="300"/>
      <c r="E34" s="300"/>
      <c r="F34" s="300"/>
      <c r="G34" s="300"/>
      <c r="H34" s="300"/>
      <c r="I34" s="300"/>
      <c r="J34" s="300"/>
      <c r="K34" s="300"/>
      <c r="L34" s="300"/>
      <c r="M34" s="300"/>
      <c r="N34" s="300"/>
      <c r="O34" s="300"/>
      <c r="P34" s="300"/>
    </row>
    <row r="35" spans="1:17" ht="10.5" customHeight="1" x14ac:dyDescent="0.2">
      <c r="A35" s="300"/>
      <c r="B35" s="300"/>
      <c r="C35" s="300"/>
      <c r="D35" s="300"/>
      <c r="E35" s="300"/>
      <c r="F35" s="300"/>
      <c r="G35" s="300"/>
      <c r="H35" s="300"/>
      <c r="I35" s="300"/>
      <c r="J35" s="300"/>
      <c r="K35" s="300"/>
      <c r="L35" s="300"/>
      <c r="M35" s="300"/>
      <c r="N35" s="300"/>
      <c r="O35" s="300"/>
      <c r="P35" s="300"/>
    </row>
    <row r="36" spans="1:17" ht="10.5" customHeight="1" x14ac:dyDescent="0.2">
      <c r="A36" s="300"/>
      <c r="B36" s="300"/>
      <c r="C36" s="300"/>
      <c r="D36" s="300"/>
      <c r="E36" s="300"/>
      <c r="F36" s="300"/>
      <c r="G36" s="300"/>
      <c r="H36" s="300"/>
      <c r="I36" s="300"/>
      <c r="J36" s="300"/>
      <c r="K36" s="300"/>
      <c r="L36" s="300"/>
      <c r="M36" s="300"/>
      <c r="N36" s="300"/>
      <c r="O36" s="300"/>
      <c r="P36" s="300"/>
    </row>
    <row r="37" spans="1:17" ht="10.5" customHeight="1" x14ac:dyDescent="0.2">
      <c r="A37" s="300"/>
      <c r="B37" s="300"/>
      <c r="C37" s="300"/>
      <c r="D37" s="300"/>
      <c r="E37" s="300"/>
      <c r="F37" s="300"/>
      <c r="G37" s="300"/>
      <c r="H37" s="300"/>
      <c r="I37" s="300"/>
      <c r="J37" s="300"/>
      <c r="K37" s="300"/>
      <c r="L37" s="300"/>
      <c r="M37" s="300"/>
      <c r="N37" s="300"/>
      <c r="O37" s="300"/>
      <c r="P37" s="300"/>
    </row>
    <row r="38" spans="1:17" ht="10.5" customHeight="1" x14ac:dyDescent="0.2">
      <c r="A38" s="300"/>
      <c r="B38" s="300"/>
      <c r="C38" s="300"/>
      <c r="D38" s="300"/>
      <c r="E38" s="300"/>
      <c r="F38" s="300"/>
      <c r="G38" s="300"/>
      <c r="H38" s="300"/>
      <c r="I38" s="300"/>
      <c r="J38" s="300"/>
      <c r="K38" s="300"/>
      <c r="L38" s="300"/>
      <c r="M38" s="300"/>
      <c r="N38" s="300"/>
      <c r="O38" s="300"/>
      <c r="P38" s="300"/>
    </row>
    <row r="39" spans="1:17" ht="10.5" customHeight="1" x14ac:dyDescent="0.2">
      <c r="A39" s="300"/>
      <c r="B39" s="300"/>
      <c r="C39" s="300"/>
      <c r="D39" s="300"/>
      <c r="E39" s="300"/>
      <c r="F39" s="300"/>
      <c r="G39" s="300"/>
      <c r="H39" s="300"/>
      <c r="I39" s="300"/>
      <c r="J39" s="300"/>
      <c r="K39" s="300"/>
      <c r="L39" s="300"/>
      <c r="M39" s="300"/>
      <c r="N39" s="300"/>
      <c r="O39" s="300"/>
      <c r="P39" s="300"/>
    </row>
    <row r="40" spans="1:17" ht="10.5" customHeight="1" x14ac:dyDescent="0.2">
      <c r="A40" s="300"/>
      <c r="B40" s="300"/>
      <c r="C40" s="300"/>
      <c r="D40" s="300"/>
      <c r="E40" s="300"/>
      <c r="F40" s="300"/>
      <c r="G40" s="300"/>
      <c r="H40" s="300"/>
      <c r="I40" s="300"/>
      <c r="J40" s="300"/>
      <c r="K40" s="300"/>
      <c r="L40" s="300"/>
      <c r="M40" s="300"/>
      <c r="N40" s="300"/>
      <c r="O40" s="300"/>
      <c r="P40" s="300"/>
    </row>
    <row r="41" spans="1:17" ht="10.5" customHeight="1" x14ac:dyDescent="0.2">
      <c r="A41" s="300"/>
      <c r="B41" s="300"/>
      <c r="C41" s="300"/>
      <c r="D41" s="300"/>
      <c r="E41" s="300"/>
      <c r="F41" s="300"/>
      <c r="G41" s="300"/>
      <c r="H41" s="300"/>
      <c r="I41" s="300"/>
      <c r="J41" s="300"/>
      <c r="K41" s="300"/>
      <c r="L41" s="300"/>
      <c r="M41" s="300"/>
      <c r="N41" s="300"/>
      <c r="O41" s="300"/>
      <c r="P41" s="300"/>
    </row>
    <row r="42" spans="1:17" ht="10.5" customHeight="1" x14ac:dyDescent="0.2">
      <c r="A42" s="300"/>
      <c r="B42" s="300"/>
      <c r="C42" s="300"/>
      <c r="D42" s="300"/>
      <c r="E42" s="300"/>
      <c r="F42" s="300"/>
      <c r="G42" s="300"/>
      <c r="H42" s="300"/>
      <c r="I42" s="300"/>
      <c r="J42" s="300"/>
      <c r="K42" s="300"/>
      <c r="L42" s="300"/>
      <c r="M42" s="300"/>
      <c r="N42" s="300"/>
      <c r="O42" s="300"/>
      <c r="P42" s="300"/>
    </row>
    <row r="43" spans="1:17" ht="10.5" customHeight="1" x14ac:dyDescent="0.2"/>
    <row r="44" spans="1:17" ht="10.5" customHeight="1" x14ac:dyDescent="0.2"/>
    <row r="45" spans="1:17" ht="10.5" customHeight="1" x14ac:dyDescent="0.2">
      <c r="A45" s="300" t="s">
        <v>903</v>
      </c>
      <c r="B45" s="300"/>
      <c r="C45" s="300"/>
      <c r="D45" s="300"/>
      <c r="E45" s="300"/>
      <c r="F45" s="300"/>
      <c r="G45" s="300"/>
      <c r="H45" s="300"/>
      <c r="I45" s="300"/>
      <c r="J45" s="300"/>
      <c r="K45" s="300"/>
      <c r="L45" s="300"/>
      <c r="M45" s="300"/>
      <c r="N45" s="300"/>
      <c r="O45" s="300"/>
      <c r="P45" s="300"/>
      <c r="Q45" s="300"/>
    </row>
    <row r="46" spans="1:17" x14ac:dyDescent="0.2">
      <c r="A46" s="300"/>
      <c r="B46" s="300"/>
      <c r="C46" s="300"/>
      <c r="D46" s="300"/>
      <c r="E46" s="300"/>
      <c r="F46" s="300"/>
      <c r="G46" s="300"/>
      <c r="H46" s="300"/>
      <c r="I46" s="300"/>
      <c r="J46" s="300"/>
      <c r="K46" s="300"/>
      <c r="L46" s="300"/>
      <c r="M46" s="300"/>
      <c r="N46" s="300"/>
      <c r="O46" s="300"/>
      <c r="P46" s="300"/>
      <c r="Q46" s="300"/>
    </row>
  </sheetData>
  <mergeCells count="2">
    <mergeCell ref="A1:P42"/>
    <mergeCell ref="A45:Q46"/>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BL91"/>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6.85546875" style="4" customWidth="1"/>
    <col min="5" max="5" width="8" style="5" customWidth="1"/>
    <col min="6" max="6" width="22.425781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2:64" ht="6.75" customHeight="1" x14ac:dyDescent="0.3"/>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64" ht="7.5" customHeight="1" x14ac:dyDescent="0.3"/>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75" thickBot="1" x14ac:dyDescent="0.4">
      <c r="B8" s="387"/>
      <c r="C8" s="387"/>
      <c r="D8" s="387"/>
      <c r="E8" s="387"/>
      <c r="F8" s="387"/>
      <c r="G8" s="387"/>
      <c r="H8" s="387"/>
      <c r="I8" s="387"/>
      <c r="J8" s="387"/>
      <c r="K8" s="387"/>
      <c r="L8" s="387"/>
      <c r="M8" s="387"/>
      <c r="N8" s="387"/>
      <c r="O8" s="387"/>
      <c r="P8" s="387"/>
      <c r="Q8" s="387"/>
      <c r="R8" s="387"/>
      <c r="S8" s="387"/>
      <c r="T8" s="387"/>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90" t="s">
        <v>22</v>
      </c>
      <c r="C9" s="392" t="s">
        <v>23</v>
      </c>
      <c r="D9" s="392" t="s">
        <v>40</v>
      </c>
      <c r="E9" s="392" t="s">
        <v>20</v>
      </c>
      <c r="F9" s="392" t="s">
        <v>21</v>
      </c>
      <c r="G9" s="392" t="s">
        <v>128</v>
      </c>
      <c r="H9" s="388" t="s">
        <v>2</v>
      </c>
      <c r="I9" s="388"/>
      <c r="J9" s="388"/>
      <c r="K9" s="388" t="s">
        <v>5</v>
      </c>
      <c r="L9" s="393" t="s">
        <v>133</v>
      </c>
      <c r="M9" s="394"/>
      <c r="N9" s="394"/>
      <c r="O9" s="395"/>
      <c r="P9" s="388" t="s">
        <v>24</v>
      </c>
      <c r="Q9" s="392" t="s">
        <v>134</v>
      </c>
      <c r="R9" s="388" t="s">
        <v>0</v>
      </c>
      <c r="S9" s="388"/>
      <c r="T9" s="389"/>
      <c r="U9" s="401"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91"/>
      <c r="C10" s="308"/>
      <c r="D10" s="308"/>
      <c r="E10" s="308"/>
      <c r="F10" s="308"/>
      <c r="G10" s="308"/>
      <c r="H10" s="63" t="s">
        <v>3</v>
      </c>
      <c r="I10" s="63" t="s">
        <v>4</v>
      </c>
      <c r="J10" s="63" t="s">
        <v>6</v>
      </c>
      <c r="K10" s="307"/>
      <c r="L10" s="64" t="s">
        <v>42</v>
      </c>
      <c r="M10" s="64" t="s">
        <v>43</v>
      </c>
      <c r="N10" s="27" t="s">
        <v>44</v>
      </c>
      <c r="O10" s="27" t="s">
        <v>47</v>
      </c>
      <c r="P10" s="307"/>
      <c r="Q10" s="308"/>
      <c r="R10" s="63" t="s">
        <v>6</v>
      </c>
      <c r="S10" s="63" t="s">
        <v>1</v>
      </c>
      <c r="T10" s="91" t="s">
        <v>135</v>
      </c>
      <c r="U10" s="401"/>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67.5" customHeight="1" thickBot="1" x14ac:dyDescent="0.35">
      <c r="B11" s="396" t="s">
        <v>252</v>
      </c>
      <c r="C11" s="328" t="s">
        <v>333</v>
      </c>
      <c r="D11" s="328" t="s">
        <v>339</v>
      </c>
      <c r="E11" s="333" t="s">
        <v>471</v>
      </c>
      <c r="F11" s="333" t="s">
        <v>472</v>
      </c>
      <c r="G11" s="67" t="s">
        <v>45</v>
      </c>
      <c r="H11" s="62" t="s">
        <v>37</v>
      </c>
      <c r="I11" s="15" t="s">
        <v>52</v>
      </c>
      <c r="J11" s="15" t="s">
        <v>57</v>
      </c>
      <c r="K11" s="56" t="s">
        <v>59</v>
      </c>
      <c r="L11" s="7">
        <v>1</v>
      </c>
      <c r="M11" s="65">
        <v>0</v>
      </c>
      <c r="N11" s="7">
        <v>0</v>
      </c>
      <c r="O11" s="7">
        <f>SUM(L11:N11)</f>
        <v>1</v>
      </c>
      <c r="P11" s="56" t="str">
        <f>K11</f>
        <v xml:space="preserve">FATIGA VISUAL, CEFALEÁ, DISMINUCIÓN DE LA DESTREZA Y PRECISIÓN, DESLUMBRAMIENTO </v>
      </c>
      <c r="Q11" s="56">
        <v>8</v>
      </c>
      <c r="R11" s="56" t="s">
        <v>64</v>
      </c>
      <c r="S11" s="56" t="s">
        <v>120</v>
      </c>
      <c r="T11" s="285" t="s">
        <v>34</v>
      </c>
      <c r="U11" s="90">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526</v>
      </c>
      <c r="AI11" s="13" t="s">
        <v>604</v>
      </c>
      <c r="AJ11" s="56" t="s">
        <v>35</v>
      </c>
      <c r="AK11" s="14" t="s">
        <v>36</v>
      </c>
    </row>
    <row r="12" spans="2:64" ht="108.75" thickBot="1" x14ac:dyDescent="0.35">
      <c r="B12" s="397"/>
      <c r="C12" s="315"/>
      <c r="D12" s="315"/>
      <c r="E12" s="334"/>
      <c r="F12" s="334"/>
      <c r="G12" s="284" t="s">
        <v>34</v>
      </c>
      <c r="H12" s="399" t="s">
        <v>49</v>
      </c>
      <c r="I12" s="16" t="s">
        <v>80</v>
      </c>
      <c r="J12" s="15" t="s">
        <v>81</v>
      </c>
      <c r="K12" s="15" t="s">
        <v>151</v>
      </c>
      <c r="L12" s="281">
        <v>1</v>
      </c>
      <c r="M12" s="280">
        <v>0</v>
      </c>
      <c r="N12" s="281">
        <v>0</v>
      </c>
      <c r="O12" s="281">
        <f t="shared" ref="O12:O22" si="0">SUM(L12:N12)</f>
        <v>1</v>
      </c>
      <c r="P12" s="15" t="str">
        <f t="shared" ref="P12:P22" si="1">K12</f>
        <v>ALTERACIONES DE SUEÑO ESTRÉS</v>
      </c>
      <c r="Q12" s="56">
        <v>8</v>
      </c>
      <c r="R12" s="56" t="s">
        <v>34</v>
      </c>
      <c r="S12" s="56" t="s">
        <v>34</v>
      </c>
      <c r="T12" s="285" t="s">
        <v>34</v>
      </c>
      <c r="U12" s="90">
        <v>2</v>
      </c>
      <c r="V12" s="8">
        <v>2</v>
      </c>
      <c r="W12" s="8">
        <f t="shared" ref="W12:W22" si="2">V12*U12</f>
        <v>4</v>
      </c>
      <c r="X12" s="9" t="str">
        <f t="shared" ref="X12:X22" si="3">+IF(AND(U12*V12&gt;=24,U12*V12&lt;=40),"MA",IF(AND(U12*V12&gt;=10,U12*V12&lt;=20),"A",IF(AND(U12*V12&gt;=6,U12*V12&lt;=8),"M",IF(AND(U12*V12&gt;=0,U12*V12&lt;=4),"B",""))))</f>
        <v>B</v>
      </c>
      <c r="Y12" s="10" t="str">
        <f t="shared" ref="Y12:Y22"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
        <v>25</v>
      </c>
      <c r="AA12" s="8">
        <f t="shared" ref="AA12:AA22" si="5">W12*Z12</f>
        <v>100</v>
      </c>
      <c r="AB12" s="11" t="str">
        <f t="shared" ref="AB12:AB22" si="6">+IF(AND(U12*V12*Z12&gt;=600,U12*V12*Z12&lt;=4000),"I",IF(AND(U12*V12*Z12&gt;=150,U12*V12*Z12&lt;=500),"II",IF(AND(U12*V12*Z12&gt;=40,U12*V12*Z12&lt;=120),"III",IF(AND(U12*V12*Z12&gt;=0,U12*V12*Z12&lt;=20),"IV",""))))</f>
        <v>III</v>
      </c>
      <c r="AC12" s="10" t="str">
        <f t="shared" ref="AC12:AC22" si="7">+IF(AB12="I","Situación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2" si="8">+IF(AB12="I","No aceptable",IF(AB12="II","No aceptable o aceptable con control específico",IF(AB12="III","Aceptable",IF(AB12="IV","Aceptable",""))))</f>
        <v>Aceptable</v>
      </c>
      <c r="AE12" s="18" t="s">
        <v>87</v>
      </c>
      <c r="AF12" s="15" t="s">
        <v>35</v>
      </c>
      <c r="AG12" s="15" t="s">
        <v>35</v>
      </c>
      <c r="AH12" s="15" t="s">
        <v>35</v>
      </c>
      <c r="AI12" s="19" t="s">
        <v>622</v>
      </c>
      <c r="AJ12" s="15" t="s">
        <v>35</v>
      </c>
      <c r="AK12" s="14" t="s">
        <v>36</v>
      </c>
    </row>
    <row r="13" spans="2:64" ht="108.75" thickTop="1" x14ac:dyDescent="0.3">
      <c r="B13" s="397"/>
      <c r="C13" s="315"/>
      <c r="D13" s="315"/>
      <c r="E13" s="334"/>
      <c r="F13" s="334"/>
      <c r="G13" s="284" t="s">
        <v>34</v>
      </c>
      <c r="H13" s="400"/>
      <c r="I13" s="15" t="s">
        <v>86</v>
      </c>
      <c r="J13" s="15" t="s">
        <v>580</v>
      </c>
      <c r="K13" s="279" t="s">
        <v>152</v>
      </c>
      <c r="L13" s="276">
        <v>1</v>
      </c>
      <c r="M13" s="280">
        <v>0</v>
      </c>
      <c r="N13" s="281">
        <v>0</v>
      </c>
      <c r="O13" s="281">
        <f t="shared" si="0"/>
        <v>1</v>
      </c>
      <c r="P13" s="279" t="s">
        <v>624</v>
      </c>
      <c r="Q13" s="56">
        <v>8</v>
      </c>
      <c r="R13" s="56" t="s">
        <v>34</v>
      </c>
      <c r="S13" s="56" t="s">
        <v>34</v>
      </c>
      <c r="T13" s="285" t="s">
        <v>34</v>
      </c>
      <c r="U13" s="90">
        <v>2</v>
      </c>
      <c r="V13" s="8">
        <v>2</v>
      </c>
      <c r="W13" s="8">
        <f t="shared" si="2"/>
        <v>4</v>
      </c>
      <c r="X13" s="9"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6"/>
        <v>III</v>
      </c>
      <c r="AC13" s="10" t="str">
        <f t="shared" si="7"/>
        <v>Mejorar si es posible. Sería conveniente justificar la intervención y su rentabilidad.</v>
      </c>
      <c r="AD13" s="12" t="str">
        <f t="shared" si="8"/>
        <v>Aceptable</v>
      </c>
      <c r="AE13" s="18" t="s">
        <v>585</v>
      </c>
      <c r="AF13" s="15" t="s">
        <v>35</v>
      </c>
      <c r="AG13" s="15" t="s">
        <v>35</v>
      </c>
      <c r="AH13" s="15" t="s">
        <v>392</v>
      </c>
      <c r="AI13" s="19" t="s">
        <v>623</v>
      </c>
      <c r="AJ13" s="15" t="s">
        <v>35</v>
      </c>
      <c r="AK13" s="135" t="s">
        <v>599</v>
      </c>
    </row>
    <row r="14" spans="2:64" ht="148.5" x14ac:dyDescent="0.3">
      <c r="B14" s="397"/>
      <c r="C14" s="315"/>
      <c r="D14" s="315"/>
      <c r="E14" s="334"/>
      <c r="F14" s="334"/>
      <c r="G14" s="284" t="s">
        <v>45</v>
      </c>
      <c r="H14" s="15" t="s">
        <v>572</v>
      </c>
      <c r="I14" s="15" t="s">
        <v>566</v>
      </c>
      <c r="J14" s="15" t="s">
        <v>575</v>
      </c>
      <c r="K14" s="212" t="s">
        <v>576</v>
      </c>
      <c r="L14" s="276">
        <v>1</v>
      </c>
      <c r="M14" s="280">
        <v>0</v>
      </c>
      <c r="N14" s="281">
        <v>0</v>
      </c>
      <c r="O14" s="281">
        <v>1</v>
      </c>
      <c r="P14" s="15" t="s">
        <v>577</v>
      </c>
      <c r="Q14" s="15">
        <v>8</v>
      </c>
      <c r="R14" s="15" t="s">
        <v>34</v>
      </c>
      <c r="S14" s="15" t="s">
        <v>34</v>
      </c>
      <c r="T14" s="285" t="s">
        <v>34</v>
      </c>
      <c r="U14" s="90">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269" t="str">
        <f t="shared" si="8"/>
        <v>No aceptable o aceptable con control específico</v>
      </c>
      <c r="AE14" s="282" t="s">
        <v>578</v>
      </c>
      <c r="AF14" s="15" t="s">
        <v>35</v>
      </c>
      <c r="AG14" s="15" t="s">
        <v>35</v>
      </c>
      <c r="AH14" s="15" t="s">
        <v>35</v>
      </c>
      <c r="AI14" s="20" t="s">
        <v>851</v>
      </c>
      <c r="AJ14" s="15" t="s">
        <v>602</v>
      </c>
      <c r="AK14" s="135" t="s">
        <v>614</v>
      </c>
    </row>
    <row r="15" spans="2:64" ht="67.5" x14ac:dyDescent="0.3">
      <c r="B15" s="397"/>
      <c r="C15" s="315"/>
      <c r="D15" s="315"/>
      <c r="E15" s="334"/>
      <c r="F15" s="334"/>
      <c r="G15" s="67" t="s">
        <v>45</v>
      </c>
      <c r="H15" s="311" t="s">
        <v>58</v>
      </c>
      <c r="I15" s="56" t="s">
        <v>90</v>
      </c>
      <c r="J15" s="15" t="s">
        <v>93</v>
      </c>
      <c r="K15" s="56" t="s">
        <v>91</v>
      </c>
      <c r="L15" s="3">
        <v>1</v>
      </c>
      <c r="M15" s="65">
        <v>0</v>
      </c>
      <c r="N15" s="7">
        <v>0</v>
      </c>
      <c r="O15" s="7">
        <f t="shared" si="0"/>
        <v>1</v>
      </c>
      <c r="P15" s="56" t="str">
        <f t="shared" si="1"/>
        <v>ALTERACIONES OSTEOMUSCULARES DE ESPALDA Y EXTREMIDADES.</v>
      </c>
      <c r="Q15" s="56">
        <v>8</v>
      </c>
      <c r="R15" s="56" t="s">
        <v>34</v>
      </c>
      <c r="S15" s="56" t="s">
        <v>94</v>
      </c>
      <c r="T15" s="285" t="s">
        <v>34</v>
      </c>
      <c r="U15" s="90">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392</v>
      </c>
      <c r="AI15" s="20" t="s">
        <v>469</v>
      </c>
      <c r="AJ15" s="56" t="s">
        <v>35</v>
      </c>
      <c r="AK15" s="14" t="s">
        <v>36</v>
      </c>
    </row>
    <row r="16" spans="2:64" ht="68.25" thickBot="1" x14ac:dyDescent="0.35">
      <c r="B16" s="397"/>
      <c r="C16" s="315"/>
      <c r="D16" s="315"/>
      <c r="E16" s="334"/>
      <c r="F16" s="334"/>
      <c r="G16" s="67" t="s">
        <v>45</v>
      </c>
      <c r="H16" s="312"/>
      <c r="I16" s="16" t="s">
        <v>51</v>
      </c>
      <c r="J16" s="15" t="s">
        <v>97</v>
      </c>
      <c r="K16" s="56" t="s">
        <v>91</v>
      </c>
      <c r="L16" s="7">
        <v>1</v>
      </c>
      <c r="M16" s="65">
        <v>0</v>
      </c>
      <c r="N16" s="7">
        <v>0</v>
      </c>
      <c r="O16" s="7">
        <f t="shared" si="0"/>
        <v>1</v>
      </c>
      <c r="P16" s="56" t="str">
        <f t="shared" si="1"/>
        <v>ALTERACIONES OSTEOMUSCULARES DE ESPALDA Y EXTREMIDADES.</v>
      </c>
      <c r="Q16" s="56">
        <v>8</v>
      </c>
      <c r="R16" s="56" t="s">
        <v>34</v>
      </c>
      <c r="S16" s="56" t="s">
        <v>98</v>
      </c>
      <c r="T16" s="285" t="s">
        <v>34</v>
      </c>
      <c r="U16" s="90">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467</v>
      </c>
      <c r="AI16" s="20" t="s">
        <v>427</v>
      </c>
      <c r="AJ16" s="56" t="s">
        <v>35</v>
      </c>
      <c r="AK16" s="14" t="s">
        <v>36</v>
      </c>
    </row>
    <row r="17" spans="2:37" ht="82.5" thickTop="1" thickBot="1" x14ac:dyDescent="0.35">
      <c r="B17" s="397"/>
      <c r="C17" s="315"/>
      <c r="D17" s="315"/>
      <c r="E17" s="334"/>
      <c r="F17" s="334"/>
      <c r="G17" s="67" t="s">
        <v>34</v>
      </c>
      <c r="H17" s="311" t="s">
        <v>50</v>
      </c>
      <c r="I17" s="16" t="s">
        <v>149</v>
      </c>
      <c r="J17" s="15" t="s">
        <v>153</v>
      </c>
      <c r="K17" s="56" t="s">
        <v>150</v>
      </c>
      <c r="L17" s="7">
        <v>1</v>
      </c>
      <c r="M17" s="65">
        <v>0</v>
      </c>
      <c r="N17" s="7">
        <v>0</v>
      </c>
      <c r="O17" s="7">
        <f t="shared" si="0"/>
        <v>1</v>
      </c>
      <c r="P17" s="56" t="str">
        <f t="shared" si="1"/>
        <v xml:space="preserve">HERIDA  GOLPE </v>
      </c>
      <c r="Q17" s="56">
        <v>8</v>
      </c>
      <c r="R17" s="56" t="s">
        <v>34</v>
      </c>
      <c r="S17" s="56" t="s">
        <v>34</v>
      </c>
      <c r="T17" s="285" t="s">
        <v>34</v>
      </c>
      <c r="U17" s="90">
        <v>2</v>
      </c>
      <c r="V17" s="8">
        <v>2</v>
      </c>
      <c r="W17" s="8">
        <f t="shared" si="2"/>
        <v>4</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363</v>
      </c>
      <c r="AJ17" s="56" t="s">
        <v>35</v>
      </c>
      <c r="AK17" s="14" t="s">
        <v>36</v>
      </c>
    </row>
    <row r="18" spans="2:37" ht="81.75" thickTop="1" x14ac:dyDescent="0.3">
      <c r="B18" s="397"/>
      <c r="C18" s="315"/>
      <c r="D18" s="315"/>
      <c r="E18" s="334"/>
      <c r="F18" s="334"/>
      <c r="G18" s="67" t="s">
        <v>34</v>
      </c>
      <c r="H18" s="321"/>
      <c r="I18" s="15" t="s">
        <v>149</v>
      </c>
      <c r="J18" s="15" t="s">
        <v>239</v>
      </c>
      <c r="K18" s="138" t="s">
        <v>240</v>
      </c>
      <c r="L18" s="7">
        <v>1</v>
      </c>
      <c r="M18" s="74">
        <v>0</v>
      </c>
      <c r="N18" s="7">
        <v>0</v>
      </c>
      <c r="O18" s="7">
        <f t="shared" si="0"/>
        <v>1</v>
      </c>
      <c r="P18" s="138" t="s">
        <v>241</v>
      </c>
      <c r="Q18" s="138">
        <v>1</v>
      </c>
      <c r="R18" s="138" t="s">
        <v>34</v>
      </c>
      <c r="S18" s="138" t="s">
        <v>34</v>
      </c>
      <c r="T18" s="15"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0" t="s">
        <v>35</v>
      </c>
      <c r="AG18" s="12" t="s">
        <v>392</v>
      </c>
      <c r="AH18" s="10" t="s">
        <v>367</v>
      </c>
      <c r="AI18" s="10" t="s">
        <v>417</v>
      </c>
      <c r="AJ18" s="14" t="s">
        <v>35</v>
      </c>
      <c r="AK18" s="14" t="s">
        <v>36</v>
      </c>
    </row>
    <row r="19" spans="2:37" ht="95.25" thickBot="1" x14ac:dyDescent="0.35">
      <c r="B19" s="397"/>
      <c r="C19" s="315"/>
      <c r="D19" s="315"/>
      <c r="E19" s="334"/>
      <c r="F19" s="334"/>
      <c r="G19" s="67" t="s">
        <v>34</v>
      </c>
      <c r="H19" s="321"/>
      <c r="I19" s="16" t="s">
        <v>100</v>
      </c>
      <c r="J19" s="15" t="s">
        <v>101</v>
      </c>
      <c r="K19" s="56" t="s">
        <v>150</v>
      </c>
      <c r="L19" s="7">
        <v>1</v>
      </c>
      <c r="M19" s="65">
        <v>0</v>
      </c>
      <c r="N19" s="7">
        <v>0</v>
      </c>
      <c r="O19" s="7">
        <f t="shared" si="0"/>
        <v>1</v>
      </c>
      <c r="P19" s="56" t="str">
        <f t="shared" si="1"/>
        <v xml:space="preserve">HERIDA  GOLPE </v>
      </c>
      <c r="Q19" s="56">
        <v>8</v>
      </c>
      <c r="R19" s="56" t="s">
        <v>34</v>
      </c>
      <c r="S19" s="56" t="s">
        <v>34</v>
      </c>
      <c r="T19" s="285" t="s">
        <v>34</v>
      </c>
      <c r="U19" s="90">
        <v>0</v>
      </c>
      <c r="V19" s="8">
        <v>1</v>
      </c>
      <c r="W19" s="8">
        <f t="shared" si="2"/>
        <v>0</v>
      </c>
      <c r="X19" s="9"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6"/>
        <v>IV</v>
      </c>
      <c r="AC19" s="10" t="str">
        <f t="shared" si="7"/>
        <v>Mantener las medidas de control existentes, pero se deberían considerar soluciones o mejoras y se deben hacer comprobaciones periódicas para asegurar que el riesgo aún es tolerable.</v>
      </c>
      <c r="AD19" s="12" t="str">
        <f t="shared" si="8"/>
        <v>Aceptable</v>
      </c>
      <c r="AE19" s="10" t="s">
        <v>104</v>
      </c>
      <c r="AF19" s="56" t="s">
        <v>35</v>
      </c>
      <c r="AG19" s="211" t="s">
        <v>35</v>
      </c>
      <c r="AH19" s="211" t="s">
        <v>105</v>
      </c>
      <c r="AI19" s="13" t="s">
        <v>409</v>
      </c>
      <c r="AJ19" s="56" t="s">
        <v>35</v>
      </c>
      <c r="AK19" s="14" t="s">
        <v>36</v>
      </c>
    </row>
    <row r="20" spans="2:37" ht="82.5" thickTop="1" thickBot="1" x14ac:dyDescent="0.35">
      <c r="B20" s="397"/>
      <c r="C20" s="315"/>
      <c r="D20" s="315"/>
      <c r="E20" s="334"/>
      <c r="F20" s="334"/>
      <c r="G20" s="67" t="s">
        <v>34</v>
      </c>
      <c r="H20" s="321"/>
      <c r="I20" s="16" t="s">
        <v>157</v>
      </c>
      <c r="J20" s="15" t="s">
        <v>112</v>
      </c>
      <c r="K20" s="211" t="s">
        <v>422</v>
      </c>
      <c r="L20" s="7">
        <v>1</v>
      </c>
      <c r="M20" s="243">
        <v>0</v>
      </c>
      <c r="N20" s="7">
        <v>0</v>
      </c>
      <c r="O20" s="7">
        <f t="shared" si="0"/>
        <v>1</v>
      </c>
      <c r="P20" s="211" t="s">
        <v>423</v>
      </c>
      <c r="Q20" s="211">
        <v>8</v>
      </c>
      <c r="R20" s="211" t="s">
        <v>34</v>
      </c>
      <c r="S20" s="211" t="s">
        <v>34</v>
      </c>
      <c r="T20" s="15" t="s">
        <v>45</v>
      </c>
      <c r="U20" s="8">
        <v>2</v>
      </c>
      <c r="V20" s="8">
        <v>2</v>
      </c>
      <c r="W20" s="8">
        <f t="shared" si="2"/>
        <v>4</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40</v>
      </c>
      <c r="AB20" s="11" t="str">
        <f t="shared" si="6"/>
        <v>III</v>
      </c>
      <c r="AC20" s="10" t="str">
        <f t="shared" si="7"/>
        <v>Mejorar si es posible. Sería conveniente justificar la intervención y su rentabilidad.</v>
      </c>
      <c r="AD20" s="12" t="str">
        <f t="shared" si="8"/>
        <v>Aceptable</v>
      </c>
      <c r="AE20" s="12" t="s">
        <v>35</v>
      </c>
      <c r="AF20" s="15" t="s">
        <v>35</v>
      </c>
      <c r="AG20" s="15" t="s">
        <v>35</v>
      </c>
      <c r="AH20" s="15" t="s">
        <v>35</v>
      </c>
      <c r="AI20" s="13" t="s">
        <v>414</v>
      </c>
      <c r="AJ20" s="15" t="s">
        <v>35</v>
      </c>
      <c r="AK20" s="14" t="s">
        <v>36</v>
      </c>
    </row>
    <row r="21" spans="2:37" ht="82.5" thickTop="1" thickBot="1" x14ac:dyDescent="0.35">
      <c r="B21" s="397"/>
      <c r="C21" s="315"/>
      <c r="D21" s="315"/>
      <c r="E21" s="334"/>
      <c r="F21" s="334"/>
      <c r="G21" s="67" t="s">
        <v>34</v>
      </c>
      <c r="H21" s="312"/>
      <c r="I21" s="16" t="s">
        <v>54</v>
      </c>
      <c r="J21" s="15" t="s">
        <v>119</v>
      </c>
      <c r="K21" s="56" t="s">
        <v>107</v>
      </c>
      <c r="L21" s="7">
        <v>1</v>
      </c>
      <c r="M21" s="65">
        <v>0</v>
      </c>
      <c r="N21" s="7">
        <v>0</v>
      </c>
      <c r="O21" s="7">
        <f t="shared" si="0"/>
        <v>1</v>
      </c>
      <c r="P21" s="56" t="str">
        <f t="shared" si="1"/>
        <v>MUERTE, FRACTURAS, LACERACIÓN, CONTUSIÓN, HERIDAS</v>
      </c>
      <c r="Q21" s="56">
        <v>8</v>
      </c>
      <c r="R21" s="56" t="s">
        <v>34</v>
      </c>
      <c r="S21" s="56" t="s">
        <v>34</v>
      </c>
      <c r="T21" s="285" t="s">
        <v>34</v>
      </c>
      <c r="U21" s="90">
        <v>2</v>
      </c>
      <c r="V21" s="8">
        <v>1</v>
      </c>
      <c r="W21" s="8">
        <f t="shared" si="2"/>
        <v>2</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120</v>
      </c>
      <c r="AB21" s="11" t="str">
        <f t="shared" si="6"/>
        <v>III</v>
      </c>
      <c r="AC21" s="10" t="str">
        <f t="shared" si="7"/>
        <v>Mejorar si es posible. Sería conveniente justificar la intervención y su rentabilidad.</v>
      </c>
      <c r="AD21" s="12" t="str">
        <f t="shared" si="8"/>
        <v>Aceptable</v>
      </c>
      <c r="AE21" s="10" t="s">
        <v>109</v>
      </c>
      <c r="AF21" s="15" t="s">
        <v>35</v>
      </c>
      <c r="AG21" s="15" t="s">
        <v>35</v>
      </c>
      <c r="AH21" s="15" t="s">
        <v>366</v>
      </c>
      <c r="AI21" s="13" t="s">
        <v>418</v>
      </c>
      <c r="AJ21" s="15" t="s">
        <v>35</v>
      </c>
      <c r="AK21" s="14" t="s">
        <v>36</v>
      </c>
    </row>
    <row r="22" spans="2:37" ht="82.5" thickTop="1" thickBot="1" x14ac:dyDescent="0.35">
      <c r="B22" s="398"/>
      <c r="C22" s="376"/>
      <c r="D22" s="376"/>
      <c r="E22" s="378"/>
      <c r="F22" s="378"/>
      <c r="G22" s="67" t="s">
        <v>34</v>
      </c>
      <c r="H22" s="93" t="s">
        <v>113</v>
      </c>
      <c r="I22" s="94" t="s">
        <v>114</v>
      </c>
      <c r="J22" s="95" t="s">
        <v>116</v>
      </c>
      <c r="K22" s="94" t="s">
        <v>115</v>
      </c>
      <c r="L22" s="96">
        <v>1</v>
      </c>
      <c r="M22" s="97">
        <v>0</v>
      </c>
      <c r="N22" s="96">
        <v>0</v>
      </c>
      <c r="O22" s="96">
        <f t="shared" si="0"/>
        <v>1</v>
      </c>
      <c r="P22" s="94" t="str">
        <f t="shared" si="1"/>
        <v>HERIDAS, FRACTURAS LACERACIONES MUERTE</v>
      </c>
      <c r="Q22" s="94">
        <v>8</v>
      </c>
      <c r="R22" s="94" t="s">
        <v>34</v>
      </c>
      <c r="S22" s="94" t="s">
        <v>34</v>
      </c>
      <c r="T22" s="288" t="s">
        <v>34</v>
      </c>
      <c r="U22" s="90">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60</v>
      </c>
      <c r="AA22" s="8">
        <f t="shared" si="5"/>
        <v>120</v>
      </c>
      <c r="AB22" s="11" t="str">
        <f t="shared" si="6"/>
        <v>III</v>
      </c>
      <c r="AC22" s="10" t="str">
        <f t="shared" si="7"/>
        <v>Mejorar si es posible. Sería conveniente justificar la intervención y su rentabilidad.</v>
      </c>
      <c r="AD22" s="12" t="str">
        <f t="shared" si="8"/>
        <v>Aceptable</v>
      </c>
      <c r="AE22" s="24" t="s">
        <v>117</v>
      </c>
      <c r="AF22" s="56" t="s">
        <v>35</v>
      </c>
      <c r="AG22" s="211" t="s">
        <v>35</v>
      </c>
      <c r="AH22" s="211" t="s">
        <v>118</v>
      </c>
      <c r="AI22" s="13" t="s">
        <v>426</v>
      </c>
      <c r="AJ22" s="56" t="s">
        <v>35</v>
      </c>
      <c r="AK22" s="14" t="s">
        <v>36</v>
      </c>
    </row>
    <row r="23" spans="2:37" x14ac:dyDescent="0.3">
      <c r="E23" s="4"/>
      <c r="H23" s="4"/>
      <c r="AF23" s="4"/>
      <c r="AG23" s="4"/>
      <c r="AH23" s="4"/>
      <c r="AI23" s="221"/>
      <c r="AJ23" s="4"/>
    </row>
    <row r="24" spans="2:37" x14ac:dyDescent="0.3">
      <c r="E24" s="4"/>
      <c r="H24" s="4"/>
      <c r="AF24" s="4"/>
      <c r="AG24" s="4"/>
      <c r="AH24" s="4"/>
      <c r="AJ24" s="4"/>
    </row>
    <row r="25" spans="2:37" x14ac:dyDescent="0.3">
      <c r="E25" s="4"/>
      <c r="H25" s="4"/>
      <c r="AF25" s="4"/>
      <c r="AG25" s="4"/>
      <c r="AH25" s="4"/>
      <c r="AJ25" s="4"/>
    </row>
    <row r="26" spans="2:37" x14ac:dyDescent="0.3">
      <c r="E26" s="4"/>
      <c r="H26" s="4"/>
      <c r="AF26" s="4"/>
      <c r="AG26" s="4"/>
      <c r="AH26" s="4"/>
      <c r="AJ26" s="4"/>
    </row>
    <row r="27" spans="2:37" x14ac:dyDescent="0.3">
      <c r="E27" s="4"/>
      <c r="H27" s="4"/>
      <c r="AF27" s="4"/>
      <c r="AG27" s="4"/>
      <c r="AH27" s="4"/>
      <c r="AJ27" s="4"/>
    </row>
    <row r="28" spans="2:37" x14ac:dyDescent="0.3">
      <c r="E28" s="4"/>
      <c r="H28" s="4"/>
      <c r="AF28" s="4"/>
      <c r="AG28" s="4"/>
      <c r="AH28" s="4"/>
      <c r="AJ28" s="4"/>
    </row>
    <row r="29" spans="2:37" x14ac:dyDescent="0.3">
      <c r="E29" s="4"/>
      <c r="H29" s="4"/>
      <c r="AF29" s="4"/>
      <c r="AG29" s="4"/>
      <c r="AH29" s="4"/>
      <c r="AJ29" s="4"/>
    </row>
    <row r="30" spans="2:37" x14ac:dyDescent="0.3">
      <c r="E30" s="4"/>
      <c r="H30" s="4"/>
      <c r="AF30" s="4"/>
      <c r="AG30" s="4"/>
      <c r="AH30" s="4"/>
      <c r="AJ30" s="4"/>
    </row>
    <row r="31" spans="2:37" x14ac:dyDescent="0.3">
      <c r="E31" s="4"/>
      <c r="H31" s="4"/>
      <c r="AF31" s="4"/>
      <c r="AG31" s="4"/>
      <c r="AH31" s="4"/>
      <c r="AJ31" s="4"/>
    </row>
    <row r="47" spans="5:32" x14ac:dyDescent="0.3">
      <c r="E47" s="4"/>
      <c r="H47" s="4"/>
      <c r="AF47" s="4"/>
    </row>
    <row r="48" spans="5:32" x14ac:dyDescent="0.3">
      <c r="E48" s="4"/>
      <c r="H48" s="4"/>
      <c r="AF48" s="4"/>
    </row>
    <row r="49" spans="5:36" x14ac:dyDescent="0.3">
      <c r="E49" s="4"/>
      <c r="H49" s="4"/>
      <c r="AF49" s="4"/>
    </row>
    <row r="50" spans="5:36" x14ac:dyDescent="0.3">
      <c r="E50" s="4"/>
      <c r="H50" s="4"/>
      <c r="AF50" s="4"/>
    </row>
    <row r="51" spans="5:36" x14ac:dyDescent="0.3">
      <c r="E51" s="4"/>
      <c r="H51" s="4"/>
      <c r="AF51" s="4"/>
    </row>
    <row r="52" spans="5:36" x14ac:dyDescent="0.3">
      <c r="E52" s="4"/>
      <c r="H52" s="4"/>
      <c r="AF52" s="4"/>
    </row>
    <row r="53" spans="5:36" x14ac:dyDescent="0.3">
      <c r="E53" s="4"/>
      <c r="H53" s="4"/>
      <c r="AF53" s="4"/>
    </row>
    <row r="54" spans="5:36" x14ac:dyDescent="0.3">
      <c r="E54" s="4"/>
      <c r="H54" s="4"/>
      <c r="AF54" s="4"/>
    </row>
    <row r="55" spans="5:36" x14ac:dyDescent="0.3">
      <c r="E55" s="4"/>
      <c r="H55" s="4"/>
      <c r="AF55" s="4"/>
    </row>
    <row r="56" spans="5:36" x14ac:dyDescent="0.3">
      <c r="E56" s="4"/>
      <c r="H56" s="4"/>
      <c r="AF56" s="4"/>
    </row>
    <row r="57" spans="5:36" x14ac:dyDescent="0.3">
      <c r="E57" s="4"/>
      <c r="H57" s="4"/>
      <c r="AF57" s="4"/>
    </row>
    <row r="58" spans="5:36" x14ac:dyDescent="0.3">
      <c r="E58" s="4"/>
      <c r="H58" s="4"/>
      <c r="AF58" s="4"/>
    </row>
    <row r="59" spans="5:36" x14ac:dyDescent="0.3">
      <c r="E59" s="4"/>
      <c r="H59" s="4"/>
      <c r="AF59" s="4"/>
    </row>
    <row r="60" spans="5:36" x14ac:dyDescent="0.3">
      <c r="E60" s="4"/>
      <c r="H60" s="4"/>
      <c r="AF60" s="4"/>
    </row>
    <row r="61" spans="5:36" x14ac:dyDescent="0.3">
      <c r="E61" s="4"/>
      <c r="H61" s="4"/>
      <c r="AF61" s="4"/>
    </row>
    <row r="62" spans="5:36" x14ac:dyDescent="0.3">
      <c r="E62" s="4"/>
      <c r="H62" s="4"/>
      <c r="AF62" s="4"/>
      <c r="AG62" s="4"/>
      <c r="AH62" s="4"/>
      <c r="AJ62" s="4"/>
    </row>
    <row r="63" spans="5:36" x14ac:dyDescent="0.3">
      <c r="E63" s="4"/>
      <c r="H63" s="4"/>
      <c r="AF63" s="4"/>
      <c r="AG63" s="4"/>
      <c r="AH63" s="4"/>
      <c r="AJ63" s="4"/>
    </row>
    <row r="64" spans="5:36" x14ac:dyDescent="0.3">
      <c r="E64" s="4"/>
      <c r="H64" s="4"/>
      <c r="AF64" s="4"/>
      <c r="AG64" s="4"/>
      <c r="AH64" s="4"/>
      <c r="AJ64" s="4"/>
    </row>
    <row r="65" spans="5:36" x14ac:dyDescent="0.3">
      <c r="E65" s="4"/>
      <c r="H65" s="4"/>
      <c r="AF65" s="4"/>
      <c r="AG65" s="4"/>
      <c r="AH65" s="4"/>
      <c r="AJ65" s="4"/>
    </row>
    <row r="66" spans="5:36" x14ac:dyDescent="0.3">
      <c r="E66" s="4"/>
      <c r="H66" s="4"/>
      <c r="AF66" s="4"/>
      <c r="AG66" s="4"/>
      <c r="AH66" s="4"/>
      <c r="AJ66" s="4"/>
    </row>
    <row r="67" spans="5:36" x14ac:dyDescent="0.3">
      <c r="E67" s="4"/>
      <c r="H67" s="4"/>
      <c r="AF67" s="4"/>
      <c r="AG67" s="4"/>
      <c r="AH67" s="4"/>
      <c r="AJ67" s="4"/>
    </row>
    <row r="68" spans="5:36" x14ac:dyDescent="0.3">
      <c r="E68" s="4"/>
      <c r="H68" s="4"/>
      <c r="AF68" s="4"/>
      <c r="AG68" s="4"/>
      <c r="AH68" s="4"/>
      <c r="AJ68" s="4"/>
    </row>
    <row r="69" spans="5:36" x14ac:dyDescent="0.3">
      <c r="E69" s="4"/>
      <c r="H69" s="4"/>
      <c r="AF69" s="4"/>
      <c r="AG69" s="4"/>
      <c r="AH69" s="4"/>
      <c r="AJ69" s="4"/>
    </row>
    <row r="70" spans="5:36" x14ac:dyDescent="0.3">
      <c r="E70" s="4"/>
      <c r="H70" s="4"/>
      <c r="AF70" s="4"/>
      <c r="AG70" s="4"/>
      <c r="AH70" s="4"/>
      <c r="AJ70" s="4"/>
    </row>
    <row r="71" spans="5:36" x14ac:dyDescent="0.3">
      <c r="E71" s="4"/>
      <c r="H71" s="4"/>
      <c r="AF71" s="4"/>
      <c r="AG71" s="4"/>
      <c r="AH71" s="4"/>
      <c r="AJ71" s="4"/>
    </row>
    <row r="72" spans="5:36" x14ac:dyDescent="0.3">
      <c r="E72" s="4"/>
      <c r="H72" s="4"/>
      <c r="AF72" s="4"/>
      <c r="AG72" s="4"/>
      <c r="AH72" s="4"/>
      <c r="AJ72" s="4"/>
    </row>
    <row r="73" spans="5:36" x14ac:dyDescent="0.3">
      <c r="E73" s="4"/>
      <c r="H73" s="4"/>
      <c r="AF73" s="4"/>
      <c r="AG73" s="4"/>
      <c r="AH73" s="4"/>
      <c r="AJ73" s="4"/>
    </row>
    <row r="74" spans="5:36" x14ac:dyDescent="0.3">
      <c r="E74" s="4"/>
      <c r="H74" s="4"/>
      <c r="AF74" s="4"/>
      <c r="AG74" s="4"/>
      <c r="AH74" s="4"/>
      <c r="AJ74" s="4"/>
    </row>
    <row r="75" spans="5:36" x14ac:dyDescent="0.3">
      <c r="E75" s="4"/>
      <c r="H75" s="4"/>
      <c r="AF75" s="4"/>
      <c r="AG75" s="4"/>
      <c r="AH75" s="4"/>
      <c r="AJ75" s="4"/>
    </row>
    <row r="76" spans="5:36" x14ac:dyDescent="0.3">
      <c r="E76" s="4"/>
      <c r="H76" s="4"/>
      <c r="AF76" s="4"/>
      <c r="AG76" s="4"/>
      <c r="AH76" s="4"/>
      <c r="AJ76" s="4"/>
    </row>
    <row r="77" spans="5:36" x14ac:dyDescent="0.3">
      <c r="E77" s="4"/>
      <c r="H77" s="4"/>
      <c r="AF77" s="4"/>
      <c r="AG77" s="4"/>
      <c r="AH77" s="4"/>
      <c r="AJ77" s="4"/>
    </row>
    <row r="78" spans="5:36" x14ac:dyDescent="0.3">
      <c r="E78" s="4"/>
      <c r="H78" s="4"/>
      <c r="AF78" s="4"/>
      <c r="AG78" s="4"/>
      <c r="AH78" s="4"/>
      <c r="AJ78" s="4"/>
    </row>
    <row r="79" spans="5:36" x14ac:dyDescent="0.3">
      <c r="E79" s="4"/>
      <c r="H79" s="4"/>
      <c r="AF79" s="4"/>
      <c r="AG79" s="4"/>
      <c r="AH79" s="4"/>
      <c r="AJ79" s="4"/>
    </row>
    <row r="80" spans="5:36" x14ac:dyDescent="0.3">
      <c r="E80" s="4"/>
      <c r="H80" s="4"/>
      <c r="AF80" s="4"/>
      <c r="AG80" s="4"/>
      <c r="AH80" s="4"/>
      <c r="AJ80" s="4"/>
    </row>
    <row r="81" spans="5:36" x14ac:dyDescent="0.3">
      <c r="E81" s="4"/>
      <c r="H81" s="4"/>
      <c r="AF81" s="4"/>
      <c r="AG81" s="4"/>
      <c r="AH81" s="4"/>
      <c r="AJ81" s="4"/>
    </row>
    <row r="82" spans="5:36" x14ac:dyDescent="0.3">
      <c r="E82" s="4"/>
      <c r="H82" s="4"/>
      <c r="AF82" s="4"/>
      <c r="AG82" s="4"/>
      <c r="AH82" s="4"/>
      <c r="AJ82" s="4"/>
    </row>
    <row r="83" spans="5:36" x14ac:dyDescent="0.3">
      <c r="E83" s="4"/>
      <c r="H83" s="4"/>
      <c r="AF83" s="4"/>
      <c r="AG83" s="4"/>
      <c r="AH83" s="4"/>
      <c r="AJ83" s="4"/>
    </row>
    <row r="84" spans="5:36" x14ac:dyDescent="0.3">
      <c r="E84" s="4"/>
      <c r="H84" s="4"/>
      <c r="AF84" s="4"/>
      <c r="AG84" s="4"/>
      <c r="AH84" s="4"/>
      <c r="AJ84" s="4"/>
    </row>
    <row r="85" spans="5:36" x14ac:dyDescent="0.3">
      <c r="E85" s="4"/>
      <c r="H85" s="4"/>
      <c r="AF85" s="4"/>
      <c r="AG85" s="4"/>
      <c r="AH85" s="4"/>
      <c r="AJ85" s="4"/>
    </row>
    <row r="86" spans="5:36" x14ac:dyDescent="0.3">
      <c r="E86" s="4"/>
      <c r="H86" s="4"/>
      <c r="AF86" s="4"/>
      <c r="AG86" s="4"/>
      <c r="AH86" s="4"/>
      <c r="AJ86" s="4"/>
    </row>
    <row r="87" spans="5:36" x14ac:dyDescent="0.3">
      <c r="E87" s="4"/>
      <c r="H87" s="4"/>
      <c r="AF87" s="4"/>
      <c r="AG87" s="4"/>
      <c r="AH87" s="4"/>
      <c r="AJ87" s="4"/>
    </row>
    <row r="88" spans="5:36" x14ac:dyDescent="0.3">
      <c r="E88" s="4"/>
      <c r="H88" s="4"/>
      <c r="AF88" s="4"/>
      <c r="AG88" s="4"/>
      <c r="AH88" s="4"/>
      <c r="AJ88" s="4"/>
    </row>
    <row r="89" spans="5:36" x14ac:dyDescent="0.3">
      <c r="E89" s="4"/>
      <c r="H89" s="4"/>
      <c r="AF89" s="4"/>
      <c r="AG89" s="4"/>
      <c r="AH89" s="4"/>
      <c r="AJ89" s="4"/>
    </row>
    <row r="90" spans="5:36" x14ac:dyDescent="0.3">
      <c r="E90" s="4"/>
      <c r="H90" s="4"/>
      <c r="AF90" s="4"/>
      <c r="AG90" s="4"/>
      <c r="AH90" s="4"/>
      <c r="AJ90" s="4"/>
    </row>
    <row r="91" spans="5:36" x14ac:dyDescent="0.3">
      <c r="E91" s="4"/>
      <c r="H91" s="4"/>
      <c r="AF91" s="4"/>
      <c r="AG91" s="4"/>
      <c r="AH91" s="4"/>
      <c r="AJ91" s="4"/>
    </row>
  </sheetData>
  <mergeCells count="44">
    <mergeCell ref="AD9:AD10"/>
    <mergeCell ref="AE9:AE10"/>
    <mergeCell ref="AF9:AF10"/>
    <mergeCell ref="U9:U10"/>
    <mergeCell ref="AH9:AH10"/>
    <mergeCell ref="AI9:AI10"/>
    <mergeCell ref="AJ9:AJ10"/>
    <mergeCell ref="AK9:AK10"/>
    <mergeCell ref="B11:B22"/>
    <mergeCell ref="C11:C22"/>
    <mergeCell ref="D11:D22"/>
    <mergeCell ref="E11:E22"/>
    <mergeCell ref="F11:F22"/>
    <mergeCell ref="AA9:AA10"/>
    <mergeCell ref="H12:H13"/>
    <mergeCell ref="H15:H16"/>
    <mergeCell ref="H17:H21"/>
    <mergeCell ref="AG9:AG10"/>
    <mergeCell ref="AB9:AB10"/>
    <mergeCell ref="AC9:AC10"/>
    <mergeCell ref="V9:V10"/>
    <mergeCell ref="W9:W10"/>
    <mergeCell ref="X9:X10"/>
    <mergeCell ref="Y9:Y10"/>
    <mergeCell ref="Z9:Z10"/>
    <mergeCell ref="R9:T9"/>
    <mergeCell ref="B9:B10"/>
    <mergeCell ref="C9:C10"/>
    <mergeCell ref="D9:D10"/>
    <mergeCell ref="E9:E10"/>
    <mergeCell ref="F9:F10"/>
    <mergeCell ref="G9:G10"/>
    <mergeCell ref="H9:J9"/>
    <mergeCell ref="K9:K10"/>
    <mergeCell ref="L9:O9"/>
    <mergeCell ref="P9:P10"/>
    <mergeCell ref="Q9:Q10"/>
    <mergeCell ref="B5:T5"/>
    <mergeCell ref="U5:AK5"/>
    <mergeCell ref="B7:T8"/>
    <mergeCell ref="U7:AC8"/>
    <mergeCell ref="AD7:AD8"/>
    <mergeCell ref="AE7:AK7"/>
    <mergeCell ref="AE8:AK8"/>
  </mergeCells>
  <conditionalFormatting sqref="AD11:AD13 AD19 AD21:AD22 AD15:AD17">
    <cfRule type="containsText" dxfId="1127" priority="22" stopIfTrue="1" operator="containsText" text="No aceptable o aceptable con control específico">
      <formula>NOT(ISERROR(SEARCH("No aceptable o aceptable con control específico",AD11)))</formula>
    </cfRule>
    <cfRule type="containsText" dxfId="1126" priority="23" stopIfTrue="1" operator="containsText" text="No aceptable">
      <formula>NOT(ISERROR(SEARCH("No aceptable",AD11)))</formula>
    </cfRule>
    <cfRule type="containsText" dxfId="1125" priority="24" stopIfTrue="1" operator="containsText" text="No Aceptable o aceptable con control específico">
      <formula>NOT(ISERROR(SEARCH("No Aceptable o aceptable con control específico",AD11)))</formula>
    </cfRule>
  </conditionalFormatting>
  <conditionalFormatting sqref="AE22:AF22 AD11:AE13 AD19:AE19 AE21 AD21:AD22 AD15:AE17">
    <cfRule type="cellIs" dxfId="1124" priority="25" stopIfTrue="1" operator="equal">
      <formula>"Aceptable"</formula>
    </cfRule>
    <cfRule type="cellIs" dxfId="1123" priority="26" stopIfTrue="1" operator="equal">
      <formula>"No aceptable"</formula>
    </cfRule>
  </conditionalFormatting>
  <conditionalFormatting sqref="AD18">
    <cfRule type="containsText" dxfId="1122" priority="14" stopIfTrue="1" operator="containsText" text="No aceptable o aceptable con control específico">
      <formula>NOT(ISERROR(SEARCH("No aceptable o aceptable con control específico",AD18)))</formula>
    </cfRule>
    <cfRule type="containsText" dxfId="1121" priority="15" stopIfTrue="1" operator="containsText" text="No aceptable">
      <formula>NOT(ISERROR(SEARCH("No aceptable",AD18)))</formula>
    </cfRule>
    <cfRule type="containsText" dxfId="1120" priority="16" stopIfTrue="1" operator="containsText" text="No Aceptable o aceptable con control específico">
      <formula>NOT(ISERROR(SEARCH("No Aceptable o aceptable con control específico",AD18)))</formula>
    </cfRule>
  </conditionalFormatting>
  <conditionalFormatting sqref="AD18:AE18">
    <cfRule type="cellIs" dxfId="1119" priority="17" stopIfTrue="1" operator="equal">
      <formula>"Aceptable"</formula>
    </cfRule>
    <cfRule type="cellIs" dxfId="1118" priority="18" stopIfTrue="1" operator="equal">
      <formula>"No aceptable"</formula>
    </cfRule>
  </conditionalFormatting>
  <conditionalFormatting sqref="AD20">
    <cfRule type="containsText" dxfId="1117" priority="6" stopIfTrue="1" operator="containsText" text="No aceptable o aceptable con control específico">
      <formula>NOT(ISERROR(SEARCH("No aceptable o aceptable con control específico",AD20)))</formula>
    </cfRule>
    <cfRule type="containsText" dxfId="1116" priority="7" stopIfTrue="1" operator="containsText" text="No aceptable">
      <formula>NOT(ISERROR(SEARCH("No aceptable",AD20)))</formula>
    </cfRule>
    <cfRule type="containsText" dxfId="1115" priority="8" stopIfTrue="1" operator="containsText" text="No Aceptable o aceptable con control específico">
      <formula>NOT(ISERROR(SEARCH("No Aceptable o aceptable con control específico",AD20)))</formula>
    </cfRule>
  </conditionalFormatting>
  <conditionalFormatting sqref="AD20:AE20">
    <cfRule type="cellIs" dxfId="1114" priority="9" stopIfTrue="1" operator="equal">
      <formula>"Aceptable"</formula>
    </cfRule>
    <cfRule type="cellIs" dxfId="1113" priority="10" stopIfTrue="1" operator="equal">
      <formula>"No aceptable"</formula>
    </cfRule>
  </conditionalFormatting>
  <conditionalFormatting sqref="AD14">
    <cfRule type="containsText" dxfId="1112" priority="1" stopIfTrue="1" operator="containsText" text="No aceptable o aceptable con control específico">
      <formula>NOT(ISERROR(SEARCH("No aceptable o aceptable con control específico",AD14)))</formula>
    </cfRule>
    <cfRule type="containsText" dxfId="1111" priority="2" stopIfTrue="1" operator="containsText" text="No aceptable">
      <formula>NOT(ISERROR(SEARCH("No aceptable",AD14)))</formula>
    </cfRule>
    <cfRule type="containsText" dxfId="1110" priority="3" stopIfTrue="1" operator="containsText" text="No Aceptable o aceptable con control específico">
      <formula>NOT(ISERROR(SEARCH("No Aceptable o aceptable con control específico",AD14)))</formula>
    </cfRule>
  </conditionalFormatting>
  <conditionalFormatting sqref="AD14:AE14">
    <cfRule type="cellIs" dxfId="1109" priority="4" stopIfTrue="1" operator="equal">
      <formula>"Aceptable"</formula>
    </cfRule>
    <cfRule type="cellIs" dxfId="1108" priority="5" stopIfTrue="1" operator="equal">
      <formula>"No aceptable"</formula>
    </cfRule>
  </conditionalFormatting>
  <dataValidations count="4">
    <dataValidation allowBlank="1" sqref="AA11:AA22" xr:uid="{00000000-0002-0000-0900-000000000000}"/>
    <dataValidation type="list" allowBlank="1" showInputMessage="1" showErrorMessage="1" prompt="10 = Muy Alto_x000a_6 = Alto_x000a_2 = Medio_x000a_0 = Bajo" sqref="U11:U22" xr:uid="{00000000-0002-0000-0900-000001000000}">
      <formula1>"10, 6, 2, 0, "</formula1>
    </dataValidation>
    <dataValidation type="list" allowBlank="1" showInputMessage="1" prompt="4 = Continua_x000a_3 = Frecuente_x000a_2 = Ocasional_x000a_1 = Esporádica" sqref="V11:V22" xr:uid="{00000000-0002-0000-09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0900-000003000000}">
      <formula1>"100,60,25,10"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BL796"/>
  <sheetViews>
    <sheetView workbookViewId="0"/>
  </sheetViews>
  <sheetFormatPr baseColWidth="10" defaultRowHeight="12.75" x14ac:dyDescent="0.2"/>
  <cols>
    <col min="1" max="1" width="1.85546875" style="45" customWidth="1"/>
    <col min="2" max="2" width="5.7109375" style="45" customWidth="1"/>
    <col min="3" max="3" width="7.5703125" style="45" customWidth="1"/>
    <col min="4" max="4" width="5.42578125" style="45" customWidth="1"/>
    <col min="5" max="5" width="6.85546875" style="45" customWidth="1"/>
    <col min="6" max="6" width="20.5703125" style="45" customWidth="1"/>
    <col min="7" max="7" width="8.28515625" style="45" customWidth="1"/>
    <col min="8" max="8" width="20.28515625" style="45" customWidth="1"/>
    <col min="9" max="9" width="29.28515625" style="45" customWidth="1"/>
    <col min="10" max="10" width="29.7109375" style="45" customWidth="1"/>
    <col min="11" max="11" width="38.28515625" style="45" customWidth="1"/>
    <col min="12" max="15" width="5.140625" style="45" customWidth="1"/>
    <col min="16" max="16" width="23.85546875" style="45" bestFit="1" customWidth="1"/>
    <col min="17" max="17" width="5.7109375" style="45" customWidth="1"/>
    <col min="18" max="18" width="15.140625" style="45" customWidth="1"/>
    <col min="19" max="19" width="16" style="45" customWidth="1"/>
    <col min="20" max="20" width="14.7109375" style="45" customWidth="1"/>
    <col min="21" max="21" width="5" style="45" customWidth="1"/>
    <col min="22" max="22" width="5.42578125" style="45" customWidth="1"/>
    <col min="23" max="23" width="8.140625" style="45" customWidth="1"/>
    <col min="24" max="24" width="6.7109375" style="45" customWidth="1"/>
    <col min="25" max="25" width="30.42578125" style="45" customWidth="1"/>
    <col min="26" max="26" width="7.7109375" style="45" customWidth="1"/>
    <col min="27" max="27" width="8.140625" style="45" customWidth="1"/>
    <col min="28" max="28" width="7.28515625" style="45" customWidth="1"/>
    <col min="29" max="29" width="24.42578125" style="45" customWidth="1"/>
    <col min="30" max="30" width="12.7109375" style="45" customWidth="1"/>
    <col min="31" max="31" width="23.5703125" style="45" customWidth="1"/>
    <col min="32" max="32" width="20" style="45" customWidth="1"/>
    <col min="33" max="33" width="27.28515625" style="45" customWidth="1"/>
    <col min="34" max="34" width="22.28515625" style="45" customWidth="1"/>
    <col min="35" max="35" width="40.42578125" style="45" customWidth="1"/>
    <col min="36" max="36" width="18.5703125" style="45" customWidth="1"/>
    <col min="37" max="37" width="19.28515625" style="45" customWidth="1"/>
    <col min="38" max="16384" width="11.42578125" style="45"/>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1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1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20"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402" t="s">
        <v>904</v>
      </c>
      <c r="C5" s="403"/>
      <c r="D5" s="403"/>
      <c r="E5" s="403"/>
      <c r="F5" s="403"/>
      <c r="G5" s="403"/>
      <c r="H5" s="403"/>
      <c r="I5" s="403"/>
      <c r="J5" s="403"/>
      <c r="K5" s="403"/>
      <c r="L5" s="403"/>
      <c r="M5" s="403"/>
      <c r="N5" s="403"/>
      <c r="O5" s="403"/>
      <c r="P5" s="403"/>
      <c r="Q5" s="403"/>
      <c r="R5" s="403"/>
      <c r="S5" s="403"/>
      <c r="T5" s="404"/>
      <c r="U5" s="402" t="s">
        <v>132</v>
      </c>
      <c r="V5" s="403"/>
      <c r="W5" s="403"/>
      <c r="X5" s="403"/>
      <c r="Y5" s="403"/>
      <c r="Z5" s="403"/>
      <c r="AA5" s="403"/>
      <c r="AB5" s="403"/>
      <c r="AC5" s="403"/>
      <c r="AD5" s="403"/>
      <c r="AE5" s="403"/>
      <c r="AF5" s="403"/>
      <c r="AG5" s="403"/>
      <c r="AH5" s="403"/>
      <c r="AI5" s="403"/>
      <c r="AJ5" s="403"/>
      <c r="AK5" s="40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37" t="s">
        <v>22</v>
      </c>
      <c r="C9" s="337" t="s">
        <v>23</v>
      </c>
      <c r="D9" s="337" t="s">
        <v>40</v>
      </c>
      <c r="E9" s="337" t="s">
        <v>20</v>
      </c>
      <c r="F9" s="337" t="s">
        <v>21</v>
      </c>
      <c r="G9" s="337" t="s">
        <v>128</v>
      </c>
      <c r="H9" s="405" t="s">
        <v>2</v>
      </c>
      <c r="I9" s="405"/>
      <c r="J9" s="405"/>
      <c r="K9" s="405" t="s">
        <v>5</v>
      </c>
      <c r="L9" s="406" t="s">
        <v>133</v>
      </c>
      <c r="M9" s="407"/>
      <c r="N9" s="407"/>
      <c r="O9" s="408"/>
      <c r="P9" s="405" t="s">
        <v>24</v>
      </c>
      <c r="Q9" s="337" t="s">
        <v>134</v>
      </c>
      <c r="R9" s="405" t="s">
        <v>0</v>
      </c>
      <c r="S9" s="405"/>
      <c r="T9" s="405"/>
      <c r="U9" s="337" t="s">
        <v>31</v>
      </c>
      <c r="V9" s="337" t="s">
        <v>32</v>
      </c>
      <c r="W9" s="337" t="s">
        <v>8</v>
      </c>
      <c r="X9" s="409" t="s">
        <v>30</v>
      </c>
      <c r="Y9" s="405" t="s">
        <v>26</v>
      </c>
      <c r="Z9" s="337" t="s">
        <v>33</v>
      </c>
      <c r="AA9" s="337" t="s">
        <v>29</v>
      </c>
      <c r="AB9" s="337" t="s">
        <v>28</v>
      </c>
      <c r="AC9" s="405" t="s">
        <v>27</v>
      </c>
      <c r="AD9" s="337" t="s">
        <v>9</v>
      </c>
      <c r="AE9" s="405" t="s">
        <v>25</v>
      </c>
      <c r="AF9" s="405" t="s">
        <v>11</v>
      </c>
      <c r="AG9" s="405" t="s">
        <v>12</v>
      </c>
      <c r="AH9" s="405" t="s">
        <v>13</v>
      </c>
      <c r="AI9" s="405" t="s">
        <v>14</v>
      </c>
      <c r="AJ9" s="405" t="s">
        <v>15</v>
      </c>
      <c r="AK9" s="405" t="s">
        <v>18</v>
      </c>
      <c r="AM9" s="1"/>
      <c r="AN9" s="1"/>
      <c r="AO9" s="1"/>
      <c r="AP9" s="1"/>
      <c r="AQ9" s="1"/>
      <c r="AR9" s="1"/>
      <c r="AS9" s="1"/>
      <c r="AT9" s="1"/>
      <c r="AU9" s="1"/>
      <c r="AV9" s="1"/>
      <c r="AW9" s="1"/>
      <c r="AX9" s="1"/>
    </row>
    <row r="10" spans="2:64" s="2" customFormat="1" ht="92.25" x14ac:dyDescent="0.35">
      <c r="B10" s="337"/>
      <c r="C10" s="337"/>
      <c r="D10" s="337"/>
      <c r="E10" s="337"/>
      <c r="F10" s="337"/>
      <c r="G10" s="337"/>
      <c r="H10" s="3" t="s">
        <v>3</v>
      </c>
      <c r="I10" s="3" t="s">
        <v>4</v>
      </c>
      <c r="J10" s="3" t="s">
        <v>6</v>
      </c>
      <c r="K10" s="405"/>
      <c r="L10" s="115" t="s">
        <v>42</v>
      </c>
      <c r="M10" s="115" t="s">
        <v>182</v>
      </c>
      <c r="N10" s="121" t="s">
        <v>44</v>
      </c>
      <c r="O10" s="121" t="s">
        <v>47</v>
      </c>
      <c r="P10" s="405"/>
      <c r="Q10" s="337"/>
      <c r="R10" s="3" t="s">
        <v>6</v>
      </c>
      <c r="S10" s="3" t="s">
        <v>1</v>
      </c>
      <c r="T10" s="3" t="s">
        <v>135</v>
      </c>
      <c r="U10" s="337"/>
      <c r="V10" s="337"/>
      <c r="W10" s="337"/>
      <c r="X10" s="409"/>
      <c r="Y10" s="405"/>
      <c r="Z10" s="337"/>
      <c r="AA10" s="337"/>
      <c r="AB10" s="337"/>
      <c r="AC10" s="405"/>
      <c r="AD10" s="337"/>
      <c r="AE10" s="405"/>
      <c r="AF10" s="405"/>
      <c r="AG10" s="405"/>
      <c r="AH10" s="405"/>
      <c r="AI10" s="405"/>
      <c r="AJ10" s="405"/>
      <c r="AK10" s="405"/>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8.25" customHeight="1" thickBot="1" x14ac:dyDescent="0.4">
      <c r="B11" s="315" t="s">
        <v>343</v>
      </c>
      <c r="C11" s="315" t="s">
        <v>333</v>
      </c>
      <c r="D11" s="315" t="s">
        <v>123</v>
      </c>
      <c r="E11" s="334" t="s">
        <v>247</v>
      </c>
      <c r="F11" s="334" t="s">
        <v>248</v>
      </c>
      <c r="G11" s="67" t="s">
        <v>45</v>
      </c>
      <c r="H11" s="114" t="s">
        <v>37</v>
      </c>
      <c r="I11" s="15" t="s">
        <v>52</v>
      </c>
      <c r="J11" s="15" t="s">
        <v>57</v>
      </c>
      <c r="K11" s="116" t="s">
        <v>59</v>
      </c>
      <c r="L11" s="7">
        <v>5</v>
      </c>
      <c r="M11" s="74">
        <v>0</v>
      </c>
      <c r="N11" s="7">
        <v>0</v>
      </c>
      <c r="O11" s="7">
        <f t="shared" ref="O11:O22" si="0">SUM(L11:N11)</f>
        <v>5</v>
      </c>
      <c r="P11" s="116" t="str">
        <f t="shared" ref="P11:P22" si="1">K11</f>
        <v xml:space="preserve">FATIGA VISUAL, CEFALEÁ, DISMINUCIÓN DE LA DESTREZA Y PRECISIÓN, DESLUMBRAMIENTO </v>
      </c>
      <c r="Q11" s="116">
        <v>8</v>
      </c>
      <c r="R11" s="116" t="s">
        <v>64</v>
      </c>
      <c r="S11" s="116" t="s">
        <v>120</v>
      </c>
      <c r="T11" s="116" t="s">
        <v>34</v>
      </c>
      <c r="U11" s="8">
        <v>2</v>
      </c>
      <c r="V11" s="8">
        <v>4</v>
      </c>
      <c r="W11" s="8">
        <f t="shared" ref="W11:W22" si="2">V11*U11</f>
        <v>8</v>
      </c>
      <c r="X11" s="9" t="str">
        <f t="shared" ref="X11:X22" si="3">+IF(AND(U11*V11&gt;=24,U11*V11&lt;=40),"MA",IF(AND(U11*V11&gt;=10,U11*V11&lt;=20),"A",IF(AND(U11*V11&gt;=6,U11*V11&lt;=8),"M",IF(AND(U11*V11&gt;=0,U11*V11&lt;=4),"B",""))))</f>
        <v>M</v>
      </c>
      <c r="Y11" s="10" t="str">
        <f t="shared" ref="Y11:Y22"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2" si="5">W11*Z11</f>
        <v>80</v>
      </c>
      <c r="AB11" s="11" t="str">
        <f t="shared" ref="AB11:AB22" si="6">+IF(AND(U11*V11*Z11&gt;=600,U11*V11*Z11&lt;=4000),"I",IF(AND(U11*V11*Z11&gt;=150,U11*V11*Z11&lt;=500),"II",IF(AND(U11*V11*Z11&gt;=40,U11*V11*Z11&lt;=120),"III",IF(AND(U11*V11*Z11&gt;=0,U11*V11*Z11&lt;=20),"IV",""))))</f>
        <v>III</v>
      </c>
      <c r="AC11" s="10" t="str">
        <f t="shared" ref="AC11:AC22"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2" si="8">+IF(AB11="I","No aceptable",IF(AB11="II","No aceptable o aceptable con control específico",IF(AB11="III","Aceptable",IF(AB11="IV","Aceptable",""))))</f>
        <v>Aceptable</v>
      </c>
      <c r="AE11" s="10" t="s">
        <v>68</v>
      </c>
      <c r="AF11" s="116" t="s">
        <v>35</v>
      </c>
      <c r="AG11" s="116" t="s">
        <v>35</v>
      </c>
      <c r="AH11" s="211" t="s">
        <v>526</v>
      </c>
      <c r="AI11" s="13" t="s">
        <v>449</v>
      </c>
      <c r="AJ11" s="116"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5.25" thickBot="1" x14ac:dyDescent="0.4">
      <c r="B12" s="315"/>
      <c r="C12" s="315"/>
      <c r="D12" s="315"/>
      <c r="E12" s="334"/>
      <c r="F12" s="334"/>
      <c r="G12" s="309" t="s">
        <v>45</v>
      </c>
      <c r="H12" s="311" t="s">
        <v>49</v>
      </c>
      <c r="I12" s="16" t="s">
        <v>80</v>
      </c>
      <c r="J12" s="15" t="s">
        <v>81</v>
      </c>
      <c r="K12" s="116" t="s">
        <v>82</v>
      </c>
      <c r="L12" s="7">
        <v>5</v>
      </c>
      <c r="M12" s="222">
        <v>0</v>
      </c>
      <c r="N12" s="7">
        <v>0</v>
      </c>
      <c r="O12" s="7">
        <f t="shared" si="0"/>
        <v>5</v>
      </c>
      <c r="P12" s="116" t="str">
        <f t="shared" si="1"/>
        <v>ESTRÉS POR MONOTONÍA Y RESPONSABILIDAD, TRANSTORNOS EN LA ATENCIÓN, CEFALEAS MIGRAÑOSAS, ESPASMOS MUSCULARES.</v>
      </c>
      <c r="Q12" s="116">
        <v>8</v>
      </c>
      <c r="R12" s="116" t="s">
        <v>34</v>
      </c>
      <c r="S12" s="116" t="s">
        <v>34</v>
      </c>
      <c r="T12" s="116" t="s">
        <v>34</v>
      </c>
      <c r="U12" s="8">
        <v>2</v>
      </c>
      <c r="V12" s="8">
        <v>4</v>
      </c>
      <c r="W12" s="8">
        <f t="shared" si="2"/>
        <v>8</v>
      </c>
      <c r="X12" s="9" t="str">
        <f t="shared" si="3"/>
        <v>M</v>
      </c>
      <c r="Y12" s="10" t="str">
        <f t="shared" si="4"/>
        <v>Situación deficiente con exposición esporádica, o bien situación mejorable con exposición continuada o frecuente. Es posible que suceda el daño alguna vez.</v>
      </c>
      <c r="Z12" s="8">
        <v>10</v>
      </c>
      <c r="AA12" s="8">
        <f t="shared" si="5"/>
        <v>80</v>
      </c>
      <c r="AB12" s="11" t="str">
        <f t="shared" si="6"/>
        <v>III</v>
      </c>
      <c r="AC12" s="10" t="str">
        <f t="shared" si="7"/>
        <v>Mejorar si es posible. Sería conveniente justificar la intervención y su rentabilidad.</v>
      </c>
      <c r="AD12" s="12" t="str">
        <f t="shared" si="8"/>
        <v>Aceptable</v>
      </c>
      <c r="AE12" s="18" t="s">
        <v>87</v>
      </c>
      <c r="AF12" s="15" t="s">
        <v>35</v>
      </c>
      <c r="AG12" s="15" t="s">
        <v>35</v>
      </c>
      <c r="AH12" s="15" t="s">
        <v>35</v>
      </c>
      <c r="AI12" s="19" t="s">
        <v>626</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08.75" thickTop="1" x14ac:dyDescent="0.35">
      <c r="B13" s="315"/>
      <c r="C13" s="315"/>
      <c r="D13" s="315"/>
      <c r="E13" s="334"/>
      <c r="F13" s="334"/>
      <c r="G13" s="310"/>
      <c r="H13" s="312"/>
      <c r="I13" s="211" t="s">
        <v>86</v>
      </c>
      <c r="J13" s="15" t="s">
        <v>580</v>
      </c>
      <c r="K13" s="17" t="s">
        <v>152</v>
      </c>
      <c r="L13" s="265">
        <v>5</v>
      </c>
      <c r="M13" s="266">
        <v>0</v>
      </c>
      <c r="N13" s="7">
        <v>0</v>
      </c>
      <c r="O13" s="7">
        <f t="shared" si="0"/>
        <v>5</v>
      </c>
      <c r="P13" s="17" t="s">
        <v>625</v>
      </c>
      <c r="Q13" s="211">
        <v>8</v>
      </c>
      <c r="R13" s="211" t="s">
        <v>34</v>
      </c>
      <c r="S13" s="211" t="s">
        <v>34</v>
      </c>
      <c r="T13" s="8" t="s">
        <v>34</v>
      </c>
      <c r="U13" s="8">
        <v>2</v>
      </c>
      <c r="V13" s="8">
        <v>2</v>
      </c>
      <c r="W13" s="8">
        <f t="shared" si="2"/>
        <v>4</v>
      </c>
      <c r="X13" s="8"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6"/>
        <v>III</v>
      </c>
      <c r="AC13" s="10" t="str">
        <f t="shared" si="7"/>
        <v>Mejorar si es posible. Sería conveniente justificar la intervención y su rentabilidad.</v>
      </c>
      <c r="AD13" s="12" t="str">
        <f t="shared" si="8"/>
        <v>Aceptable</v>
      </c>
      <c r="AE13" s="18" t="s">
        <v>585</v>
      </c>
      <c r="AF13" s="15" t="s">
        <v>35</v>
      </c>
      <c r="AG13" s="15" t="s">
        <v>35</v>
      </c>
      <c r="AH13" s="15" t="s">
        <v>392</v>
      </c>
      <c r="AI13" s="19" t="s">
        <v>654</v>
      </c>
      <c r="AJ13" s="15" t="s">
        <v>35</v>
      </c>
      <c r="AK13" s="135" t="s">
        <v>599</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334"/>
      <c r="F14" s="334"/>
      <c r="G14" s="284" t="s">
        <v>45</v>
      </c>
      <c r="H14" s="15" t="s">
        <v>572</v>
      </c>
      <c r="I14" s="15" t="s">
        <v>573</v>
      </c>
      <c r="J14" s="15" t="s">
        <v>575</v>
      </c>
      <c r="K14" s="212" t="s">
        <v>576</v>
      </c>
      <c r="L14" s="276">
        <v>5</v>
      </c>
      <c r="M14" s="280">
        <v>0</v>
      </c>
      <c r="N14" s="281">
        <v>0</v>
      </c>
      <c r="O14" s="281">
        <v>5</v>
      </c>
      <c r="P14" s="15" t="s">
        <v>577</v>
      </c>
      <c r="Q14" s="15">
        <v>8</v>
      </c>
      <c r="R14" s="15" t="s">
        <v>34</v>
      </c>
      <c r="S14" s="15" t="s">
        <v>34</v>
      </c>
      <c r="T14" s="8" t="s">
        <v>34</v>
      </c>
      <c r="U14" s="8">
        <v>2</v>
      </c>
      <c r="V14" s="8">
        <v>3</v>
      </c>
      <c r="W14" s="8">
        <f t="shared" si="2"/>
        <v>6</v>
      </c>
      <c r="X14" s="8"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20" t="s">
        <v>860</v>
      </c>
      <c r="AJ14" s="15" t="s">
        <v>602</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334"/>
      <c r="F15" s="334"/>
      <c r="G15" s="67" t="s">
        <v>45</v>
      </c>
      <c r="H15" s="311" t="s">
        <v>58</v>
      </c>
      <c r="I15" s="116" t="s">
        <v>90</v>
      </c>
      <c r="J15" s="15" t="s">
        <v>93</v>
      </c>
      <c r="K15" s="116" t="s">
        <v>91</v>
      </c>
      <c r="L15" s="7">
        <v>5</v>
      </c>
      <c r="M15" s="222">
        <v>0</v>
      </c>
      <c r="N15" s="7">
        <v>0</v>
      </c>
      <c r="O15" s="7">
        <f t="shared" si="0"/>
        <v>5</v>
      </c>
      <c r="P15" s="116" t="str">
        <f t="shared" si="1"/>
        <v>ALTERACIONES OSTEOMUSCULARES DE ESPALDA Y EXTREMIDADES.</v>
      </c>
      <c r="Q15" s="116">
        <v>8</v>
      </c>
      <c r="R15" s="116" t="s">
        <v>34</v>
      </c>
      <c r="S15" s="116" t="s">
        <v>94</v>
      </c>
      <c r="T15" s="116"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392</v>
      </c>
      <c r="AI15" s="20" t="s">
        <v>469</v>
      </c>
      <c r="AJ15" s="116"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8.25" thickBot="1" x14ac:dyDescent="0.4">
      <c r="B16" s="315"/>
      <c r="C16" s="315"/>
      <c r="D16" s="315"/>
      <c r="E16" s="334"/>
      <c r="F16" s="334"/>
      <c r="G16" s="67" t="s">
        <v>45</v>
      </c>
      <c r="H16" s="312"/>
      <c r="I16" s="16" t="s">
        <v>51</v>
      </c>
      <c r="J16" s="15" t="s">
        <v>97</v>
      </c>
      <c r="K16" s="116" t="s">
        <v>91</v>
      </c>
      <c r="L16" s="7">
        <v>5</v>
      </c>
      <c r="M16" s="222">
        <v>0</v>
      </c>
      <c r="N16" s="7">
        <v>0</v>
      </c>
      <c r="O16" s="7">
        <f t="shared" si="0"/>
        <v>5</v>
      </c>
      <c r="P16" s="116" t="str">
        <f t="shared" si="1"/>
        <v>ALTERACIONES OSTEOMUSCULARES DE ESPALDA Y EXTREMIDADES.</v>
      </c>
      <c r="Q16" s="116">
        <v>8</v>
      </c>
      <c r="R16" s="116" t="s">
        <v>34</v>
      </c>
      <c r="S16" s="116" t="s">
        <v>98</v>
      </c>
      <c r="T16" s="11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127</v>
      </c>
      <c r="AF16" s="15" t="s">
        <v>35</v>
      </c>
      <c r="AG16" s="15" t="s">
        <v>35</v>
      </c>
      <c r="AH16" s="8" t="s">
        <v>467</v>
      </c>
      <c r="AI16" s="20" t="s">
        <v>427</v>
      </c>
      <c r="AJ16" s="116"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2.5" thickTop="1" thickBot="1" x14ac:dyDescent="0.4">
      <c r="B17" s="315"/>
      <c r="C17" s="315"/>
      <c r="D17" s="315"/>
      <c r="E17" s="334"/>
      <c r="F17" s="334"/>
      <c r="G17" s="67" t="s">
        <v>34</v>
      </c>
      <c r="H17" s="311" t="s">
        <v>50</v>
      </c>
      <c r="I17" s="16" t="s">
        <v>149</v>
      </c>
      <c r="J17" s="15" t="s">
        <v>153</v>
      </c>
      <c r="K17" s="211" t="s">
        <v>150</v>
      </c>
      <c r="L17" s="7">
        <v>5</v>
      </c>
      <c r="M17" s="222">
        <v>0</v>
      </c>
      <c r="N17" s="7">
        <v>0</v>
      </c>
      <c r="O17" s="7">
        <f t="shared" si="0"/>
        <v>5</v>
      </c>
      <c r="P17" s="211" t="str">
        <f t="shared" si="1"/>
        <v xml:space="preserve">HERIDA  GOLPE </v>
      </c>
      <c r="Q17" s="211">
        <v>8</v>
      </c>
      <c r="R17" s="211" t="s">
        <v>34</v>
      </c>
      <c r="S17" s="211" t="s">
        <v>34</v>
      </c>
      <c r="T17" s="92" t="s">
        <v>34</v>
      </c>
      <c r="U17" s="90">
        <v>2</v>
      </c>
      <c r="V17" s="8">
        <v>2</v>
      </c>
      <c r="W17" s="8">
        <f t="shared" si="2"/>
        <v>4</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861</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75" thickTop="1" x14ac:dyDescent="0.35">
      <c r="B18" s="315"/>
      <c r="C18" s="315"/>
      <c r="D18" s="315"/>
      <c r="E18" s="334"/>
      <c r="F18" s="334"/>
      <c r="G18" s="67" t="s">
        <v>34</v>
      </c>
      <c r="H18" s="321"/>
      <c r="I18" s="15" t="s">
        <v>149</v>
      </c>
      <c r="J18" s="15" t="s">
        <v>239</v>
      </c>
      <c r="K18" s="211" t="s">
        <v>240</v>
      </c>
      <c r="L18" s="7">
        <v>5</v>
      </c>
      <c r="M18" s="222">
        <v>0</v>
      </c>
      <c r="N18" s="7">
        <v>0</v>
      </c>
      <c r="O18" s="7">
        <f t="shared" si="0"/>
        <v>5</v>
      </c>
      <c r="P18" s="211" t="s">
        <v>241</v>
      </c>
      <c r="Q18" s="211">
        <v>1</v>
      </c>
      <c r="R18" s="211" t="s">
        <v>34</v>
      </c>
      <c r="S18" s="211" t="s">
        <v>34</v>
      </c>
      <c r="T18" s="211"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0" t="s">
        <v>35</v>
      </c>
      <c r="AG18" s="10" t="s">
        <v>243</v>
      </c>
      <c r="AH18" s="10" t="s">
        <v>367</v>
      </c>
      <c r="AI18" s="10" t="s">
        <v>862</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95.25" thickBot="1" x14ac:dyDescent="0.4">
      <c r="B19" s="315"/>
      <c r="C19" s="315"/>
      <c r="D19" s="315"/>
      <c r="E19" s="334"/>
      <c r="F19" s="334"/>
      <c r="G19" s="67" t="s">
        <v>45</v>
      </c>
      <c r="H19" s="321"/>
      <c r="I19" s="16" t="s">
        <v>100</v>
      </c>
      <c r="J19" s="15" t="s">
        <v>101</v>
      </c>
      <c r="K19" s="211" t="s">
        <v>150</v>
      </c>
      <c r="L19" s="7">
        <v>5</v>
      </c>
      <c r="M19" s="222">
        <v>0</v>
      </c>
      <c r="N19" s="7">
        <v>0</v>
      </c>
      <c r="O19" s="7">
        <f t="shared" si="0"/>
        <v>5</v>
      </c>
      <c r="P19" s="211" t="str">
        <f t="shared" si="1"/>
        <v xml:space="preserve">HERIDA  GOLPE </v>
      </c>
      <c r="Q19" s="211">
        <v>8</v>
      </c>
      <c r="R19" s="211" t="s">
        <v>34</v>
      </c>
      <c r="S19" s="211" t="s">
        <v>34</v>
      </c>
      <c r="T19" s="8" t="s">
        <v>34</v>
      </c>
      <c r="U19" s="8">
        <v>0</v>
      </c>
      <c r="V19" s="8">
        <v>1</v>
      </c>
      <c r="W19" s="8">
        <f t="shared" si="2"/>
        <v>0</v>
      </c>
      <c r="X19" s="8"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6"/>
        <v>IV</v>
      </c>
      <c r="AC19" s="10" t="str">
        <f t="shared" si="7"/>
        <v>Mantener las medidas de control existentes, pero se deberían considerar soluciones o mejoras y se deben hacer comprobaciones periódicas para asegurar que el riesgo aún es tolerable.</v>
      </c>
      <c r="AD19" s="12" t="str">
        <f t="shared" si="8"/>
        <v>Aceptable</v>
      </c>
      <c r="AE19" s="10" t="s">
        <v>104</v>
      </c>
      <c r="AF19" s="211" t="s">
        <v>35</v>
      </c>
      <c r="AG19" s="211" t="s">
        <v>35</v>
      </c>
      <c r="AH19" s="211" t="s">
        <v>105</v>
      </c>
      <c r="AI19" s="13" t="s">
        <v>863</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82.5" thickTop="1" thickBot="1" x14ac:dyDescent="0.4">
      <c r="B20" s="315"/>
      <c r="C20" s="315"/>
      <c r="D20" s="315"/>
      <c r="E20" s="334"/>
      <c r="F20" s="334"/>
      <c r="G20" s="67" t="s">
        <v>34</v>
      </c>
      <c r="H20" s="321"/>
      <c r="I20" s="16" t="s">
        <v>157</v>
      </c>
      <c r="J20" s="15" t="s">
        <v>112</v>
      </c>
      <c r="K20" s="211" t="s">
        <v>422</v>
      </c>
      <c r="L20" s="7">
        <v>5</v>
      </c>
      <c r="M20" s="243">
        <v>0</v>
      </c>
      <c r="N20" s="7">
        <v>0</v>
      </c>
      <c r="O20" s="7">
        <f t="shared" si="0"/>
        <v>5</v>
      </c>
      <c r="P20" s="211" t="s">
        <v>423</v>
      </c>
      <c r="Q20" s="211">
        <v>8</v>
      </c>
      <c r="R20" s="211" t="s">
        <v>34</v>
      </c>
      <c r="S20" s="211" t="s">
        <v>34</v>
      </c>
      <c r="T20" s="211" t="s">
        <v>45</v>
      </c>
      <c r="U20" s="8">
        <v>2</v>
      </c>
      <c r="V20" s="8">
        <v>2</v>
      </c>
      <c r="W20" s="8">
        <f t="shared" si="2"/>
        <v>4</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40</v>
      </c>
      <c r="AB20" s="11" t="str">
        <f t="shared" si="6"/>
        <v>III</v>
      </c>
      <c r="AC20" s="10" t="str">
        <f t="shared" si="7"/>
        <v>Mejorar si es posible. Sería conveniente justificar la intervención y su rentabilidad.</v>
      </c>
      <c r="AD20" s="12" t="str">
        <f t="shared" si="8"/>
        <v>Aceptable</v>
      </c>
      <c r="AE20" s="12" t="s">
        <v>35</v>
      </c>
      <c r="AF20" s="15" t="s">
        <v>35</v>
      </c>
      <c r="AG20" s="15" t="s">
        <v>35</v>
      </c>
      <c r="AH20" s="15" t="s">
        <v>35</v>
      </c>
      <c r="AI20" s="13" t="s">
        <v>863</v>
      </c>
      <c r="AJ20" s="15"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82.5" thickTop="1" thickBot="1" x14ac:dyDescent="0.4">
      <c r="B21" s="315"/>
      <c r="C21" s="315"/>
      <c r="D21" s="315"/>
      <c r="E21" s="334"/>
      <c r="F21" s="334"/>
      <c r="G21" s="67" t="s">
        <v>34</v>
      </c>
      <c r="H21" s="312"/>
      <c r="I21" s="16" t="s">
        <v>54</v>
      </c>
      <c r="J21" s="15" t="s">
        <v>119</v>
      </c>
      <c r="K21" s="211" t="s">
        <v>107</v>
      </c>
      <c r="L21" s="7">
        <v>5</v>
      </c>
      <c r="M21" s="222">
        <v>0</v>
      </c>
      <c r="N21" s="7">
        <v>0</v>
      </c>
      <c r="O21" s="7">
        <f t="shared" si="0"/>
        <v>5</v>
      </c>
      <c r="P21" s="211" t="str">
        <f t="shared" si="1"/>
        <v>MUERTE, FRACTURAS, LACERACIÓN, CONTUSIÓN, HERIDAS</v>
      </c>
      <c r="Q21" s="211">
        <v>8</v>
      </c>
      <c r="R21" s="211" t="s">
        <v>34</v>
      </c>
      <c r="S21" s="211" t="s">
        <v>34</v>
      </c>
      <c r="T21" s="8" t="s">
        <v>34</v>
      </c>
      <c r="U21" s="8">
        <v>2</v>
      </c>
      <c r="V21" s="8">
        <v>1</v>
      </c>
      <c r="W21" s="8">
        <f t="shared" si="2"/>
        <v>2</v>
      </c>
      <c r="X21" s="8"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120</v>
      </c>
      <c r="AB21" s="11" t="str">
        <f t="shared" si="6"/>
        <v>III</v>
      </c>
      <c r="AC21" s="10" t="str">
        <f t="shared" si="7"/>
        <v>Mejorar si es posible. Sería conveniente justificar la intervención y su rentabilidad.</v>
      </c>
      <c r="AD21" s="12" t="str">
        <f t="shared" si="8"/>
        <v>Aceptable</v>
      </c>
      <c r="AE21" s="10" t="s">
        <v>109</v>
      </c>
      <c r="AF21" s="15" t="s">
        <v>35</v>
      </c>
      <c r="AG21" s="15" t="s">
        <v>35</v>
      </c>
      <c r="AH21" s="15" t="s">
        <v>406</v>
      </c>
      <c r="AI21" s="13" t="s">
        <v>864</v>
      </c>
      <c r="AJ21" s="15"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112" customFormat="1" ht="82.5" thickTop="1" thickBot="1" x14ac:dyDescent="0.4">
      <c r="B22" s="329"/>
      <c r="C22" s="329"/>
      <c r="D22" s="329"/>
      <c r="E22" s="335"/>
      <c r="F22" s="335"/>
      <c r="G22" s="67" t="s">
        <v>34</v>
      </c>
      <c r="H22" s="93" t="s">
        <v>113</v>
      </c>
      <c r="I22" s="94" t="s">
        <v>114</v>
      </c>
      <c r="J22" s="95" t="s">
        <v>116</v>
      </c>
      <c r="K22" s="94" t="s">
        <v>115</v>
      </c>
      <c r="L22" s="96">
        <v>5</v>
      </c>
      <c r="M22" s="97">
        <v>0</v>
      </c>
      <c r="N22" s="96">
        <v>0</v>
      </c>
      <c r="O22" s="96">
        <f t="shared" si="0"/>
        <v>5</v>
      </c>
      <c r="P22" s="94" t="str">
        <f t="shared" si="1"/>
        <v>HERIDAS, FRACTURAS LACERACIONES MUERTE</v>
      </c>
      <c r="Q22" s="94">
        <v>8</v>
      </c>
      <c r="R22" s="94" t="s">
        <v>34</v>
      </c>
      <c r="S22" s="94" t="s">
        <v>34</v>
      </c>
      <c r="T22" s="8" t="s">
        <v>34</v>
      </c>
      <c r="U22" s="8">
        <v>2</v>
      </c>
      <c r="V22" s="8">
        <v>1</v>
      </c>
      <c r="W22" s="8">
        <f t="shared" si="2"/>
        <v>2</v>
      </c>
      <c r="X22" s="8" t="str">
        <f t="shared" si="3"/>
        <v>B</v>
      </c>
      <c r="Y22" s="10" t="str">
        <f t="shared" si="4"/>
        <v>Situación mejorable con exposición ocasional o esporádica, o situación sin anomalía destacable con cualquier nivel de exposición. No es esperable que se materialice el riesgo, aunque puede ser concebible.</v>
      </c>
      <c r="Z22" s="8">
        <v>60</v>
      </c>
      <c r="AA22" s="8">
        <f t="shared" si="5"/>
        <v>120</v>
      </c>
      <c r="AB22" s="11" t="str">
        <f t="shared" si="6"/>
        <v>III</v>
      </c>
      <c r="AC22" s="10" t="str">
        <f t="shared" si="7"/>
        <v>Mejorar si es posible. Sería conveniente justificar la intervención y su rentabilidad.</v>
      </c>
      <c r="AD22" s="12" t="str">
        <f t="shared" si="8"/>
        <v>Aceptable</v>
      </c>
      <c r="AE22" s="24" t="s">
        <v>117</v>
      </c>
      <c r="AF22" s="211" t="s">
        <v>35</v>
      </c>
      <c r="AG22" s="211" t="s">
        <v>35</v>
      </c>
      <c r="AH22" s="211" t="s">
        <v>118</v>
      </c>
      <c r="AI22" s="13" t="s">
        <v>470</v>
      </c>
      <c r="AJ22" s="211" t="s">
        <v>35</v>
      </c>
      <c r="AK22" s="14" t="s">
        <v>36</v>
      </c>
    </row>
    <row r="23" spans="2:64" ht="67.5" customHeight="1" x14ac:dyDescent="0.2">
      <c r="AI23" s="46"/>
    </row>
    <row r="24" spans="2:64" x14ac:dyDescent="0.2">
      <c r="AI24" s="46"/>
    </row>
    <row r="25" spans="2:64" x14ac:dyDescent="0.2">
      <c r="AI25" s="46"/>
    </row>
    <row r="26" spans="2:64" x14ac:dyDescent="0.2">
      <c r="AI26" s="46"/>
    </row>
    <row r="52" ht="67.5" customHeight="1" x14ac:dyDescent="0.2"/>
    <row r="66" ht="67.5" customHeight="1" x14ac:dyDescent="0.2"/>
    <row r="81" ht="67.5" customHeight="1" x14ac:dyDescent="0.2"/>
    <row r="96" ht="67.5" customHeight="1" x14ac:dyDescent="0.2"/>
    <row r="111" ht="67.5" customHeight="1" x14ac:dyDescent="0.2"/>
    <row r="126" ht="67.5" customHeight="1" x14ac:dyDescent="0.2"/>
    <row r="139" ht="67.5" customHeight="1" x14ac:dyDescent="0.2"/>
    <row r="154" ht="67.5" customHeight="1" x14ac:dyDescent="0.2"/>
    <row r="167" ht="67.5" customHeight="1" x14ac:dyDescent="0.2"/>
    <row r="181" ht="67.5" customHeight="1" x14ac:dyDescent="0.2"/>
    <row r="195" ht="67.5" customHeight="1" x14ac:dyDescent="0.2"/>
    <row r="209" ht="67.5" customHeight="1" x14ac:dyDescent="0.2"/>
    <row r="223" ht="67.5" customHeight="1" x14ac:dyDescent="0.2"/>
    <row r="237" ht="67.5" customHeight="1" x14ac:dyDescent="0.2"/>
    <row r="251" ht="67.5" customHeight="1" x14ac:dyDescent="0.2"/>
    <row r="265" ht="67.5" customHeight="1" x14ac:dyDescent="0.2"/>
    <row r="280" ht="67.5" customHeight="1" x14ac:dyDescent="0.2"/>
    <row r="295" ht="67.5" customHeight="1" x14ac:dyDescent="0.2"/>
    <row r="310" ht="67.5" customHeight="1" x14ac:dyDescent="0.2"/>
    <row r="324" ht="67.5" customHeight="1" x14ac:dyDescent="0.2"/>
    <row r="338" ht="67.5" customHeight="1" x14ac:dyDescent="0.2"/>
    <row r="352" ht="67.5" customHeight="1" x14ac:dyDescent="0.2"/>
    <row r="366" ht="67.5" customHeight="1" x14ac:dyDescent="0.2"/>
    <row r="380" ht="67.5" customHeight="1" x14ac:dyDescent="0.2"/>
    <row r="394" ht="67.5" customHeight="1" x14ac:dyDescent="0.2"/>
    <row r="409" ht="67.5" customHeight="1" x14ac:dyDescent="0.2"/>
    <row r="423" ht="67.5" customHeight="1" x14ac:dyDescent="0.2"/>
    <row r="437" ht="67.5" customHeight="1" x14ac:dyDescent="0.2"/>
    <row r="451" ht="67.5" customHeight="1" x14ac:dyDescent="0.2"/>
    <row r="465" ht="67.5" customHeight="1" x14ac:dyDescent="0.2"/>
    <row r="479" ht="67.5" customHeight="1" x14ac:dyDescent="0.2"/>
    <row r="494" ht="67.5" customHeight="1" x14ac:dyDescent="0.2"/>
    <row r="509" ht="67.5" customHeight="1" x14ac:dyDescent="0.2"/>
    <row r="524" ht="67.5" customHeight="1" x14ac:dyDescent="0.2"/>
    <row r="539" ht="148.5" customHeight="1" x14ac:dyDescent="0.2"/>
    <row r="548" ht="67.5" customHeight="1" x14ac:dyDescent="0.2"/>
    <row r="563" ht="67.5" customHeight="1" x14ac:dyDescent="0.2"/>
    <row r="578" ht="67.5" customHeight="1" x14ac:dyDescent="0.2"/>
    <row r="592" ht="67.5" customHeight="1" x14ac:dyDescent="0.2"/>
    <row r="606" ht="67.5" customHeight="1" x14ac:dyDescent="0.2"/>
    <row r="621" ht="67.5" customHeight="1" x14ac:dyDescent="0.2"/>
    <row r="635" ht="67.5" customHeight="1" x14ac:dyDescent="0.2"/>
    <row r="649" ht="67.5" customHeight="1" x14ac:dyDescent="0.2"/>
    <row r="664" ht="67.5" customHeight="1" x14ac:dyDescent="0.2"/>
    <row r="679" ht="67.5" customHeight="1" x14ac:dyDescent="0.2"/>
    <row r="694" ht="67.5" customHeight="1" x14ac:dyDescent="0.2"/>
    <row r="709" ht="67.5" customHeight="1" x14ac:dyDescent="0.2"/>
    <row r="723" ht="67.5" customHeight="1" x14ac:dyDescent="0.2"/>
    <row r="738" ht="67.5" customHeight="1" x14ac:dyDescent="0.2"/>
    <row r="753" ht="67.5" customHeight="1" x14ac:dyDescent="0.2"/>
    <row r="767" ht="67.5" customHeight="1" x14ac:dyDescent="0.2"/>
    <row r="782" ht="67.5" customHeight="1" x14ac:dyDescent="0.2"/>
    <row r="796" ht="148.5" customHeight="1" x14ac:dyDescent="0.2"/>
  </sheetData>
  <mergeCells count="45">
    <mergeCell ref="G12:G13"/>
    <mergeCell ref="H12:H13"/>
    <mergeCell ref="H17:H21"/>
    <mergeCell ref="H15:H16"/>
    <mergeCell ref="AG9:AG10"/>
    <mergeCell ref="W9:W10"/>
    <mergeCell ref="X9:X10"/>
    <mergeCell ref="Y9:Y10"/>
    <mergeCell ref="Z9:Z10"/>
    <mergeCell ref="AA9:AA10"/>
    <mergeCell ref="H9:J9"/>
    <mergeCell ref="K9:K10"/>
    <mergeCell ref="L9:O9"/>
    <mergeCell ref="P9:P10"/>
    <mergeCell ref="U9:U10"/>
    <mergeCell ref="V9:V10"/>
    <mergeCell ref="B11:B22"/>
    <mergeCell ref="C11:C22"/>
    <mergeCell ref="D11:D22"/>
    <mergeCell ref="E11:E22"/>
    <mergeCell ref="F11:F22"/>
    <mergeCell ref="AK9:AK10"/>
    <mergeCell ref="AB9:AB10"/>
    <mergeCell ref="AC9:AC10"/>
    <mergeCell ref="AD9:AD10"/>
    <mergeCell ref="AE9:AE10"/>
    <mergeCell ref="AI9:AI10"/>
    <mergeCell ref="AJ9:AJ10"/>
    <mergeCell ref="AF9:AF10"/>
    <mergeCell ref="AH9:AH10"/>
    <mergeCell ref="Q9:Q10"/>
    <mergeCell ref="R9:T9"/>
    <mergeCell ref="B9:B10"/>
    <mergeCell ref="C9:C10"/>
    <mergeCell ref="D9:D10"/>
    <mergeCell ref="E9:E10"/>
    <mergeCell ref="F9:F10"/>
    <mergeCell ref="G9:G10"/>
    <mergeCell ref="B5:T5"/>
    <mergeCell ref="U5:AK5"/>
    <mergeCell ref="B7:T8"/>
    <mergeCell ref="U7:AC8"/>
    <mergeCell ref="AD7:AD8"/>
    <mergeCell ref="AE7:AK7"/>
    <mergeCell ref="AE8:AK8"/>
  </mergeCells>
  <conditionalFormatting sqref="AB745:AF745 AE577:AF577 AE565:AF565 AE297:AF297 AE65:AF65 AE63:AF63 AE54:AF54 AE52:AE53 AE55:AE62 AE64 AE37:AF37 AE25:AF25 AE40:AF40 AE51:AF51 AE26:AE36 AE38:AE39 AE41:AE50 AB113:AF113 AB98:AF98 AB92:AF95 AB83:AF83 AB77:AF80 AB68:AF68 AB66:AE67 AB69:AE76 AB81:AE82 AB84:AE91 AB96:AE97 AB107:AF110 AB99:AE106 AB111:AE112 AB125:AF126 AB114:AE124 AB128:AF128 AB127:AE127 AB138:AF139 AB129:AE137 AB141:AF141 AB140:AE140 AB153:AF154 AB142:AE152 AB156:AF156 AB155:AE155 AB157:AE166 AF152 AF166:AF167 AE169:AF169 AE167:AE168 AE170:AE179 AF179 AE180:AF181 AE183:AF183 AE182 AE184:AE193 AF193 AE194:AF195 AE197:AF197 AE196 AE198:AE207 AF207 AE208:AF209 AE211:AF211 AE210 AE212:AE221 AF221 AB167:AD221 AB222:AF294 AE309:AF310 AE312:AF312 AE311 AE313:AE322 AF322 AB323:AF323 AE324:AF562 AE563:AE564 AE566:AE576 AB324:AD577 AB578:AF663 AB740:AF740 AB675:AF676 AB666:AF666 AB664:AE665 AB667:AE674 AB678:AF737 AB677:AE677 AB738:AE739 AB741:AE744 AB749:AF750 AB746:AE748 AB752:AF812 AB751:AE751 AB295:AE296 AE298:AE308 AB297:AD322 AB11:AE12 AB23:AD65 AE23:AE24 AB15:AE16">
    <cfRule type="cellIs" dxfId="1107" priority="67" stopIfTrue="1" operator="equal">
      <formula>"I"</formula>
    </cfRule>
    <cfRule type="cellIs" dxfId="1106" priority="68" stopIfTrue="1" operator="equal">
      <formula>"II"</formula>
    </cfRule>
    <cfRule type="cellIs" dxfId="1105" priority="69" stopIfTrue="1" operator="between">
      <formula>"III"</formula>
      <formula>"IV"</formula>
    </cfRule>
  </conditionalFormatting>
  <conditionalFormatting sqref="AD745:AF745 AE577:AF577 AE565:AF565 AD297:AF297 AD295:AE296 AD298:AE309 AD113:AF113 AD98:AF98 AD92:AF95 AD83:AF83 AD65:AF65 AD63:AF63 AD54:AF54 AD37:AF37 AD25:AF25 AD26:AE36 AD40:AF40 AD38:AE39 AD51:AF51 AD41:AE50 AD52:AE53 AD55:AE62 AD64:AE64 AD77:AF80 AD68:AF68 AD66:AE67 AD69:AE76 AD81:AE82 AD84:AE91 AD96:AE97 AD107:AF110 AD99:AE106 AD111:AE112 AD125:AF126 AD114:AE124 AD128:AF128 AD127:AE127 AD138:AF139 AD129:AE137 AD141:AF141 AD140:AE140 AD153:AF154 AD142:AE152 AD156:AF156 AD155:AE155 AD157:AE166 AF152 AF166:AF167 AE169:AF169 AE167:AE168 AE170:AE179 AF179 AE180:AF181 AE183:AF183 AE182 AE184:AE193 AF193 AE194:AF195 AE197:AF197 AE196 AE198:AE207 AF207 AE208:AF209 AE211:AF211 AE210 AE212:AE221 AF221 AD167:AD221 AD222:AF294 AF309:AF310 AE312:AF312 AE310:AE311 AE313:AE322 AF322 AD310:AD322 AD323:AF323 AE324:AF562 AE563:AE564 AE566:AE576 AD324:AD577 AD578:AF663 AD740:AF740 AD675:AF676 AD666:AF666 AD664:AE665 AD667:AE674 AD678:AF737 AD677:AE677 AD738:AE739 AD741:AE744 AD749:AF750 AD746:AE748 AD752:AF812 AD751:AE751 AD11:AE12 AD23:AE24 AD15:AE16">
    <cfRule type="cellIs" dxfId="1104" priority="65" stopIfTrue="1" operator="equal">
      <formula>"Aceptable"</formula>
    </cfRule>
    <cfRule type="cellIs" dxfId="1103" priority="66" stopIfTrue="1" operator="equal">
      <formula>"No aceptable"</formula>
    </cfRule>
  </conditionalFormatting>
  <conditionalFormatting sqref="AD11:AD12 AD23:AD812 AD15:AD16">
    <cfRule type="containsText" dxfId="1102" priority="60" stopIfTrue="1" operator="containsText" text="No aceptable o aceptable con control específico">
      <formula>NOT(ISERROR(SEARCH("No aceptable o aceptable con control específico",AD11)))</formula>
    </cfRule>
    <cfRule type="containsText" dxfId="1101" priority="63" stopIfTrue="1" operator="containsText" text="No aceptable">
      <formula>NOT(ISERROR(SEARCH("No aceptable",AD11)))</formula>
    </cfRule>
    <cfRule type="containsText" dxfId="1100" priority="64" stopIfTrue="1" operator="containsText" text="No Aceptable o aceptable con control específico">
      <formula>NOT(ISERROR(SEARCH("No Aceptable o aceptable con control específico",AD11)))</formula>
    </cfRule>
  </conditionalFormatting>
  <conditionalFormatting sqref="AD12">
    <cfRule type="containsText" dxfId="1099" priority="61" stopIfTrue="1" operator="containsText" text="No aceptable">
      <formula>NOT(ISERROR(SEARCH("No aceptable",AD12)))</formula>
    </cfRule>
    <cfRule type="containsText" dxfId="1098" priority="62" stopIfTrue="1" operator="containsText" text="No Aceptable o aceptable con control específico">
      <formula>NOT(ISERROR(SEARCH("No Aceptable o aceptable con control específico",AD12)))</formula>
    </cfRule>
  </conditionalFormatting>
  <conditionalFormatting sqref="AD18:AE18">
    <cfRule type="cellIs" dxfId="1097" priority="39" stopIfTrue="1" operator="equal">
      <formula>"Aceptable"</formula>
    </cfRule>
    <cfRule type="cellIs" dxfId="1096" priority="40" stopIfTrue="1" operator="equal">
      <formula>"No aceptable"</formula>
    </cfRule>
  </conditionalFormatting>
  <conditionalFormatting sqref="AD18">
    <cfRule type="containsText" dxfId="1095" priority="36" stopIfTrue="1" operator="containsText" text="No aceptable o aceptable con control específico">
      <formula>NOT(ISERROR(SEARCH("No aceptable o aceptable con control específico",AD18)))</formula>
    </cfRule>
    <cfRule type="containsText" dxfId="1094" priority="37" stopIfTrue="1" operator="containsText" text="No aceptable">
      <formula>NOT(ISERROR(SEARCH("No aceptable",AD18)))</formula>
    </cfRule>
    <cfRule type="containsText" dxfId="1093" priority="38" stopIfTrue="1" operator="containsText" text="No Aceptable o aceptable con control específico">
      <formula>NOT(ISERROR(SEARCH("No Aceptable o aceptable con control específico",AD18)))</formula>
    </cfRule>
  </conditionalFormatting>
  <conditionalFormatting sqref="AD17 AD19 AD21:AD22">
    <cfRule type="containsText" dxfId="1092" priority="44" stopIfTrue="1" operator="containsText" text="No aceptable o aceptable con control específico">
      <formula>NOT(ISERROR(SEARCH("No aceptable o aceptable con control específico",AD17)))</formula>
    </cfRule>
    <cfRule type="containsText" dxfId="1091" priority="45" stopIfTrue="1" operator="containsText" text="No aceptable">
      <formula>NOT(ISERROR(SEARCH("No aceptable",AD17)))</formula>
    </cfRule>
    <cfRule type="containsText" dxfId="1090" priority="46" stopIfTrue="1" operator="containsText" text="No Aceptable o aceptable con control específico">
      <formula>NOT(ISERROR(SEARCH("No Aceptable o aceptable con control específico",AD17)))</formula>
    </cfRule>
  </conditionalFormatting>
  <conditionalFormatting sqref="AE22:AF22 AD17:AE17 AD19:AE19 AE21 AD21:AD22">
    <cfRule type="cellIs" dxfId="1089" priority="47" stopIfTrue="1" operator="equal">
      <formula>"Aceptable"</formula>
    </cfRule>
    <cfRule type="cellIs" dxfId="1088" priority="48" stopIfTrue="1" operator="equal">
      <formula>"No aceptable"</formula>
    </cfRule>
  </conditionalFormatting>
  <conditionalFormatting sqref="AD20">
    <cfRule type="containsText" dxfId="1087" priority="28" stopIfTrue="1" operator="containsText" text="No aceptable o aceptable con control específico">
      <formula>NOT(ISERROR(SEARCH("No aceptable o aceptable con control específico",AD20)))</formula>
    </cfRule>
    <cfRule type="containsText" dxfId="1086" priority="29" stopIfTrue="1" operator="containsText" text="No aceptable">
      <formula>NOT(ISERROR(SEARCH("No aceptable",AD20)))</formula>
    </cfRule>
    <cfRule type="containsText" dxfId="1085" priority="30" stopIfTrue="1" operator="containsText" text="No Aceptable o aceptable con control específico">
      <formula>NOT(ISERROR(SEARCH("No Aceptable o aceptable con control específico",AD20)))</formula>
    </cfRule>
  </conditionalFormatting>
  <conditionalFormatting sqref="AD20:AE20">
    <cfRule type="cellIs" dxfId="1084" priority="31" stopIfTrue="1" operator="equal">
      <formula>"Aceptable"</formula>
    </cfRule>
    <cfRule type="cellIs" dxfId="1083" priority="32" stopIfTrue="1" operator="equal">
      <formula>"No aceptable"</formula>
    </cfRule>
  </conditionalFormatting>
  <conditionalFormatting sqref="AD13">
    <cfRule type="containsText" dxfId="1082" priority="23" stopIfTrue="1" operator="containsText" text="No aceptable o aceptable con control específico">
      <formula>NOT(ISERROR(SEARCH("No aceptable o aceptable con control específico",AD13)))</formula>
    </cfRule>
    <cfRule type="containsText" dxfId="1081" priority="24" stopIfTrue="1" operator="containsText" text="No aceptable">
      <formula>NOT(ISERROR(SEARCH("No aceptable",AD13)))</formula>
    </cfRule>
    <cfRule type="containsText" dxfId="1080" priority="25" stopIfTrue="1" operator="containsText" text="No Aceptable o aceptable con control específico">
      <formula>NOT(ISERROR(SEARCH("No Aceptable o aceptable con control específico",AD13)))</formula>
    </cfRule>
  </conditionalFormatting>
  <conditionalFormatting sqref="AD14">
    <cfRule type="containsText" dxfId="1079" priority="18" stopIfTrue="1" operator="containsText" text="No aceptable o aceptable con control específico">
      <formula>NOT(ISERROR(SEARCH("No aceptable o aceptable con control específico",AD14)))</formula>
    </cfRule>
    <cfRule type="containsText" dxfId="1078" priority="19" stopIfTrue="1" operator="containsText" text="No aceptable">
      <formula>NOT(ISERROR(SEARCH("No aceptable",AD14)))</formula>
    </cfRule>
    <cfRule type="containsText" dxfId="1077" priority="20" stopIfTrue="1" operator="containsText" text="No Aceptable o aceptable con control específico">
      <formula>NOT(ISERROR(SEARCH("No Aceptable o aceptable con control específico",AD14)))</formula>
    </cfRule>
  </conditionalFormatting>
  <conditionalFormatting sqref="AD13:AE13">
    <cfRule type="cellIs" dxfId="1076" priority="26" stopIfTrue="1" operator="equal">
      <formula>"Aceptable"</formula>
    </cfRule>
    <cfRule type="cellIs" dxfId="1075" priority="27" stopIfTrue="1" operator="equal">
      <formula>"No aceptable"</formula>
    </cfRule>
  </conditionalFormatting>
  <conditionalFormatting sqref="AD14:AE14">
    <cfRule type="cellIs" dxfId="1074" priority="21" stopIfTrue="1" operator="equal">
      <formula>"Aceptable"</formula>
    </cfRule>
    <cfRule type="cellIs" dxfId="1073" priority="22" stopIfTrue="1" operator="equal">
      <formula>"No aceptable"</formula>
    </cfRule>
  </conditionalFormatting>
  <conditionalFormatting sqref="AB13">
    <cfRule type="cellIs" dxfId="1072" priority="15" stopIfTrue="1" operator="equal">
      <formula>"I"</formula>
    </cfRule>
    <cfRule type="cellIs" dxfId="1071" priority="16" stopIfTrue="1" operator="equal">
      <formula>"II"</formula>
    </cfRule>
    <cfRule type="cellIs" dxfId="1070" priority="17" stopIfTrue="1" operator="between">
      <formula>"III"</formula>
      <formula>"IV"</formula>
    </cfRule>
  </conditionalFormatting>
  <conditionalFormatting sqref="AB14">
    <cfRule type="cellIs" dxfId="1069" priority="12" stopIfTrue="1" operator="equal">
      <formula>"I"</formula>
    </cfRule>
    <cfRule type="cellIs" dxfId="1068" priority="13" stopIfTrue="1" operator="equal">
      <formula>"II"</formula>
    </cfRule>
    <cfRule type="cellIs" dxfId="1067" priority="14" stopIfTrue="1" operator="between">
      <formula>"III"</formula>
      <formula>"IV"</formula>
    </cfRule>
  </conditionalFormatting>
  <conditionalFormatting sqref="AB17">
    <cfRule type="cellIs" dxfId="1066" priority="4" stopIfTrue="1" operator="equal">
      <formula>"I"</formula>
    </cfRule>
    <cfRule type="cellIs" dxfId="1065" priority="5" stopIfTrue="1" operator="equal">
      <formula>"II"</formula>
    </cfRule>
    <cfRule type="cellIs" dxfId="1064" priority="6" stopIfTrue="1" operator="between">
      <formula>"III"</formula>
      <formula>"IV"</formula>
    </cfRule>
  </conditionalFormatting>
  <conditionalFormatting sqref="AB18:AB22">
    <cfRule type="cellIs" dxfId="1063" priority="1" stopIfTrue="1" operator="equal">
      <formula>"I"</formula>
    </cfRule>
    <cfRule type="cellIs" dxfId="1062" priority="2" stopIfTrue="1" operator="equal">
      <formula>"II"</formula>
    </cfRule>
    <cfRule type="cellIs" dxfId="1061" priority="3" stopIfTrue="1" operator="between">
      <formula>"III"</formula>
      <formula>"IV"</formula>
    </cfRule>
  </conditionalFormatting>
  <dataValidations count="4">
    <dataValidation allowBlank="1" sqref="AA17:AA22 AA13:AA14" xr:uid="{00000000-0002-0000-0A00-000000000000}"/>
    <dataValidation type="list" allowBlank="1" showInputMessage="1" showErrorMessage="1" prompt="10 = Muy Alto_x000a_6 = Alto_x000a_2 = Medio_x000a_0 = Bajo" sqref="U17:U22 U13:U14" xr:uid="{00000000-0002-0000-0A00-000001000000}">
      <formula1>"10, 6, 2, 0, "</formula1>
    </dataValidation>
    <dataValidation type="list" allowBlank="1" showInputMessage="1" prompt="4 = Continua_x000a_3 = Frecuente_x000a_2 = Ocasional_x000a_1 = Esporádica" sqref="V17:V22 V13:V14" xr:uid="{00000000-0002-0000-0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0A00-000003000000}">
      <formula1>"100,60,25,10"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L733"/>
  <sheetViews>
    <sheetView workbookViewId="0">
      <selection activeCell="A5" sqref="A5"/>
    </sheetView>
  </sheetViews>
  <sheetFormatPr baseColWidth="10" defaultRowHeight="12.75"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48" t="s">
        <v>3</v>
      </c>
      <c r="I10" s="248" t="s">
        <v>4</v>
      </c>
      <c r="J10" s="248" t="s">
        <v>6</v>
      </c>
      <c r="K10" s="307"/>
      <c r="L10" s="247" t="s">
        <v>42</v>
      </c>
      <c r="M10" s="247" t="s">
        <v>43</v>
      </c>
      <c r="N10" s="27" t="s">
        <v>44</v>
      </c>
      <c r="O10" s="27" t="s">
        <v>47</v>
      </c>
      <c r="P10" s="307"/>
      <c r="Q10" s="308"/>
      <c r="R10" s="248" t="s">
        <v>6</v>
      </c>
      <c r="S10" s="248" t="s">
        <v>1</v>
      </c>
      <c r="T10" s="24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319</v>
      </c>
      <c r="C11" s="375" t="s">
        <v>536</v>
      </c>
      <c r="D11" s="375" t="s">
        <v>537</v>
      </c>
      <c r="E11" s="410" t="s">
        <v>539</v>
      </c>
      <c r="F11" s="410" t="s">
        <v>538</v>
      </c>
      <c r="G11" s="67" t="s">
        <v>45</v>
      </c>
      <c r="H11" s="311" t="s">
        <v>891</v>
      </c>
      <c r="I11" s="15" t="s">
        <v>52</v>
      </c>
      <c r="J11" s="15" t="s">
        <v>57</v>
      </c>
      <c r="K11" s="211" t="s">
        <v>59</v>
      </c>
      <c r="L11" s="249">
        <v>3</v>
      </c>
      <c r="M11" s="250">
        <v>0</v>
      </c>
      <c r="N11" s="249">
        <v>0</v>
      </c>
      <c r="O11" s="249">
        <f t="shared" ref="O11:O24" si="0">SUM(L11:N11)</f>
        <v>3</v>
      </c>
      <c r="P11" s="211" t="str">
        <f>K11</f>
        <v xml:space="preserve">FATIGA VISUAL, CEFALEÁ, DISMINUCIÓN DE LA DESTREZA Y PRECISIÓN, DESLUMBRAMIENTO </v>
      </c>
      <c r="Q11" s="211">
        <v>8</v>
      </c>
      <c r="R11" s="211" t="s">
        <v>64</v>
      </c>
      <c r="S11" s="211" t="s">
        <v>120</v>
      </c>
      <c r="T11" s="92" t="s">
        <v>34</v>
      </c>
      <c r="U11" s="90">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526</v>
      </c>
      <c r="AI11" s="13" t="s">
        <v>627</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x14ac:dyDescent="0.35">
      <c r="A12" s="79"/>
      <c r="B12" s="315"/>
      <c r="C12" s="315"/>
      <c r="D12" s="315"/>
      <c r="E12" s="411"/>
      <c r="F12" s="411"/>
      <c r="G12" s="67" t="s">
        <v>45</v>
      </c>
      <c r="H12" s="321"/>
      <c r="I12" s="15" t="s">
        <v>56</v>
      </c>
      <c r="J12" s="15" t="s">
        <v>71</v>
      </c>
      <c r="K12" s="211" t="s">
        <v>72</v>
      </c>
      <c r="L12" s="7">
        <v>3</v>
      </c>
      <c r="M12" s="250">
        <v>0</v>
      </c>
      <c r="N12" s="7">
        <v>0</v>
      </c>
      <c r="O12" s="7">
        <f t="shared" si="0"/>
        <v>3</v>
      </c>
      <c r="P12" s="211" t="s">
        <v>73</v>
      </c>
      <c r="Q12" s="211">
        <v>8</v>
      </c>
      <c r="R12" s="211" t="s">
        <v>74</v>
      </c>
      <c r="S12" s="211" t="s">
        <v>34</v>
      </c>
      <c r="T12" s="211" t="s">
        <v>34</v>
      </c>
      <c r="U12" s="8">
        <v>2</v>
      </c>
      <c r="V12" s="8">
        <v>4</v>
      </c>
      <c r="W12" s="8">
        <f t="shared" ref="W12:W24" si="1">V12*U12</f>
        <v>8</v>
      </c>
      <c r="X12" s="9" t="str">
        <f t="shared" ref="X12:X24" si="2">+IF(AND(U12*V12&gt;=24,U12*V12&lt;=40),"MA",IF(AND(U12*V12&gt;=10,U12*V12&lt;=20),"A",IF(AND(U12*V12&gt;=6,U12*V12&lt;=8),"M",IF(AND(U12*V12&gt;=0,U12*V12&lt;=4),"B",""))))</f>
        <v>M</v>
      </c>
      <c r="Y12" s="10" t="str">
        <f t="shared" ref="Y12:Y24"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4" si="4">W12*Z12</f>
        <v>80</v>
      </c>
      <c r="AB12" s="11" t="str">
        <f t="shared" ref="AB12:AB24" si="5">+IF(AND(U12*V12*Z12&gt;=600,U12*V12*Z12&lt;=4000),"I",IF(AND(U12*V12*Z12&gt;=150,U12*V12*Z12&lt;=500),"II",IF(AND(U12*V12*Z12&gt;=40,U12*V12*Z12&lt;=120),"III",IF(AND(U12*V12*Z12&gt;=0,U12*V12*Z12&lt;=20),"IV",""))))</f>
        <v>III</v>
      </c>
      <c r="AC12" s="10"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4" si="7">+IF(AB12="I","No aceptable",IF(AB12="II","No aceptable o aceptable con control específico",IF(AB12="III","Aceptable",IF(AB12="IV","Aceptable",""))))</f>
        <v>Aceptable</v>
      </c>
      <c r="AE12" s="10" t="s">
        <v>35</v>
      </c>
      <c r="AF12" s="15" t="s">
        <v>35</v>
      </c>
      <c r="AG12" s="15" t="s">
        <v>35</v>
      </c>
      <c r="AH12" s="15" t="s">
        <v>75</v>
      </c>
      <c r="AI12" s="13" t="s">
        <v>474</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68.25" thickBot="1" x14ac:dyDescent="0.4">
      <c r="A13" s="79"/>
      <c r="B13" s="315"/>
      <c r="C13" s="315"/>
      <c r="D13" s="315"/>
      <c r="E13" s="411"/>
      <c r="F13" s="411"/>
      <c r="G13" s="67" t="s">
        <v>45</v>
      </c>
      <c r="H13" s="312"/>
      <c r="I13" s="169" t="s">
        <v>41</v>
      </c>
      <c r="J13" s="169" t="s">
        <v>46</v>
      </c>
      <c r="K13" s="15" t="s">
        <v>70</v>
      </c>
      <c r="L13" s="7">
        <v>3</v>
      </c>
      <c r="M13" s="7">
        <v>0</v>
      </c>
      <c r="N13" s="7">
        <v>0</v>
      </c>
      <c r="O13" s="7">
        <f t="shared" si="0"/>
        <v>3</v>
      </c>
      <c r="P13" s="7" t="s">
        <v>70</v>
      </c>
      <c r="Q13" s="7">
        <v>8</v>
      </c>
      <c r="R13" s="7" t="s">
        <v>34</v>
      </c>
      <c r="S13" s="7" t="s">
        <v>34</v>
      </c>
      <c r="T13" s="7" t="s">
        <v>34</v>
      </c>
      <c r="U13" s="7">
        <v>2</v>
      </c>
      <c r="V13" s="7">
        <v>4</v>
      </c>
      <c r="W13" s="7">
        <f t="shared" si="1"/>
        <v>8</v>
      </c>
      <c r="X13" s="172" t="str">
        <f t="shared" si="2"/>
        <v>M</v>
      </c>
      <c r="Y13" s="173" t="str">
        <f t="shared" si="3"/>
        <v>Situación deficiente con exposición esporádica, o bien situación mejorable con exposición continuada o frecuente. Es posible que suceda el daño alguna vez.</v>
      </c>
      <c r="Z13" s="171">
        <v>10</v>
      </c>
      <c r="AA13" s="171">
        <f t="shared" si="4"/>
        <v>80</v>
      </c>
      <c r="AB13" s="11" t="str">
        <f t="shared" si="5"/>
        <v>III</v>
      </c>
      <c r="AC13" s="173" t="str">
        <f t="shared" si="6"/>
        <v>Mejorar si es posible. Sería conveniente justificar la intervención y su rentabilidad.</v>
      </c>
      <c r="AD13" s="175" t="str">
        <f t="shared" si="7"/>
        <v>Aceptable</v>
      </c>
      <c r="AE13" s="173" t="s">
        <v>39</v>
      </c>
      <c r="AF13" s="169" t="s">
        <v>35</v>
      </c>
      <c r="AG13" s="169" t="s">
        <v>38</v>
      </c>
      <c r="AH13" s="169" t="s">
        <v>35</v>
      </c>
      <c r="AI13" s="13" t="s">
        <v>521</v>
      </c>
      <c r="AJ13" s="169" t="s">
        <v>35</v>
      </c>
      <c r="AK13" s="176"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1"/>
      <c r="F14" s="411"/>
      <c r="G14" s="413" t="s">
        <v>34</v>
      </c>
      <c r="H14" s="311" t="s">
        <v>49</v>
      </c>
      <c r="I14" s="15" t="s">
        <v>80</v>
      </c>
      <c r="J14" s="15" t="s">
        <v>81</v>
      </c>
      <c r="K14" s="15" t="s">
        <v>502</v>
      </c>
      <c r="L14" s="7">
        <v>3</v>
      </c>
      <c r="M14" s="7">
        <v>0</v>
      </c>
      <c r="N14" s="7">
        <v>0</v>
      </c>
      <c r="O14" s="7">
        <f t="shared" si="0"/>
        <v>3</v>
      </c>
      <c r="P14" s="7" t="str">
        <f>K14</f>
        <v>ESTRÉS , ALTERACIONES DE SUEÑO ESTRÉS</v>
      </c>
      <c r="Q14" s="7">
        <v>8</v>
      </c>
      <c r="R14" s="7" t="s">
        <v>34</v>
      </c>
      <c r="S14" s="7" t="s">
        <v>34</v>
      </c>
      <c r="T14" s="7" t="s">
        <v>34</v>
      </c>
      <c r="U14" s="7">
        <v>2</v>
      </c>
      <c r="V14" s="7">
        <v>2</v>
      </c>
      <c r="W14" s="7">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441</v>
      </c>
      <c r="AF14" s="15" t="s">
        <v>35</v>
      </c>
      <c r="AG14" s="15" t="s">
        <v>35</v>
      </c>
      <c r="AH14" s="15" t="s">
        <v>392</v>
      </c>
      <c r="AI14" s="19" t="s">
        <v>628</v>
      </c>
      <c r="AJ14" s="15"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21.5" x14ac:dyDescent="0.35">
      <c r="A15" s="79"/>
      <c r="B15" s="315"/>
      <c r="C15" s="315"/>
      <c r="D15" s="315"/>
      <c r="E15" s="411"/>
      <c r="F15" s="411"/>
      <c r="G15" s="414"/>
      <c r="H15" s="312"/>
      <c r="I15" s="15" t="s">
        <v>86</v>
      </c>
      <c r="J15" s="15" t="s">
        <v>668</v>
      </c>
      <c r="K15" s="15" t="s">
        <v>152</v>
      </c>
      <c r="L15" s="7">
        <v>3</v>
      </c>
      <c r="M15" s="7">
        <v>0</v>
      </c>
      <c r="N15" s="7">
        <v>0</v>
      </c>
      <c r="O15" s="7">
        <v>3</v>
      </c>
      <c r="P15" s="7" t="s">
        <v>625</v>
      </c>
      <c r="Q15" s="7">
        <v>8</v>
      </c>
      <c r="R15" s="7" t="s">
        <v>34</v>
      </c>
      <c r="S15" s="7" t="s">
        <v>34</v>
      </c>
      <c r="T15" s="7" t="s">
        <v>34</v>
      </c>
      <c r="U15" s="7">
        <v>2</v>
      </c>
      <c r="V15" s="7">
        <v>2</v>
      </c>
      <c r="W15" s="7">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585</v>
      </c>
      <c r="AF15" s="15" t="s">
        <v>35</v>
      </c>
      <c r="AG15" s="15" t="s">
        <v>35</v>
      </c>
      <c r="AH15" s="15" t="s">
        <v>392</v>
      </c>
      <c r="AI15" s="19" t="s">
        <v>655</v>
      </c>
      <c r="AJ15" s="15" t="s">
        <v>35</v>
      </c>
      <c r="AK15" s="135" t="s">
        <v>599</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11"/>
      <c r="F16" s="411"/>
      <c r="G16" s="67" t="s">
        <v>45</v>
      </c>
      <c r="H16" s="15" t="s">
        <v>892</v>
      </c>
      <c r="I16" s="15" t="s">
        <v>573</v>
      </c>
      <c r="J16" s="15" t="s">
        <v>575</v>
      </c>
      <c r="K16" s="15" t="s">
        <v>576</v>
      </c>
      <c r="L16" s="7">
        <v>3</v>
      </c>
      <c r="M16" s="7">
        <v>0</v>
      </c>
      <c r="N16" s="7">
        <v>0</v>
      </c>
      <c r="O16" s="7">
        <v>3</v>
      </c>
      <c r="P16" s="7" t="s">
        <v>577</v>
      </c>
      <c r="Q16" s="7">
        <v>8</v>
      </c>
      <c r="R16" s="7" t="s">
        <v>34</v>
      </c>
      <c r="S16" s="7" t="s">
        <v>34</v>
      </c>
      <c r="T16" s="7" t="s">
        <v>34</v>
      </c>
      <c r="U16" s="7">
        <v>2</v>
      </c>
      <c r="V16" s="7">
        <v>3</v>
      </c>
      <c r="W16" s="7">
        <f t="shared" si="1"/>
        <v>6</v>
      </c>
      <c r="X16" s="9" t="str">
        <f t="shared" si="2"/>
        <v>M</v>
      </c>
      <c r="Y16" s="10" t="str">
        <f t="shared" si="3"/>
        <v>Situación deficiente con exposición esporádica, o bien situación mejorable con exposición continuada o frecuente. Es posible que suceda el daño alguna vez.</v>
      </c>
      <c r="Z16" s="8">
        <v>25</v>
      </c>
      <c r="AA16" s="8">
        <f t="shared" si="4"/>
        <v>150</v>
      </c>
      <c r="AB16" s="11" t="str">
        <f t="shared" si="5"/>
        <v>II</v>
      </c>
      <c r="AC16" s="10" t="str">
        <f t="shared" si="6"/>
        <v>Corregir y adoptar medidas de control de inmediato. Sin embargo suspenda actividades si el nivel de riesgo está por encima o igual de 360.</v>
      </c>
      <c r="AD16" s="12" t="str">
        <f t="shared" si="7"/>
        <v>No aceptable o aceptable con control específico</v>
      </c>
      <c r="AE16" s="282" t="s">
        <v>578</v>
      </c>
      <c r="AF16" s="15" t="s">
        <v>35</v>
      </c>
      <c r="AG16" s="15" t="s">
        <v>35</v>
      </c>
      <c r="AH16" s="15" t="s">
        <v>35</v>
      </c>
      <c r="AI16" s="20" t="s">
        <v>859</v>
      </c>
      <c r="AJ16" s="15" t="s">
        <v>602</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1"/>
      <c r="F17" s="411"/>
      <c r="G17" s="67" t="s">
        <v>45</v>
      </c>
      <c r="H17" s="311" t="s">
        <v>58</v>
      </c>
      <c r="I17" s="211" t="s">
        <v>90</v>
      </c>
      <c r="J17" s="15" t="s">
        <v>93</v>
      </c>
      <c r="K17" s="211" t="s">
        <v>91</v>
      </c>
      <c r="L17" s="7">
        <v>3</v>
      </c>
      <c r="M17" s="250">
        <v>0</v>
      </c>
      <c r="N17" s="7">
        <v>0</v>
      </c>
      <c r="O17" s="7">
        <f t="shared" si="0"/>
        <v>3</v>
      </c>
      <c r="P17" s="211" t="str">
        <f>K17</f>
        <v>ALTERACIONES OSTEOMUSCULARES DE ESPALDA Y EXTREMIDADES.</v>
      </c>
      <c r="Q17" s="211">
        <v>8</v>
      </c>
      <c r="R17" s="211" t="s">
        <v>34</v>
      </c>
      <c r="S17" s="211" t="s">
        <v>94</v>
      </c>
      <c r="T17" s="92" t="s">
        <v>34</v>
      </c>
      <c r="U17" s="90">
        <v>2</v>
      </c>
      <c r="V17" s="8">
        <v>4</v>
      </c>
      <c r="W17" s="8">
        <f t="shared" si="1"/>
        <v>8</v>
      </c>
      <c r="X17" s="9"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8.25" thickBot="1" x14ac:dyDescent="0.4">
      <c r="A18" s="79"/>
      <c r="B18" s="315"/>
      <c r="C18" s="315"/>
      <c r="D18" s="315"/>
      <c r="E18" s="411"/>
      <c r="F18" s="411"/>
      <c r="G18" s="67" t="s">
        <v>45</v>
      </c>
      <c r="H18" s="312"/>
      <c r="I18" s="16" t="s">
        <v>51</v>
      </c>
      <c r="J18" s="15" t="s">
        <v>97</v>
      </c>
      <c r="K18" s="211" t="s">
        <v>91</v>
      </c>
      <c r="L18" s="7">
        <v>3</v>
      </c>
      <c r="M18" s="250">
        <v>0</v>
      </c>
      <c r="N18" s="7">
        <v>0</v>
      </c>
      <c r="O18" s="7">
        <f t="shared" si="0"/>
        <v>3</v>
      </c>
      <c r="P18" s="211" t="str">
        <f>K18</f>
        <v>ALTERACIONES OSTEOMUSCULARES DE ESPALDA Y EXTREMIDADES.</v>
      </c>
      <c r="Q18" s="211">
        <v>8</v>
      </c>
      <c r="R18" s="211" t="s">
        <v>34</v>
      </c>
      <c r="S18" s="211" t="s">
        <v>98</v>
      </c>
      <c r="T18" s="92" t="s">
        <v>34</v>
      </c>
      <c r="U18" s="90">
        <v>2</v>
      </c>
      <c r="V18" s="8">
        <v>4</v>
      </c>
      <c r="W18" s="8">
        <f t="shared" si="1"/>
        <v>8</v>
      </c>
      <c r="X18" s="9"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2.5" thickTop="1" thickBot="1" x14ac:dyDescent="0.4">
      <c r="A19" s="79"/>
      <c r="B19" s="315"/>
      <c r="C19" s="315"/>
      <c r="D19" s="315"/>
      <c r="E19" s="411"/>
      <c r="F19" s="411"/>
      <c r="G19" s="67" t="s">
        <v>34</v>
      </c>
      <c r="H19" s="311" t="s">
        <v>50</v>
      </c>
      <c r="I19" s="16" t="s">
        <v>149</v>
      </c>
      <c r="J19" s="15" t="s">
        <v>501</v>
      </c>
      <c r="K19" s="211" t="s">
        <v>203</v>
      </c>
      <c r="L19" s="7">
        <v>3</v>
      </c>
      <c r="M19" s="250">
        <v>0</v>
      </c>
      <c r="N19" s="7">
        <v>0</v>
      </c>
      <c r="O19" s="7">
        <f t="shared" si="0"/>
        <v>3</v>
      </c>
      <c r="P19" s="211" t="str">
        <f>K19</f>
        <v xml:space="preserve">CAIDAS DEL MISMO Y DIFERENTE NIVEL, GOLPES, HERIDAS, TORCEDURAS </v>
      </c>
      <c r="Q19" s="211">
        <v>4</v>
      </c>
      <c r="R19" s="211" t="s">
        <v>34</v>
      </c>
      <c r="S19" s="211" t="s">
        <v>34</v>
      </c>
      <c r="T19" s="92" t="s">
        <v>34</v>
      </c>
      <c r="U19" s="90">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10</v>
      </c>
      <c r="AA19" s="8">
        <f t="shared" si="4"/>
        <v>120</v>
      </c>
      <c r="AB19" s="11" t="str">
        <f t="shared" si="5"/>
        <v>III</v>
      </c>
      <c r="AC19" s="10" t="str">
        <f t="shared" si="6"/>
        <v>Mejorar si es posible. Sería conveniente justificar la intervención y su rentabilidad.</v>
      </c>
      <c r="AD19" s="12" t="str">
        <f t="shared" si="7"/>
        <v>Aceptable</v>
      </c>
      <c r="AE19" s="10" t="s">
        <v>155</v>
      </c>
      <c r="AF19" s="15" t="s">
        <v>35</v>
      </c>
      <c r="AG19" s="15" t="s">
        <v>35</v>
      </c>
      <c r="AH19" s="8" t="s">
        <v>346</v>
      </c>
      <c r="AI19" s="20" t="s">
        <v>363</v>
      </c>
      <c r="AJ19" s="211" t="s">
        <v>392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75" thickTop="1" x14ac:dyDescent="0.35">
      <c r="A20" s="79"/>
      <c r="B20" s="315"/>
      <c r="C20" s="315"/>
      <c r="D20" s="315"/>
      <c r="E20" s="411"/>
      <c r="F20" s="411"/>
      <c r="G20" s="67" t="s">
        <v>34</v>
      </c>
      <c r="H20" s="321"/>
      <c r="I20" s="15" t="s">
        <v>149</v>
      </c>
      <c r="J20" s="15" t="s">
        <v>239</v>
      </c>
      <c r="K20" s="211" t="s">
        <v>240</v>
      </c>
      <c r="L20" s="7">
        <v>3</v>
      </c>
      <c r="M20" s="250">
        <v>0</v>
      </c>
      <c r="N20" s="7">
        <v>0</v>
      </c>
      <c r="O20" s="7">
        <f t="shared" si="0"/>
        <v>3</v>
      </c>
      <c r="P20" s="211" t="s">
        <v>241</v>
      </c>
      <c r="Q20" s="211">
        <v>1</v>
      </c>
      <c r="R20" s="211" t="s">
        <v>34</v>
      </c>
      <c r="S20" s="211" t="s">
        <v>34</v>
      </c>
      <c r="T20" s="211" t="s">
        <v>34</v>
      </c>
      <c r="U20" s="8">
        <v>6</v>
      </c>
      <c r="V20" s="8">
        <v>2</v>
      </c>
      <c r="W20" s="8">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10</v>
      </c>
      <c r="AA20" s="8">
        <f t="shared" si="4"/>
        <v>120</v>
      </c>
      <c r="AB20" s="11" t="str">
        <f t="shared" si="5"/>
        <v>III</v>
      </c>
      <c r="AC20" s="10" t="str">
        <f t="shared" si="6"/>
        <v>Mejorar si es posible. Sería conveniente justificar la intervención y su rentabilidad.</v>
      </c>
      <c r="AD20" s="12" t="str">
        <f t="shared" si="7"/>
        <v>Aceptable</v>
      </c>
      <c r="AE20" s="10" t="s">
        <v>242</v>
      </c>
      <c r="AF20" s="10" t="s">
        <v>35</v>
      </c>
      <c r="AG20" s="10" t="s">
        <v>403</v>
      </c>
      <c r="AH20" s="10" t="s">
        <v>367</v>
      </c>
      <c r="AI20" s="10" t="s">
        <v>417</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95.25" thickBot="1" x14ac:dyDescent="0.4">
      <c r="A21" s="79"/>
      <c r="B21" s="315"/>
      <c r="C21" s="315"/>
      <c r="D21" s="315"/>
      <c r="E21" s="411"/>
      <c r="F21" s="411"/>
      <c r="G21" s="67" t="s">
        <v>34</v>
      </c>
      <c r="H21" s="321"/>
      <c r="I21" s="16" t="s">
        <v>100</v>
      </c>
      <c r="J21" s="15" t="s">
        <v>101</v>
      </c>
      <c r="K21" s="211" t="s">
        <v>150</v>
      </c>
      <c r="L21" s="7">
        <v>3</v>
      </c>
      <c r="M21" s="250">
        <v>0</v>
      </c>
      <c r="N21" s="7">
        <v>0</v>
      </c>
      <c r="O21" s="7">
        <f t="shared" si="0"/>
        <v>3</v>
      </c>
      <c r="P21" s="211" t="str">
        <f>K21</f>
        <v xml:space="preserve">HERIDA  GOLPE </v>
      </c>
      <c r="Q21" s="211">
        <v>8</v>
      </c>
      <c r="R21" s="211" t="s">
        <v>34</v>
      </c>
      <c r="S21" s="211" t="s">
        <v>34</v>
      </c>
      <c r="T21" s="92" t="s">
        <v>34</v>
      </c>
      <c r="U21" s="90">
        <v>0</v>
      </c>
      <c r="V21" s="8">
        <v>1</v>
      </c>
      <c r="W21" s="8">
        <f t="shared" si="1"/>
        <v>0</v>
      </c>
      <c r="X21" s="9" t="str">
        <f t="shared" si="2"/>
        <v>B</v>
      </c>
      <c r="Y21" s="10" t="str">
        <f t="shared" si="3"/>
        <v>Situación mejorable con exposición ocasional o esporádica, o situación sin anomalía destacable con cualquier nivel de exposición. No es esperable que se materialice el riesgo, aunque puede ser concebible.</v>
      </c>
      <c r="Z21" s="8">
        <v>10</v>
      </c>
      <c r="AA21" s="8">
        <f t="shared" si="4"/>
        <v>0</v>
      </c>
      <c r="AB21" s="11" t="str">
        <f t="shared" si="5"/>
        <v>IV</v>
      </c>
      <c r="AC21" s="10" t="str">
        <f t="shared" si="6"/>
        <v>Mantener las medidas de control existentes, pero se deberían considerar soluciones o mejoras y se deben hacer comprobaciones periódicas para asegurar que el riesgo aún es tolerable.</v>
      </c>
      <c r="AD21" s="12" t="str">
        <f t="shared" si="7"/>
        <v>Aceptable</v>
      </c>
      <c r="AE21" s="10" t="s">
        <v>104</v>
      </c>
      <c r="AF21" s="211" t="s">
        <v>35</v>
      </c>
      <c r="AG21" s="211" t="s">
        <v>35</v>
      </c>
      <c r="AH21" s="211" t="s">
        <v>105</v>
      </c>
      <c r="AI21" s="13" t="s">
        <v>675</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82.5" thickTop="1" thickBot="1" x14ac:dyDescent="0.4">
      <c r="A22" s="79"/>
      <c r="B22" s="315"/>
      <c r="C22" s="315"/>
      <c r="D22" s="315"/>
      <c r="E22" s="411"/>
      <c r="F22" s="411"/>
      <c r="G22" s="67" t="s">
        <v>161</v>
      </c>
      <c r="H22" s="321"/>
      <c r="I22" s="16" t="s">
        <v>157</v>
      </c>
      <c r="J22" s="15" t="s">
        <v>112</v>
      </c>
      <c r="K22" s="211" t="s">
        <v>422</v>
      </c>
      <c r="L22" s="7">
        <v>3</v>
      </c>
      <c r="M22" s="250">
        <v>0</v>
      </c>
      <c r="N22" s="7">
        <v>0</v>
      </c>
      <c r="O22" s="7">
        <f t="shared" si="0"/>
        <v>3</v>
      </c>
      <c r="P22" s="211" t="s">
        <v>423</v>
      </c>
      <c r="Q22" s="211">
        <v>8</v>
      </c>
      <c r="R22" s="211" t="s">
        <v>34</v>
      </c>
      <c r="S22" s="211" t="s">
        <v>34</v>
      </c>
      <c r="T22" s="211" t="s">
        <v>45</v>
      </c>
      <c r="U22" s="8">
        <v>2</v>
      </c>
      <c r="V22" s="8">
        <v>2</v>
      </c>
      <c r="W22" s="8">
        <f t="shared" si="1"/>
        <v>4</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25</v>
      </c>
      <c r="AA22" s="8">
        <f t="shared" si="4"/>
        <v>100</v>
      </c>
      <c r="AB22" s="11" t="str">
        <f t="shared" si="5"/>
        <v>III</v>
      </c>
      <c r="AC22" s="10" t="str">
        <f t="shared" si="6"/>
        <v>Mejorar si es posible. Sería conveniente justificar la intervención y su rentabilidad.</v>
      </c>
      <c r="AD22" s="12" t="str">
        <f t="shared" si="7"/>
        <v>Aceptable</v>
      </c>
      <c r="AE22" s="12" t="s">
        <v>35</v>
      </c>
      <c r="AF22" s="15" t="s">
        <v>35</v>
      </c>
      <c r="AG22" s="15" t="s">
        <v>35</v>
      </c>
      <c r="AH22" s="15" t="s">
        <v>35</v>
      </c>
      <c r="AI22" s="13" t="s">
        <v>414</v>
      </c>
      <c r="AJ22" s="15"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2.5" thickTop="1" thickBot="1" x14ac:dyDescent="0.4">
      <c r="A23" s="79"/>
      <c r="B23" s="315"/>
      <c r="C23" s="315"/>
      <c r="D23" s="315"/>
      <c r="E23" s="411"/>
      <c r="F23" s="411"/>
      <c r="G23" s="67" t="s">
        <v>34</v>
      </c>
      <c r="H23" s="312"/>
      <c r="I23" s="16" t="s">
        <v>54</v>
      </c>
      <c r="J23" s="15" t="s">
        <v>119</v>
      </c>
      <c r="K23" s="211" t="s">
        <v>107</v>
      </c>
      <c r="L23" s="7">
        <v>3</v>
      </c>
      <c r="M23" s="250">
        <v>0</v>
      </c>
      <c r="N23" s="7">
        <v>0</v>
      </c>
      <c r="O23" s="7">
        <f t="shared" si="0"/>
        <v>3</v>
      </c>
      <c r="P23" s="211" t="str">
        <f>K23</f>
        <v>MUERTE, FRACTURAS, LACERACIÓN, CONTUSIÓN, HERIDAS</v>
      </c>
      <c r="Q23" s="211">
        <v>8</v>
      </c>
      <c r="R23" s="211" t="s">
        <v>34</v>
      </c>
      <c r="S23" s="211" t="s">
        <v>34</v>
      </c>
      <c r="T23" s="92" t="s">
        <v>34</v>
      </c>
      <c r="U23" s="90">
        <v>2</v>
      </c>
      <c r="V23" s="8">
        <v>1</v>
      </c>
      <c r="W23" s="8">
        <f t="shared" si="1"/>
        <v>2</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60</v>
      </c>
      <c r="AA23" s="8">
        <f t="shared" si="4"/>
        <v>120</v>
      </c>
      <c r="AB23" s="11" t="str">
        <f t="shared" si="5"/>
        <v>III</v>
      </c>
      <c r="AC23" s="10" t="str">
        <f t="shared" si="6"/>
        <v>Mejorar si es posible. Sería conveniente justificar la intervención y su rentabilidad.</v>
      </c>
      <c r="AD23" s="12" t="str">
        <f t="shared" si="7"/>
        <v>Aceptable</v>
      </c>
      <c r="AE23" s="10" t="s">
        <v>109</v>
      </c>
      <c r="AF23" s="15" t="s">
        <v>35</v>
      </c>
      <c r="AG23" s="15" t="s">
        <v>35</v>
      </c>
      <c r="AH23" s="15" t="s">
        <v>406</v>
      </c>
      <c r="AI23" s="13" t="s">
        <v>407</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ht="96" thickTop="1" thickBot="1" x14ac:dyDescent="0.25">
      <c r="A24" s="99"/>
      <c r="B24" s="376"/>
      <c r="C24" s="376"/>
      <c r="D24" s="376"/>
      <c r="E24" s="412"/>
      <c r="F24" s="412"/>
      <c r="G24" s="67" t="s">
        <v>34</v>
      </c>
      <c r="H24" s="93" t="s">
        <v>113</v>
      </c>
      <c r="I24" s="94" t="s">
        <v>114</v>
      </c>
      <c r="J24" s="95" t="s">
        <v>116</v>
      </c>
      <c r="K24" s="94" t="s">
        <v>115</v>
      </c>
      <c r="L24" s="7">
        <v>3</v>
      </c>
      <c r="M24" s="250">
        <v>0</v>
      </c>
      <c r="N24" s="7">
        <v>0</v>
      </c>
      <c r="O24" s="7">
        <f t="shared" si="0"/>
        <v>3</v>
      </c>
      <c r="P24" s="94" t="str">
        <f>K24</f>
        <v>HERIDAS, FRACTURAS LACERACIONES MUERTE</v>
      </c>
      <c r="Q24" s="94">
        <v>8</v>
      </c>
      <c r="R24" s="94" t="s">
        <v>34</v>
      </c>
      <c r="S24" s="94" t="s">
        <v>34</v>
      </c>
      <c r="T24" s="98" t="s">
        <v>34</v>
      </c>
      <c r="U24" s="90">
        <v>2</v>
      </c>
      <c r="V24" s="8">
        <v>1</v>
      </c>
      <c r="W24" s="8">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10</v>
      </c>
      <c r="AA24" s="8">
        <f t="shared" si="4"/>
        <v>20</v>
      </c>
      <c r="AB24" s="11" t="str">
        <f t="shared" si="5"/>
        <v>IV</v>
      </c>
      <c r="AC24" s="10" t="str">
        <f t="shared" si="6"/>
        <v>Mantener las medidas de control existentes, pero se deberían considerar soluciones o mejoras y se deben hacer comprobaciones periódicas para asegurar que el riesgo aún es tolerable.</v>
      </c>
      <c r="AD24" s="12" t="str">
        <f t="shared" si="7"/>
        <v>Aceptable</v>
      </c>
      <c r="AE24" s="24" t="s">
        <v>117</v>
      </c>
      <c r="AF24" s="211" t="s">
        <v>35</v>
      </c>
      <c r="AG24" s="211" t="s">
        <v>35</v>
      </c>
      <c r="AH24" s="211" t="s">
        <v>118</v>
      </c>
      <c r="AI24" s="13" t="s">
        <v>419</v>
      </c>
      <c r="AJ24" s="211" t="s">
        <v>35</v>
      </c>
      <c r="AK24" s="14" t="s">
        <v>36</v>
      </c>
    </row>
    <row r="25" spans="1:64" x14ac:dyDescent="0.2">
      <c r="AI25" s="220"/>
    </row>
    <row r="33" ht="67.5" customHeight="1" x14ac:dyDescent="0.2"/>
    <row r="48" ht="67.5" customHeight="1" x14ac:dyDescent="0.2"/>
    <row r="63" ht="67.5" customHeight="1" x14ac:dyDescent="0.2"/>
    <row r="76" ht="67.5" customHeight="1" x14ac:dyDescent="0.2"/>
    <row r="91" ht="67.5" customHeight="1" x14ac:dyDescent="0.2"/>
    <row r="104" ht="67.5" customHeight="1" x14ac:dyDescent="0.2"/>
    <row r="118" ht="67.5" customHeight="1" x14ac:dyDescent="0.2"/>
    <row r="132" ht="67.5" customHeight="1" x14ac:dyDescent="0.2"/>
    <row r="146" ht="67.5" customHeight="1" x14ac:dyDescent="0.2"/>
    <row r="160" ht="67.5" customHeight="1" x14ac:dyDescent="0.2"/>
    <row r="174" ht="67.5" customHeight="1" x14ac:dyDescent="0.2"/>
    <row r="188" ht="67.5" customHeight="1" x14ac:dyDescent="0.2"/>
    <row r="202" ht="67.5" customHeight="1" x14ac:dyDescent="0.2"/>
    <row r="217" ht="67.5" customHeight="1" x14ac:dyDescent="0.2"/>
    <row r="232" ht="67.5" customHeight="1" x14ac:dyDescent="0.2"/>
    <row r="247" ht="67.5" customHeight="1" x14ac:dyDescent="0.2"/>
    <row r="261" ht="67.5" customHeight="1" x14ac:dyDescent="0.2"/>
    <row r="275" ht="67.5" customHeight="1" x14ac:dyDescent="0.2"/>
    <row r="289" ht="67.5" customHeight="1" x14ac:dyDescent="0.2"/>
    <row r="303" ht="67.5" customHeight="1" x14ac:dyDescent="0.2"/>
    <row r="317" ht="67.5" customHeight="1" x14ac:dyDescent="0.2"/>
    <row r="331" ht="67.5" customHeight="1" x14ac:dyDescent="0.2"/>
    <row r="346" ht="67.5" customHeight="1" x14ac:dyDescent="0.2"/>
    <row r="360" ht="67.5" customHeight="1" x14ac:dyDescent="0.2"/>
    <row r="374" ht="67.5" customHeight="1" x14ac:dyDescent="0.2"/>
    <row r="388" ht="67.5" customHeight="1" x14ac:dyDescent="0.2"/>
    <row r="402" ht="67.5" customHeight="1" x14ac:dyDescent="0.2"/>
    <row r="416" ht="67.5" customHeight="1" x14ac:dyDescent="0.2"/>
    <row r="431" ht="67.5" customHeight="1" x14ac:dyDescent="0.2"/>
    <row r="446" ht="67.5" customHeight="1" x14ac:dyDescent="0.2"/>
    <row r="461" ht="67.5" customHeight="1" x14ac:dyDescent="0.2"/>
    <row r="476" ht="148.5" customHeight="1" x14ac:dyDescent="0.2"/>
    <row r="485" ht="67.5" customHeight="1" x14ac:dyDescent="0.2"/>
    <row r="500" ht="67.5" customHeight="1" x14ac:dyDescent="0.2"/>
    <row r="515" ht="67.5" customHeight="1" x14ac:dyDescent="0.2"/>
    <row r="529" ht="67.5" customHeight="1" x14ac:dyDescent="0.2"/>
    <row r="543" ht="67.5" customHeight="1" x14ac:dyDescent="0.2"/>
    <row r="558" ht="67.5" customHeight="1" x14ac:dyDescent="0.2"/>
    <row r="572" ht="67.5" customHeight="1" x14ac:dyDescent="0.2"/>
    <row r="586" ht="67.5" customHeight="1" x14ac:dyDescent="0.2"/>
    <row r="601" ht="67.5" customHeight="1" x14ac:dyDescent="0.2"/>
    <row r="616" ht="67.5" customHeight="1" x14ac:dyDescent="0.2"/>
    <row r="631" ht="67.5" customHeight="1" x14ac:dyDescent="0.2"/>
    <row r="646" ht="67.5" customHeight="1" x14ac:dyDescent="0.2"/>
    <row r="660" ht="67.5" customHeight="1" x14ac:dyDescent="0.2"/>
    <row r="675" ht="67.5" customHeight="1" x14ac:dyDescent="0.2"/>
    <row r="690" ht="67.5" customHeight="1" x14ac:dyDescent="0.2"/>
    <row r="704" ht="67.5" customHeight="1" x14ac:dyDescent="0.2"/>
    <row r="719" ht="67.5" customHeight="1" x14ac:dyDescent="0.2"/>
    <row r="733" ht="148.5" customHeight="1" x14ac:dyDescent="0.2"/>
  </sheetData>
  <mergeCells count="46">
    <mergeCell ref="H17:H18"/>
    <mergeCell ref="H19:H23"/>
    <mergeCell ref="AG9:AG10"/>
    <mergeCell ref="Z9:Z10"/>
    <mergeCell ref="H9:J9"/>
    <mergeCell ref="K9:K10"/>
    <mergeCell ref="L9:O9"/>
    <mergeCell ref="V9:V10"/>
    <mergeCell ref="W9:W10"/>
    <mergeCell ref="X9:X10"/>
    <mergeCell ref="Y9:Y10"/>
    <mergeCell ref="G14:G15"/>
    <mergeCell ref="H14:H15"/>
    <mergeCell ref="H11:H13"/>
    <mergeCell ref="AJ9:AJ10"/>
    <mergeCell ref="AK9:AK10"/>
    <mergeCell ref="B11:B24"/>
    <mergeCell ref="C11:C24"/>
    <mergeCell ref="D11:D24"/>
    <mergeCell ref="E11:E24"/>
    <mergeCell ref="F11:F24"/>
    <mergeCell ref="AA9:AA10"/>
    <mergeCell ref="AB9:AB10"/>
    <mergeCell ref="AC9:AC10"/>
    <mergeCell ref="AH9:AH10"/>
    <mergeCell ref="AI9:AI10"/>
    <mergeCell ref="AD9:AD10"/>
    <mergeCell ref="AE9:AE10"/>
    <mergeCell ref="AF9:AF10"/>
    <mergeCell ref="U9:U10"/>
    <mergeCell ref="P9:P10"/>
    <mergeCell ref="Q9:Q10"/>
    <mergeCell ref="R9:T9"/>
    <mergeCell ref="B9:B10"/>
    <mergeCell ref="C9:C10"/>
    <mergeCell ref="D9:D10"/>
    <mergeCell ref="E9:E10"/>
    <mergeCell ref="F9:F10"/>
    <mergeCell ref="G9:G10"/>
    <mergeCell ref="B5:T5"/>
    <mergeCell ref="U5:AK5"/>
    <mergeCell ref="B7:T8"/>
    <mergeCell ref="U7:AC8"/>
    <mergeCell ref="AD7:AD8"/>
    <mergeCell ref="AE7:AK7"/>
    <mergeCell ref="AE8:AK8"/>
  </mergeCells>
  <conditionalFormatting sqref="AB682:AF682 AE514:AF514 AE502:AF502 AE234:AF234 AB50:AF50 AB35:AF35 AB29:AF32 AB33:AE34 AB44:AF47 AB36:AE43 AB48:AE49 AB62:AF63 AB51:AE61 AB65:AF65 AB64:AE64 AB75:AF76 AB66:AE74 AB78:AF78 AB77:AE77 AB90:AF91 AB79:AE89 AB93:AF93 AB92:AE92 AB94:AE103 AF89 AF103:AF104 AE106:AF106 AE104:AE105 AE107:AE116 AF116 AE117:AF118 AE120:AF120 AE119 AE121:AE130 AF130 AE131:AF132 AE134:AF134 AE133 AE135:AE144 AF144 AE145:AF146 AE148:AF148 AE147 AE149:AE158 AF158 AB104:AD158 AB159:AF231 AE246:AF247 AE249:AF249 AE248 AE250:AE259 AF259 AB260:AF260 AE261:AF499 AE500:AE501 AE503:AE513 AB261:AD514 AB515:AF600 AB677:AF677 AB612:AF613 AB603:AF603 AB601:AE602 AB604:AE611 AB615:AF674 AB614:AE614 AB675:AE676 AB678:AE681 AB686:AF687 AB683:AE685 AB689:AF749 AB688:AE688 AB232:AE233 AE235:AE245 AB234:AD259 AB14:AE14 AB25:AE28 AB17:AE18">
    <cfRule type="cellIs" dxfId="1060" priority="115" stopIfTrue="1" operator="equal">
      <formula>"I"</formula>
    </cfRule>
    <cfRule type="cellIs" dxfId="1059" priority="116" stopIfTrue="1" operator="equal">
      <formula>"II"</formula>
    </cfRule>
    <cfRule type="cellIs" dxfId="1058" priority="117" stopIfTrue="1" operator="between">
      <formula>"III"</formula>
      <formula>"IV"</formula>
    </cfRule>
  </conditionalFormatting>
  <conditionalFormatting sqref="AD682:AF682 AE514:AF514 AE502:AF502 AD234:AF234 AD232:AE233 AD235:AE246 AD50:AF50 AD35:AF35 AD29:AF32 AD33:AE34 AD44:AF47 AD36:AE43 AD48:AE49 AD62:AF63 AD51:AE61 AD65:AF65 AD64:AE64 AD75:AF76 AD66:AE74 AD78:AF78 AD77:AE77 AD90:AF91 AD79:AE89 AD93:AF93 AD92:AE92 AD94:AE103 AF89 AF103:AF104 AE106:AF106 AE104:AE105 AE107:AE116 AF116 AE117:AF118 AE120:AF120 AE119 AE121:AE130 AF130 AE131:AF132 AE134:AF134 AE133 AE135:AE144 AF144 AE145:AF146 AE148:AF148 AE147 AE149:AE158 AF158 AD104:AD158 AD159:AF231 AF246:AF247 AE249:AF249 AE247:AE248 AE250:AE259 AF259 AD247:AD259 AD260:AF260 AE261:AF499 AE500:AE501 AE503:AE513 AD261:AD514 AD515:AF600 AD677:AF677 AD612:AF613 AD603:AF603 AD601:AE602 AD604:AE611 AD615:AF674 AD614:AE614 AD675:AE676 AD678:AE681 AD686:AF687 AD683:AE685 AD689:AF749 AD688:AE688 AD14:AE14 AD25:AE28 AD17:AE18">
    <cfRule type="cellIs" dxfId="1057" priority="113" stopIfTrue="1" operator="equal">
      <formula>"Aceptable"</formula>
    </cfRule>
    <cfRule type="cellIs" dxfId="1056" priority="114" stopIfTrue="1" operator="equal">
      <formula>"No aceptable"</formula>
    </cfRule>
  </conditionalFormatting>
  <conditionalFormatting sqref="AD14 AD25:AD749 AD17:AD18">
    <cfRule type="containsText" dxfId="1055" priority="110" stopIfTrue="1" operator="containsText" text="No aceptable o aceptable con control específico">
      <formula>NOT(ISERROR(SEARCH("No aceptable o aceptable con control específico",AD14)))</formula>
    </cfRule>
    <cfRule type="containsText" dxfId="1054" priority="111" stopIfTrue="1" operator="containsText" text="No aceptable">
      <formula>NOT(ISERROR(SEARCH("No aceptable",AD14)))</formula>
    </cfRule>
    <cfRule type="containsText" dxfId="1053" priority="112" stopIfTrue="1" operator="containsText" text="No Aceptable o aceptable con control específico">
      <formula>NOT(ISERROR(SEARCH("No Aceptable o aceptable con control específico",AD14)))</formula>
    </cfRule>
  </conditionalFormatting>
  <conditionalFormatting sqref="AD11">
    <cfRule type="containsText" dxfId="1052" priority="102" stopIfTrue="1" operator="containsText" text="No aceptable o aceptable con control específico">
      <formula>NOT(ISERROR(SEARCH("No aceptable o aceptable con control específico",AD11)))</formula>
    </cfRule>
    <cfRule type="containsText" dxfId="1051" priority="103" stopIfTrue="1" operator="containsText" text="No aceptable">
      <formula>NOT(ISERROR(SEARCH("No aceptable",AD11)))</formula>
    </cfRule>
    <cfRule type="containsText" dxfId="1050" priority="104" stopIfTrue="1" operator="containsText" text="No Aceptable o aceptable con control específico">
      <formula>NOT(ISERROR(SEARCH("No Aceptable o aceptable con control específico",AD11)))</formula>
    </cfRule>
  </conditionalFormatting>
  <conditionalFormatting sqref="AD11:AE11">
    <cfRule type="cellIs" dxfId="1049" priority="105" stopIfTrue="1" operator="equal">
      <formula>"Aceptable"</formula>
    </cfRule>
    <cfRule type="cellIs" dxfId="1048" priority="106" stopIfTrue="1" operator="equal">
      <formula>"No aceptable"</formula>
    </cfRule>
  </conditionalFormatting>
  <conditionalFormatting sqref="AD12:AE12">
    <cfRule type="cellIs" dxfId="1047" priority="97" stopIfTrue="1" operator="equal">
      <formula>"Aceptable"</formula>
    </cfRule>
    <cfRule type="cellIs" dxfId="1046" priority="98" stopIfTrue="1" operator="equal">
      <formula>"No aceptable"</formula>
    </cfRule>
  </conditionalFormatting>
  <conditionalFormatting sqref="AD12">
    <cfRule type="containsText" dxfId="1045" priority="94" stopIfTrue="1" operator="containsText" text="No aceptable o aceptable con control específico">
      <formula>NOT(ISERROR(SEARCH("No aceptable o aceptable con control específico",AD12)))</formula>
    </cfRule>
    <cfRule type="containsText" dxfId="1044" priority="95" stopIfTrue="1" operator="containsText" text="No aceptable">
      <formula>NOT(ISERROR(SEARCH("No aceptable",AD12)))</formula>
    </cfRule>
    <cfRule type="containsText" dxfId="1043" priority="96" stopIfTrue="1" operator="containsText" text="No Aceptable o aceptable con control específico">
      <formula>NOT(ISERROR(SEARCH("No Aceptable o aceptable con control específico",AD12)))</formula>
    </cfRule>
  </conditionalFormatting>
  <conditionalFormatting sqref="AD21:AE21 AE23 AD23:AD24">
    <cfRule type="cellIs" dxfId="1042" priority="89" stopIfTrue="1" operator="equal">
      <formula>"Aceptable"</formula>
    </cfRule>
    <cfRule type="cellIs" dxfId="1041" priority="90" stopIfTrue="1" operator="equal">
      <formula>"No aceptable"</formula>
    </cfRule>
  </conditionalFormatting>
  <conditionalFormatting sqref="AD21 AD23:AD24">
    <cfRule type="containsText" dxfId="1040" priority="86" stopIfTrue="1" operator="containsText" text="No aceptable o aceptable con control específico">
      <formula>NOT(ISERROR(SEARCH("No aceptable o aceptable con control específico",AD21)))</formula>
    </cfRule>
    <cfRule type="containsText" dxfId="1039" priority="87" stopIfTrue="1" operator="containsText" text="No aceptable">
      <formula>NOT(ISERROR(SEARCH("No aceptable",AD21)))</formula>
    </cfRule>
    <cfRule type="containsText" dxfId="1038" priority="88" stopIfTrue="1" operator="containsText" text="No Aceptable o aceptable con control específico">
      <formula>NOT(ISERROR(SEARCH("No Aceptable o aceptable con control específico",AD21)))</formula>
    </cfRule>
  </conditionalFormatting>
  <conditionalFormatting sqref="AE24">
    <cfRule type="cellIs" dxfId="1037" priority="81" stopIfTrue="1" operator="equal">
      <formula>"Aceptable"</formula>
    </cfRule>
    <cfRule type="cellIs" dxfId="1036" priority="82" stopIfTrue="1" operator="equal">
      <formula>"No aceptable"</formula>
    </cfRule>
  </conditionalFormatting>
  <conditionalFormatting sqref="AD19:AE19">
    <cfRule type="cellIs" dxfId="1035" priority="76" stopIfTrue="1" operator="equal">
      <formula>"Aceptable"</formula>
    </cfRule>
    <cfRule type="cellIs" dxfId="1034" priority="77" stopIfTrue="1" operator="equal">
      <formula>"No aceptable"</formula>
    </cfRule>
  </conditionalFormatting>
  <conditionalFormatting sqref="AD19">
    <cfRule type="containsText" dxfId="1033" priority="73" stopIfTrue="1" operator="containsText" text="No aceptable o aceptable con control específico">
      <formula>NOT(ISERROR(SEARCH("No aceptable o aceptable con control específico",AD19)))</formula>
    </cfRule>
    <cfRule type="containsText" dxfId="1032" priority="74" stopIfTrue="1" operator="containsText" text="No aceptable">
      <formula>NOT(ISERROR(SEARCH("No aceptable",AD19)))</formula>
    </cfRule>
    <cfRule type="containsText" dxfId="1031" priority="75" stopIfTrue="1" operator="containsText" text="No Aceptable o aceptable con control específico">
      <formula>NOT(ISERROR(SEARCH("No Aceptable o aceptable con control específico",AD19)))</formula>
    </cfRule>
  </conditionalFormatting>
  <conditionalFormatting sqref="AD20:AE20">
    <cfRule type="cellIs" dxfId="1030" priority="68" stopIfTrue="1" operator="equal">
      <formula>"Aceptable"</formula>
    </cfRule>
    <cfRule type="cellIs" dxfId="1029" priority="69" stopIfTrue="1" operator="equal">
      <formula>"No aceptable"</formula>
    </cfRule>
  </conditionalFormatting>
  <conditionalFormatting sqref="AD20">
    <cfRule type="containsText" dxfId="1028" priority="65" stopIfTrue="1" operator="containsText" text="No aceptable o aceptable con control específico">
      <formula>NOT(ISERROR(SEARCH("No aceptable o aceptable con control específico",AD20)))</formula>
    </cfRule>
    <cfRule type="containsText" dxfId="1027" priority="66" stopIfTrue="1" operator="containsText" text="No aceptable">
      <formula>NOT(ISERROR(SEARCH("No aceptable",AD20)))</formula>
    </cfRule>
    <cfRule type="containsText" dxfId="1026" priority="67" stopIfTrue="1" operator="containsText" text="No Aceptable o aceptable con control específico">
      <formula>NOT(ISERROR(SEARCH("No Aceptable o aceptable con control específico",AD20)))</formula>
    </cfRule>
  </conditionalFormatting>
  <conditionalFormatting sqref="AF24">
    <cfRule type="cellIs" dxfId="1025" priority="60" stopIfTrue="1" operator="equal">
      <formula>"Aceptable"</formula>
    </cfRule>
    <cfRule type="cellIs" dxfId="1024" priority="61" stopIfTrue="1" operator="equal">
      <formula>"No aceptable"</formula>
    </cfRule>
  </conditionalFormatting>
  <conditionalFormatting sqref="AD22">
    <cfRule type="containsText" dxfId="1023" priority="52" stopIfTrue="1" operator="containsText" text="No aceptable o aceptable con control específico">
      <formula>NOT(ISERROR(SEARCH("No aceptable o aceptable con control específico",AD22)))</formula>
    </cfRule>
    <cfRule type="containsText" dxfId="1022" priority="53" stopIfTrue="1" operator="containsText" text="No aceptable">
      <formula>NOT(ISERROR(SEARCH("No aceptable",AD22)))</formula>
    </cfRule>
    <cfRule type="containsText" dxfId="1021" priority="54" stopIfTrue="1" operator="containsText" text="No Aceptable o aceptable con control específico">
      <formula>NOT(ISERROR(SEARCH("No Aceptable o aceptable con control específico",AD22)))</formula>
    </cfRule>
  </conditionalFormatting>
  <conditionalFormatting sqref="AD22:AE22">
    <cfRule type="cellIs" dxfId="1020" priority="55" stopIfTrue="1" operator="equal">
      <formula>"Aceptable"</formula>
    </cfRule>
    <cfRule type="cellIs" dxfId="1019" priority="56" stopIfTrue="1" operator="equal">
      <formula>"No aceptable"</formula>
    </cfRule>
  </conditionalFormatting>
  <conditionalFormatting sqref="AD13:AE13">
    <cfRule type="cellIs" dxfId="1018" priority="47" stopIfTrue="1" operator="equal">
      <formula>"Aceptable"</formula>
    </cfRule>
    <cfRule type="cellIs" dxfId="1017" priority="48" stopIfTrue="1" operator="equal">
      <formula>"No aceptable"</formula>
    </cfRule>
  </conditionalFormatting>
  <conditionalFormatting sqref="AD13">
    <cfRule type="containsText" dxfId="1016" priority="44" stopIfTrue="1" operator="containsText" text="No aceptable o aceptable con control específico">
      <formula>NOT(ISERROR(SEARCH("No aceptable o aceptable con control específico",AD13)))</formula>
    </cfRule>
    <cfRule type="containsText" dxfId="1015" priority="45" stopIfTrue="1" operator="containsText" text="No aceptable">
      <formula>NOT(ISERROR(SEARCH("No aceptable",AD13)))</formula>
    </cfRule>
    <cfRule type="containsText" dxfId="1014" priority="46" stopIfTrue="1" operator="containsText" text="No Aceptable o aceptable con control específico">
      <formula>NOT(ISERROR(SEARCH("No Aceptable o aceptable con control específico",AD13)))</formula>
    </cfRule>
  </conditionalFormatting>
  <conditionalFormatting sqref="AD15">
    <cfRule type="containsText" dxfId="1013" priority="39" stopIfTrue="1" operator="containsText" text="No aceptable o aceptable con control específico">
      <formula>NOT(ISERROR(SEARCH("No aceptable o aceptable con control específico",AD15)))</formula>
    </cfRule>
    <cfRule type="containsText" dxfId="1012" priority="40" stopIfTrue="1" operator="containsText" text="No aceptable">
      <formula>NOT(ISERROR(SEARCH("No aceptable",AD15)))</formula>
    </cfRule>
    <cfRule type="containsText" dxfId="1011" priority="41" stopIfTrue="1" operator="containsText" text="No Aceptable o aceptable con control específico">
      <formula>NOT(ISERROR(SEARCH("No Aceptable o aceptable con control específico",AD15)))</formula>
    </cfRule>
  </conditionalFormatting>
  <conditionalFormatting sqref="AD16">
    <cfRule type="containsText" dxfId="1010" priority="34" stopIfTrue="1" operator="containsText" text="No aceptable o aceptable con control específico">
      <formula>NOT(ISERROR(SEARCH("No aceptable o aceptable con control específico",AD16)))</formula>
    </cfRule>
    <cfRule type="containsText" dxfId="1009" priority="35" stopIfTrue="1" operator="containsText" text="No aceptable">
      <formula>NOT(ISERROR(SEARCH("No aceptable",AD16)))</formula>
    </cfRule>
    <cfRule type="containsText" dxfId="1008" priority="36" stopIfTrue="1" operator="containsText" text="No Aceptable o aceptable con control específico">
      <formula>NOT(ISERROR(SEARCH("No Aceptable o aceptable con control específico",AD16)))</formula>
    </cfRule>
  </conditionalFormatting>
  <conditionalFormatting sqref="AD15:AE15">
    <cfRule type="cellIs" dxfId="1007" priority="42" stopIfTrue="1" operator="equal">
      <formula>"Aceptable"</formula>
    </cfRule>
    <cfRule type="cellIs" dxfId="1006" priority="43" stopIfTrue="1" operator="equal">
      <formula>"No aceptable"</formula>
    </cfRule>
  </conditionalFormatting>
  <conditionalFormatting sqref="AD16:AE16">
    <cfRule type="cellIs" dxfId="1005" priority="37" stopIfTrue="1" operator="equal">
      <formula>"Aceptable"</formula>
    </cfRule>
    <cfRule type="cellIs" dxfId="1004" priority="38" stopIfTrue="1" operator="equal">
      <formula>"No aceptable"</formula>
    </cfRule>
  </conditionalFormatting>
  <conditionalFormatting sqref="AB11">
    <cfRule type="cellIs" dxfId="1003" priority="31" stopIfTrue="1" operator="equal">
      <formula>"I"</formula>
    </cfRule>
    <cfRule type="cellIs" dxfId="1002" priority="32" stopIfTrue="1" operator="equal">
      <formula>"II"</formula>
    </cfRule>
    <cfRule type="cellIs" dxfId="1001" priority="33" stopIfTrue="1" operator="between">
      <formula>"III"</formula>
      <formula>"IV"</formula>
    </cfRule>
  </conditionalFormatting>
  <conditionalFormatting sqref="AB12">
    <cfRule type="cellIs" dxfId="1000" priority="28" stopIfTrue="1" operator="equal">
      <formula>"I"</formula>
    </cfRule>
    <cfRule type="cellIs" dxfId="999" priority="29" stopIfTrue="1" operator="equal">
      <formula>"II"</formula>
    </cfRule>
    <cfRule type="cellIs" dxfId="998" priority="30" stopIfTrue="1" operator="between">
      <formula>"III"</formula>
      <formula>"IV"</formula>
    </cfRule>
  </conditionalFormatting>
  <conditionalFormatting sqref="AB13">
    <cfRule type="cellIs" dxfId="997" priority="25" stopIfTrue="1" operator="equal">
      <formula>"I"</formula>
    </cfRule>
    <cfRule type="cellIs" dxfId="996" priority="26" stopIfTrue="1" operator="equal">
      <formula>"II"</formula>
    </cfRule>
    <cfRule type="cellIs" dxfId="995" priority="27" stopIfTrue="1" operator="between">
      <formula>"III"</formula>
      <formula>"IV"</formula>
    </cfRule>
  </conditionalFormatting>
  <conditionalFormatting sqref="AB15">
    <cfRule type="cellIs" dxfId="994" priority="22" stopIfTrue="1" operator="equal">
      <formula>"I"</formula>
    </cfRule>
    <cfRule type="cellIs" dxfId="993" priority="23" stopIfTrue="1" operator="equal">
      <formula>"II"</formula>
    </cfRule>
    <cfRule type="cellIs" dxfId="992" priority="24" stopIfTrue="1" operator="between">
      <formula>"III"</formula>
      <formula>"IV"</formula>
    </cfRule>
  </conditionalFormatting>
  <conditionalFormatting sqref="AB16">
    <cfRule type="cellIs" dxfId="991" priority="19" stopIfTrue="1" operator="equal">
      <formula>"I"</formula>
    </cfRule>
    <cfRule type="cellIs" dxfId="990" priority="20" stopIfTrue="1" operator="equal">
      <formula>"II"</formula>
    </cfRule>
    <cfRule type="cellIs" dxfId="989" priority="21" stopIfTrue="1" operator="between">
      <formula>"III"</formula>
      <formula>"IV"</formula>
    </cfRule>
  </conditionalFormatting>
  <conditionalFormatting sqref="AB19">
    <cfRule type="cellIs" dxfId="988" priority="16" stopIfTrue="1" operator="equal">
      <formula>"I"</formula>
    </cfRule>
    <cfRule type="cellIs" dxfId="987" priority="17" stopIfTrue="1" operator="equal">
      <formula>"II"</formula>
    </cfRule>
    <cfRule type="cellIs" dxfId="986" priority="18" stopIfTrue="1" operator="between">
      <formula>"III"</formula>
      <formula>"IV"</formula>
    </cfRule>
  </conditionalFormatting>
  <conditionalFormatting sqref="AB20">
    <cfRule type="cellIs" dxfId="985" priority="13" stopIfTrue="1" operator="equal">
      <formula>"I"</formula>
    </cfRule>
    <cfRule type="cellIs" dxfId="984" priority="14" stopIfTrue="1" operator="equal">
      <formula>"II"</formula>
    </cfRule>
    <cfRule type="cellIs" dxfId="983" priority="15" stopIfTrue="1" operator="between">
      <formula>"III"</formula>
      <formula>"IV"</formula>
    </cfRule>
  </conditionalFormatting>
  <conditionalFormatting sqref="AB21">
    <cfRule type="cellIs" dxfId="982" priority="10" stopIfTrue="1" operator="equal">
      <formula>"I"</formula>
    </cfRule>
    <cfRule type="cellIs" dxfId="981" priority="11" stopIfTrue="1" operator="equal">
      <formula>"II"</formula>
    </cfRule>
    <cfRule type="cellIs" dxfId="980" priority="12" stopIfTrue="1" operator="between">
      <formula>"III"</formula>
      <formula>"IV"</formula>
    </cfRule>
  </conditionalFormatting>
  <conditionalFormatting sqref="AB22">
    <cfRule type="cellIs" dxfId="979" priority="7" stopIfTrue="1" operator="equal">
      <formula>"I"</formula>
    </cfRule>
    <cfRule type="cellIs" dxfId="978" priority="8" stopIfTrue="1" operator="equal">
      <formula>"II"</formula>
    </cfRule>
    <cfRule type="cellIs" dxfId="977" priority="9" stopIfTrue="1" operator="between">
      <formula>"III"</formula>
      <formula>"IV"</formula>
    </cfRule>
  </conditionalFormatting>
  <conditionalFormatting sqref="AB23">
    <cfRule type="cellIs" dxfId="976" priority="4" stopIfTrue="1" operator="equal">
      <formula>"I"</formula>
    </cfRule>
    <cfRule type="cellIs" dxfId="975" priority="5" stopIfTrue="1" operator="equal">
      <formula>"II"</formula>
    </cfRule>
    <cfRule type="cellIs" dxfId="974" priority="6" stopIfTrue="1" operator="between">
      <formula>"III"</formula>
      <formula>"IV"</formula>
    </cfRule>
  </conditionalFormatting>
  <conditionalFormatting sqref="AB24">
    <cfRule type="cellIs" dxfId="973" priority="1" stopIfTrue="1" operator="equal">
      <formula>"I"</formula>
    </cfRule>
    <cfRule type="cellIs" dxfId="972" priority="2" stopIfTrue="1" operator="equal">
      <formula>"II"</formula>
    </cfRule>
    <cfRule type="cellIs" dxfId="971" priority="3" stopIfTrue="1" operator="between">
      <formula>"III"</formula>
      <formula>"IV"</formula>
    </cfRule>
  </conditionalFormatting>
  <dataValidations count="4">
    <dataValidation allowBlank="1" sqref="AA11:AA24" xr:uid="{00000000-0002-0000-0B00-000000000000}"/>
    <dataValidation type="list" allowBlank="1" showInputMessage="1" showErrorMessage="1" prompt="10 = Muy Alto_x000a_6 = Alto_x000a_2 = Medio_x000a_0 = Bajo" sqref="U11:U24" xr:uid="{00000000-0002-0000-0B00-000001000000}">
      <formula1>"10, 6, 2, 0, "</formula1>
    </dataValidation>
    <dataValidation type="list" allowBlank="1" showInputMessage="1" prompt="4 = Continua_x000a_3 = Frecuente_x000a_2 = Ocasional_x000a_1 = Esporádica" sqref="V11:V24" xr:uid="{00000000-0002-0000-0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4" xr:uid="{00000000-0002-0000-0B00-000003000000}">
      <formula1>"100,60,25,10"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BL735"/>
  <sheetViews>
    <sheetView workbookViewId="0"/>
  </sheetViews>
  <sheetFormatPr baseColWidth="10" defaultRowHeight="12.75" x14ac:dyDescent="0.2"/>
  <cols>
    <col min="1" max="1" width="1.85546875" customWidth="1"/>
    <col min="2" max="2" width="5.7109375" customWidth="1"/>
    <col min="3" max="3" width="5.28515625" customWidth="1"/>
    <col min="4" max="4" width="5.7109375" customWidth="1"/>
    <col min="5" max="5" width="7.5703125" customWidth="1"/>
    <col min="6" max="6" width="17.855468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41" t="s">
        <v>3</v>
      </c>
      <c r="I10" s="241" t="s">
        <v>4</v>
      </c>
      <c r="J10" s="241" t="s">
        <v>6</v>
      </c>
      <c r="K10" s="307"/>
      <c r="L10" s="240" t="s">
        <v>42</v>
      </c>
      <c r="M10" s="240" t="s">
        <v>43</v>
      </c>
      <c r="N10" s="27" t="s">
        <v>44</v>
      </c>
      <c r="O10" s="27" t="s">
        <v>47</v>
      </c>
      <c r="P10" s="307"/>
      <c r="Q10" s="308"/>
      <c r="R10" s="241" t="s">
        <v>6</v>
      </c>
      <c r="S10" s="241" t="s">
        <v>1</v>
      </c>
      <c r="T10" s="241"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315</v>
      </c>
      <c r="C11" s="375" t="s">
        <v>496</v>
      </c>
      <c r="D11" s="375" t="s">
        <v>487</v>
      </c>
      <c r="E11" s="415" t="s">
        <v>489</v>
      </c>
      <c r="F11" s="415" t="s">
        <v>486</v>
      </c>
      <c r="G11" s="309" t="s">
        <v>45</v>
      </c>
      <c r="H11" s="311" t="s">
        <v>37</v>
      </c>
      <c r="I11" s="15" t="s">
        <v>52</v>
      </c>
      <c r="J11" s="15" t="s">
        <v>57</v>
      </c>
      <c r="K11" s="253" t="s">
        <v>59</v>
      </c>
      <c r="L11" s="249">
        <v>1</v>
      </c>
      <c r="M11" s="250">
        <v>3</v>
      </c>
      <c r="N11" s="249">
        <v>0</v>
      </c>
      <c r="O11" s="249">
        <f>SUM(L11:N11)</f>
        <v>4</v>
      </c>
      <c r="P11" s="253" t="str">
        <f>K11</f>
        <v xml:space="preserve">FATIGA VISUAL, CEFALEÁ, DISMINUCIÓN DE LA DESTREZA Y PRECISIÓN, DESLUMBRAMIENTO </v>
      </c>
      <c r="Q11" s="211">
        <v>8</v>
      </c>
      <c r="R11" s="211" t="s">
        <v>64</v>
      </c>
      <c r="S11" s="211" t="s">
        <v>120</v>
      </c>
      <c r="T11" s="90"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526</v>
      </c>
      <c r="AI11" s="13" t="s">
        <v>629</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8.25" thickBot="1" x14ac:dyDescent="0.4">
      <c r="A12" s="79"/>
      <c r="B12" s="315"/>
      <c r="C12" s="315"/>
      <c r="D12" s="315"/>
      <c r="E12" s="415"/>
      <c r="F12" s="415"/>
      <c r="G12" s="310"/>
      <c r="H12" s="321"/>
      <c r="I12" s="16" t="s">
        <v>56</v>
      </c>
      <c r="J12" s="15" t="s">
        <v>71</v>
      </c>
      <c r="K12" s="211" t="s">
        <v>72</v>
      </c>
      <c r="L12" s="7">
        <v>1</v>
      </c>
      <c r="M12" s="243">
        <v>3</v>
      </c>
      <c r="N12" s="7">
        <v>0</v>
      </c>
      <c r="O12" s="7">
        <f t="shared" ref="O12:O25" si="0">SUM(L12:N12)</f>
        <v>4</v>
      </c>
      <c r="P12" s="211" t="s">
        <v>73</v>
      </c>
      <c r="Q12" s="211">
        <v>8</v>
      </c>
      <c r="R12" s="211" t="s">
        <v>74</v>
      </c>
      <c r="S12" s="211" t="s">
        <v>34</v>
      </c>
      <c r="T12" s="211" t="s">
        <v>34</v>
      </c>
      <c r="U12" s="8">
        <v>2</v>
      </c>
      <c r="V12" s="8">
        <v>4</v>
      </c>
      <c r="W12" s="8">
        <f t="shared" ref="W12:W25" si="1">V12*U12</f>
        <v>8</v>
      </c>
      <c r="X12" s="9" t="str">
        <f t="shared" ref="X12:X25" si="2">+IF(AND(U12*V12&gt;=24,U12*V12&lt;=40),"MA",IF(AND(U12*V12&gt;=10,U12*V12&lt;=20),"A",IF(AND(U12*V12&gt;=6,U12*V12&lt;=8),"M",IF(AND(U12*V12&gt;=0,U12*V12&lt;=4),"B",""))))</f>
        <v>M</v>
      </c>
      <c r="Y12" s="10" t="str">
        <f t="shared" ref="Y12:Y25"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5" si="4">W12*Z12</f>
        <v>80</v>
      </c>
      <c r="AB12" s="11" t="str">
        <f t="shared" ref="AB12:AB25" si="5">+IF(AND(U12*V12*Z12&gt;=600,U12*V12*Z12&lt;=4000),"I",IF(AND(U12*V12*Z12&gt;=150,U12*V12*Z12&lt;=500),"II",IF(AND(U12*V12*Z12&gt;=40,U12*V12*Z12&lt;=120),"III",IF(AND(U12*V12*Z12&gt;=0,U12*V12*Z12&lt;=20),"IV",""))))</f>
        <v>III</v>
      </c>
      <c r="AC12" s="10" t="str">
        <f t="shared" ref="AC12:AC25"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5" si="7">+IF(AB12="I","No aceptable",IF(AB12="II","No aceptable o aceptable con control específico",IF(AB12="III","Aceptable",IF(AB12="IV","Aceptable",""))))</f>
        <v>Aceptable</v>
      </c>
      <c r="AE12" s="10" t="s">
        <v>35</v>
      </c>
      <c r="AF12" s="15" t="s">
        <v>35</v>
      </c>
      <c r="AG12" s="15" t="s">
        <v>35</v>
      </c>
      <c r="AH12" s="15" t="s">
        <v>75</v>
      </c>
      <c r="AI12" s="13" t="s">
        <v>474</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2.5" thickTop="1" thickBot="1" x14ac:dyDescent="0.4">
      <c r="A13" s="79"/>
      <c r="B13" s="315"/>
      <c r="C13" s="315"/>
      <c r="D13" s="315"/>
      <c r="E13" s="415"/>
      <c r="F13" s="415"/>
      <c r="G13" s="242" t="s">
        <v>34</v>
      </c>
      <c r="H13" s="321"/>
      <c r="I13" s="15" t="s">
        <v>210</v>
      </c>
      <c r="J13" s="135" t="s">
        <v>219</v>
      </c>
      <c r="K13" s="211" t="s">
        <v>211</v>
      </c>
      <c r="L13" s="7">
        <v>1</v>
      </c>
      <c r="M13" s="243">
        <v>3</v>
      </c>
      <c r="N13" s="7">
        <v>0</v>
      </c>
      <c r="O13" s="7">
        <f t="shared" si="0"/>
        <v>4</v>
      </c>
      <c r="P13" s="239" t="s">
        <v>212</v>
      </c>
      <c r="Q13" s="211">
        <v>4</v>
      </c>
      <c r="R13" s="211" t="s">
        <v>34</v>
      </c>
      <c r="S13" s="211" t="s">
        <v>34</v>
      </c>
      <c r="T13" s="211" t="s">
        <v>34</v>
      </c>
      <c r="U13" s="8">
        <v>2</v>
      </c>
      <c r="V13" s="8">
        <v>2</v>
      </c>
      <c r="W13" s="8">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+IF(AND(U13*V13*Z13&gt;=600,U13*V13*Z13&lt;=4000),"I",IF(AND(U13*V13*Z13&gt;=150,U13*V13*Z13&lt;=500),"II",IF(AND(U13*V13*Z13&gt;=40,U13*V13*Z13&lt;=120),"III",IF(AND(U13*V13*Z13&gt;=0,U13*V13*Z13&lt;=20),"IV",""))))</f>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346</v>
      </c>
      <c r="AI13" s="26" t="s">
        <v>475</v>
      </c>
      <c r="AJ13" s="14" t="s">
        <v>476</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5"/>
      <c r="F14" s="415"/>
      <c r="G14" s="371" t="s">
        <v>45</v>
      </c>
      <c r="H14" s="399" t="s">
        <v>49</v>
      </c>
      <c r="I14" s="16" t="s">
        <v>80</v>
      </c>
      <c r="J14" s="15" t="s">
        <v>505</v>
      </c>
      <c r="K14" s="15" t="s">
        <v>151</v>
      </c>
      <c r="L14" s="281">
        <v>1</v>
      </c>
      <c r="M14" s="280">
        <v>3</v>
      </c>
      <c r="N14" s="281">
        <v>0</v>
      </c>
      <c r="O14" s="281">
        <f t="shared" si="0"/>
        <v>4</v>
      </c>
      <c r="P14" s="15" t="str">
        <f>K14</f>
        <v>ALTERACIONES DE SUEÑO ESTRÉS</v>
      </c>
      <c r="Q14" s="15">
        <v>8</v>
      </c>
      <c r="R14" s="15" t="s">
        <v>34</v>
      </c>
      <c r="S14" s="15" t="s">
        <v>34</v>
      </c>
      <c r="T14" s="8" t="s">
        <v>34</v>
      </c>
      <c r="U14" s="8">
        <v>2</v>
      </c>
      <c r="V14" s="9">
        <v>2</v>
      </c>
      <c r="W14" s="8">
        <f t="shared" si="1"/>
        <v>4</v>
      </c>
      <c r="X14" s="8"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490</v>
      </c>
      <c r="AF14" s="15" t="s">
        <v>35</v>
      </c>
      <c r="AG14" s="15" t="s">
        <v>35</v>
      </c>
      <c r="AH14" s="15" t="s">
        <v>35</v>
      </c>
      <c r="AI14" s="19" t="s">
        <v>500</v>
      </c>
      <c r="AJ14" s="15"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08.75" thickTop="1" x14ac:dyDescent="0.35">
      <c r="A15" s="79"/>
      <c r="B15" s="315"/>
      <c r="C15" s="315"/>
      <c r="D15" s="315"/>
      <c r="E15" s="415"/>
      <c r="F15" s="415"/>
      <c r="G15" s="372"/>
      <c r="H15" s="416"/>
      <c r="I15" s="15" t="s">
        <v>86</v>
      </c>
      <c r="J15" s="15" t="s">
        <v>669</v>
      </c>
      <c r="K15" s="279" t="s">
        <v>152</v>
      </c>
      <c r="L15" s="276">
        <v>1</v>
      </c>
      <c r="M15" s="280">
        <v>3</v>
      </c>
      <c r="N15" s="281">
        <v>0</v>
      </c>
      <c r="O15" s="281">
        <f t="shared" si="0"/>
        <v>4</v>
      </c>
      <c r="P15" s="279" t="s">
        <v>624</v>
      </c>
      <c r="Q15" s="15">
        <v>8</v>
      </c>
      <c r="R15" s="15" t="s">
        <v>34</v>
      </c>
      <c r="S15" s="15" t="s">
        <v>34</v>
      </c>
      <c r="T15" s="8" t="s">
        <v>34</v>
      </c>
      <c r="U15" s="8">
        <v>2</v>
      </c>
      <c r="V15" s="9">
        <v>2</v>
      </c>
      <c r="W15" s="8">
        <f t="shared" si="1"/>
        <v>4</v>
      </c>
      <c r="X15" s="8"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585</v>
      </c>
      <c r="AF15" s="15" t="s">
        <v>35</v>
      </c>
      <c r="AG15" s="15" t="s">
        <v>35</v>
      </c>
      <c r="AH15" s="15" t="s">
        <v>392</v>
      </c>
      <c r="AI15" s="19" t="s">
        <v>654</v>
      </c>
      <c r="AJ15" s="15" t="s">
        <v>35</v>
      </c>
      <c r="AK15" s="135" t="s">
        <v>599</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15"/>
      <c r="F16" s="415"/>
      <c r="G16" s="284" t="s">
        <v>45</v>
      </c>
      <c r="H16" s="15" t="s">
        <v>572</v>
      </c>
      <c r="I16" s="15" t="s">
        <v>566</v>
      </c>
      <c r="J16" s="15" t="s">
        <v>666</v>
      </c>
      <c r="K16" s="212" t="s">
        <v>576</v>
      </c>
      <c r="L16" s="276">
        <v>1</v>
      </c>
      <c r="M16" s="280">
        <v>3</v>
      </c>
      <c r="N16" s="281">
        <v>0</v>
      </c>
      <c r="O16" s="281">
        <v>6</v>
      </c>
      <c r="P16" s="15" t="s">
        <v>577</v>
      </c>
      <c r="Q16" s="15">
        <v>8</v>
      </c>
      <c r="R16" s="15" t="s">
        <v>34</v>
      </c>
      <c r="S16" s="15" t="s">
        <v>34</v>
      </c>
      <c r="T16" s="8" t="s">
        <v>34</v>
      </c>
      <c r="U16" s="8">
        <v>2</v>
      </c>
      <c r="V16" s="9">
        <v>3</v>
      </c>
      <c r="W16" s="8">
        <f t="shared" si="1"/>
        <v>6</v>
      </c>
      <c r="X16" s="8" t="str">
        <f t="shared" si="2"/>
        <v>M</v>
      </c>
      <c r="Y16" s="10" t="str">
        <f t="shared" si="3"/>
        <v>Situación deficiente con exposición esporádica, o bien situación mejorable con exposición continuada o frecuente. Es posible que suceda el daño alguna vez.</v>
      </c>
      <c r="Z16" s="8">
        <v>25</v>
      </c>
      <c r="AA16" s="8">
        <f t="shared" si="4"/>
        <v>150</v>
      </c>
      <c r="AB16" s="11" t="str">
        <f t="shared" si="5"/>
        <v>II</v>
      </c>
      <c r="AC16" s="10" t="str">
        <f t="shared" si="6"/>
        <v>Corregir y adoptar medidas de control de inmediato. Sin embargo suspenda actividades si el nivel de riesgo está por encima o igual de 360.</v>
      </c>
      <c r="AD16" s="12" t="str">
        <f t="shared" si="7"/>
        <v>No aceptable o aceptable con control específico</v>
      </c>
      <c r="AE16" s="282" t="s">
        <v>578</v>
      </c>
      <c r="AF16" s="15" t="s">
        <v>35</v>
      </c>
      <c r="AG16" s="15" t="s">
        <v>35</v>
      </c>
      <c r="AH16" s="15" t="s">
        <v>35</v>
      </c>
      <c r="AI16" s="20" t="s">
        <v>852</v>
      </c>
      <c r="AJ16" s="15" t="s">
        <v>602</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5"/>
      <c r="F17" s="415"/>
      <c r="G17" s="417" t="s">
        <v>45</v>
      </c>
      <c r="H17" s="311" t="s">
        <v>58</v>
      </c>
      <c r="I17" s="211" t="s">
        <v>90</v>
      </c>
      <c r="J17" s="15" t="s">
        <v>93</v>
      </c>
      <c r="K17" s="211" t="s">
        <v>506</v>
      </c>
      <c r="L17" s="7">
        <v>1</v>
      </c>
      <c r="M17" s="243">
        <v>3</v>
      </c>
      <c r="N17" s="7">
        <v>0</v>
      </c>
      <c r="O17" s="7">
        <f t="shared" si="0"/>
        <v>4</v>
      </c>
      <c r="P17" s="211" t="str">
        <f>K17</f>
        <v xml:space="preserve">ALTERACIONES OSTEOMUSCULARES DE ESPALDA Y EXTREMIDADES , LESION DE TUNEL CARPIANAO </v>
      </c>
      <c r="Q17" s="211">
        <v>8</v>
      </c>
      <c r="R17" s="211" t="s">
        <v>34</v>
      </c>
      <c r="S17" s="211" t="s">
        <v>94</v>
      </c>
      <c r="T17" s="8" t="s">
        <v>34</v>
      </c>
      <c r="U17" s="8">
        <v>2</v>
      </c>
      <c r="V17" s="9">
        <v>4</v>
      </c>
      <c r="W17" s="8">
        <f t="shared" si="1"/>
        <v>8</v>
      </c>
      <c r="X17" s="8"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8.25" thickBot="1" x14ac:dyDescent="0.4">
      <c r="A18" s="79"/>
      <c r="B18" s="315"/>
      <c r="C18" s="315"/>
      <c r="D18" s="315"/>
      <c r="E18" s="415"/>
      <c r="F18" s="415"/>
      <c r="G18" s="417"/>
      <c r="H18" s="312"/>
      <c r="I18" s="16" t="s">
        <v>51</v>
      </c>
      <c r="J18" s="15" t="s">
        <v>97</v>
      </c>
      <c r="K18" s="211" t="s">
        <v>91</v>
      </c>
      <c r="L18" s="7">
        <v>1</v>
      </c>
      <c r="M18" s="243">
        <v>3</v>
      </c>
      <c r="N18" s="7">
        <v>0</v>
      </c>
      <c r="O18" s="7">
        <f t="shared" si="0"/>
        <v>4</v>
      </c>
      <c r="P18" s="211" t="str">
        <f>K18</f>
        <v>ALTERACIONES OSTEOMUSCULARES DE ESPALDA Y EXTREMIDADES.</v>
      </c>
      <c r="Q18" s="211">
        <v>8</v>
      </c>
      <c r="R18" s="211" t="s">
        <v>34</v>
      </c>
      <c r="S18" s="211" t="s">
        <v>98</v>
      </c>
      <c r="T18" s="8" t="s">
        <v>34</v>
      </c>
      <c r="U18" s="8">
        <v>2</v>
      </c>
      <c r="V18" s="9">
        <v>4</v>
      </c>
      <c r="W18" s="8">
        <f t="shared" si="1"/>
        <v>8</v>
      </c>
      <c r="X18" s="8"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2.5" thickTop="1" thickBot="1" x14ac:dyDescent="0.4">
      <c r="A19" s="79"/>
      <c r="B19" s="315"/>
      <c r="C19" s="315"/>
      <c r="D19" s="315"/>
      <c r="E19" s="415"/>
      <c r="F19" s="415"/>
      <c r="G19" s="243" t="s">
        <v>34</v>
      </c>
      <c r="H19" s="238" t="s">
        <v>204</v>
      </c>
      <c r="I19" s="16" t="s">
        <v>205</v>
      </c>
      <c r="J19" s="15" t="s">
        <v>316</v>
      </c>
      <c r="K19" s="211" t="s">
        <v>206</v>
      </c>
      <c r="L19" s="7">
        <v>1</v>
      </c>
      <c r="M19" s="243">
        <v>3</v>
      </c>
      <c r="N19" s="7">
        <v>0</v>
      </c>
      <c r="O19" s="7">
        <f t="shared" si="0"/>
        <v>4</v>
      </c>
      <c r="P19" s="211" t="s">
        <v>216</v>
      </c>
      <c r="Q19" s="211">
        <v>1</v>
      </c>
      <c r="R19" s="211" t="s">
        <v>34</v>
      </c>
      <c r="S19" s="211" t="s">
        <v>34</v>
      </c>
      <c r="T19" s="211" t="s">
        <v>34</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207</v>
      </c>
      <c r="AF19" s="15" t="s">
        <v>35</v>
      </c>
      <c r="AG19" s="15" t="s">
        <v>35</v>
      </c>
      <c r="AH19" s="8" t="s">
        <v>346</v>
      </c>
      <c r="AI19" s="20" t="s">
        <v>482</v>
      </c>
      <c r="AJ19" s="14" t="s">
        <v>491</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96" thickTop="1" thickBot="1" x14ac:dyDescent="0.4">
      <c r="A20" s="79"/>
      <c r="B20" s="315"/>
      <c r="C20" s="315"/>
      <c r="D20" s="315"/>
      <c r="E20" s="415"/>
      <c r="F20" s="415"/>
      <c r="G20" s="243" t="s">
        <v>34</v>
      </c>
      <c r="H20" s="311" t="s">
        <v>50</v>
      </c>
      <c r="I20" s="16" t="s">
        <v>149</v>
      </c>
      <c r="J20" s="15" t="s">
        <v>504</v>
      </c>
      <c r="K20" s="211" t="s">
        <v>203</v>
      </c>
      <c r="L20" s="7">
        <v>1</v>
      </c>
      <c r="M20" s="243">
        <v>3</v>
      </c>
      <c r="N20" s="7">
        <v>0</v>
      </c>
      <c r="O20" s="7">
        <f t="shared" si="0"/>
        <v>4</v>
      </c>
      <c r="P20" s="211" t="str">
        <f>K20</f>
        <v xml:space="preserve">CAIDAS DEL MISMO Y DIFERENTE NIVEL, GOLPES, HERIDAS, TORCEDURAS </v>
      </c>
      <c r="Q20" s="211">
        <v>4</v>
      </c>
      <c r="R20" s="211" t="s">
        <v>34</v>
      </c>
      <c r="S20" s="211" t="s">
        <v>34</v>
      </c>
      <c r="T20" s="8" t="s">
        <v>34</v>
      </c>
      <c r="U20" s="8">
        <v>6</v>
      </c>
      <c r="V20" s="8">
        <v>2</v>
      </c>
      <c r="W20" s="9">
        <f t="shared" si="1"/>
        <v>12</v>
      </c>
      <c r="X20" s="8"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10</v>
      </c>
      <c r="AA20" s="8">
        <f t="shared" si="4"/>
        <v>120</v>
      </c>
      <c r="AB20" s="11" t="str">
        <f t="shared" si="5"/>
        <v>III</v>
      </c>
      <c r="AC20" s="10" t="str">
        <f t="shared" si="6"/>
        <v>Mejorar si es posible. Sería conveniente justificar la intervención y su rentabilidad.</v>
      </c>
      <c r="AD20" s="12" t="str">
        <f t="shared" si="7"/>
        <v>Aceptable</v>
      </c>
      <c r="AE20" s="10" t="s">
        <v>155</v>
      </c>
      <c r="AF20" s="15" t="s">
        <v>35</v>
      </c>
      <c r="AG20" s="15" t="s">
        <v>35</v>
      </c>
      <c r="AH20" s="8" t="s">
        <v>346</v>
      </c>
      <c r="AI20" s="20" t="s">
        <v>363</v>
      </c>
      <c r="AJ20" s="14" t="s">
        <v>492</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75" thickTop="1" x14ac:dyDescent="0.35">
      <c r="A21" s="79"/>
      <c r="B21" s="315"/>
      <c r="C21" s="315"/>
      <c r="D21" s="315"/>
      <c r="E21" s="415"/>
      <c r="F21" s="415"/>
      <c r="G21" s="243" t="s">
        <v>34</v>
      </c>
      <c r="H21" s="321"/>
      <c r="I21" s="15" t="s">
        <v>149</v>
      </c>
      <c r="J21" s="15" t="s">
        <v>239</v>
      </c>
      <c r="K21" s="211" t="s">
        <v>240</v>
      </c>
      <c r="L21" s="7">
        <v>1</v>
      </c>
      <c r="M21" s="243">
        <v>3</v>
      </c>
      <c r="N21" s="7">
        <v>0</v>
      </c>
      <c r="O21" s="7">
        <f t="shared" si="0"/>
        <v>4</v>
      </c>
      <c r="P21" s="211" t="s">
        <v>241</v>
      </c>
      <c r="Q21" s="211">
        <v>1</v>
      </c>
      <c r="R21" s="211" t="s">
        <v>34</v>
      </c>
      <c r="S21" s="211" t="s">
        <v>34</v>
      </c>
      <c r="T21" s="211" t="s">
        <v>34</v>
      </c>
      <c r="U21" s="8">
        <v>6</v>
      </c>
      <c r="V21" s="8">
        <v>2</v>
      </c>
      <c r="W21" s="8">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10</v>
      </c>
      <c r="AA21" s="8">
        <f t="shared" si="4"/>
        <v>120</v>
      </c>
      <c r="AB21" s="11" t="str">
        <f t="shared" si="5"/>
        <v>III</v>
      </c>
      <c r="AC21" s="10" t="str">
        <f t="shared" si="6"/>
        <v>Mejorar si es posible. Sería conveniente justificar la intervención y su rentabilidad.</v>
      </c>
      <c r="AD21" s="12" t="str">
        <f t="shared" si="7"/>
        <v>Aceptable</v>
      </c>
      <c r="AE21" s="10" t="s">
        <v>242</v>
      </c>
      <c r="AF21" s="10" t="s">
        <v>35</v>
      </c>
      <c r="AG21" s="10" t="s">
        <v>403</v>
      </c>
      <c r="AH21" s="10" t="s">
        <v>367</v>
      </c>
      <c r="AI21" s="10" t="s">
        <v>417</v>
      </c>
      <c r="AJ21" s="14"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5.25" thickBot="1" x14ac:dyDescent="0.4">
      <c r="A22" s="79"/>
      <c r="B22" s="315"/>
      <c r="C22" s="315"/>
      <c r="D22" s="315"/>
      <c r="E22" s="415"/>
      <c r="F22" s="415"/>
      <c r="G22" s="243" t="s">
        <v>34</v>
      </c>
      <c r="H22" s="321"/>
      <c r="I22" s="16" t="s">
        <v>100</v>
      </c>
      <c r="J22" s="15" t="s">
        <v>101</v>
      </c>
      <c r="K22" s="211" t="s">
        <v>150</v>
      </c>
      <c r="L22" s="7">
        <v>1</v>
      </c>
      <c r="M22" s="243">
        <v>3</v>
      </c>
      <c r="N22" s="7">
        <v>0</v>
      </c>
      <c r="O22" s="7">
        <f t="shared" si="0"/>
        <v>4</v>
      </c>
      <c r="P22" s="211" t="str">
        <f>K22</f>
        <v xml:space="preserve">HERIDA  GOLPE </v>
      </c>
      <c r="Q22" s="211">
        <v>8</v>
      </c>
      <c r="R22" s="211" t="s">
        <v>34</v>
      </c>
      <c r="S22" s="211" t="s">
        <v>34</v>
      </c>
      <c r="T22" s="277" t="s">
        <v>34</v>
      </c>
      <c r="U22" s="277">
        <v>0</v>
      </c>
      <c r="V22" s="277">
        <v>1</v>
      </c>
      <c r="W22" s="277">
        <f t="shared" si="1"/>
        <v>0</v>
      </c>
      <c r="X22" s="277"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4"/>
        <v>0</v>
      </c>
      <c r="AB22" s="11" t="str">
        <f t="shared" si="5"/>
        <v>IV</v>
      </c>
      <c r="AC22" s="10" t="str">
        <f t="shared" si="6"/>
        <v>Mantener las medidas de control existentes, pero se deberían considerar soluciones o mejoras y se deben hacer comprobaciones periódicas para asegurar que el riesgo aún es tolerable.</v>
      </c>
      <c r="AD22" s="12" t="str">
        <f t="shared" si="7"/>
        <v>Aceptable</v>
      </c>
      <c r="AE22" s="10" t="s">
        <v>104</v>
      </c>
      <c r="AF22" s="211" t="s">
        <v>35</v>
      </c>
      <c r="AG22" s="211" t="s">
        <v>35</v>
      </c>
      <c r="AH22" s="211" t="s">
        <v>105</v>
      </c>
      <c r="AI22" s="13" t="s">
        <v>414</v>
      </c>
      <c r="AJ22" s="211"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75" thickTop="1" x14ac:dyDescent="0.35">
      <c r="A23" s="79"/>
      <c r="B23" s="315"/>
      <c r="C23" s="315"/>
      <c r="D23" s="315"/>
      <c r="E23" s="415"/>
      <c r="F23" s="415"/>
      <c r="G23" s="243" t="s">
        <v>34</v>
      </c>
      <c r="H23" s="321"/>
      <c r="I23" s="15" t="s">
        <v>111</v>
      </c>
      <c r="J23" s="15" t="s">
        <v>112</v>
      </c>
      <c r="K23" s="211" t="s">
        <v>422</v>
      </c>
      <c r="L23" s="254">
        <v>1</v>
      </c>
      <c r="M23" s="255">
        <v>3</v>
      </c>
      <c r="N23" s="254">
        <v>0</v>
      </c>
      <c r="O23" s="254">
        <f t="shared" si="0"/>
        <v>4</v>
      </c>
      <c r="P23" s="256" t="s">
        <v>423</v>
      </c>
      <c r="Q23" s="211">
        <v>8</v>
      </c>
      <c r="R23" s="211" t="s">
        <v>34</v>
      </c>
      <c r="S23" s="211" t="s">
        <v>34</v>
      </c>
      <c r="T23" s="211" t="s">
        <v>45</v>
      </c>
      <c r="U23" s="8">
        <v>2</v>
      </c>
      <c r="V23" s="8">
        <v>2</v>
      </c>
      <c r="W23" s="8">
        <f t="shared" si="1"/>
        <v>4</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10</v>
      </c>
      <c r="AA23" s="8">
        <f t="shared" si="4"/>
        <v>40</v>
      </c>
      <c r="AB23" s="11" t="str">
        <f t="shared" si="5"/>
        <v>III</v>
      </c>
      <c r="AC23" s="10" t="str">
        <f t="shared" si="6"/>
        <v>Mejorar si es posible. Sería conveniente justificar la intervención y su rentabilidad.</v>
      </c>
      <c r="AD23" s="12" t="str">
        <f t="shared" si="7"/>
        <v>Aceptable</v>
      </c>
      <c r="AE23" s="12" t="s">
        <v>35</v>
      </c>
      <c r="AF23" s="15" t="s">
        <v>35</v>
      </c>
      <c r="AG23" s="15" t="s">
        <v>35</v>
      </c>
      <c r="AH23" s="15" t="s">
        <v>35</v>
      </c>
      <c r="AI23" s="13" t="s">
        <v>676</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81.75" thickBot="1" x14ac:dyDescent="0.4">
      <c r="A24" s="79"/>
      <c r="B24" s="315"/>
      <c r="C24" s="315"/>
      <c r="D24" s="315"/>
      <c r="E24" s="415"/>
      <c r="F24" s="415"/>
      <c r="G24" s="243" t="s">
        <v>34</v>
      </c>
      <c r="H24" s="312"/>
      <c r="I24" s="16" t="s">
        <v>54</v>
      </c>
      <c r="J24" s="15" t="s">
        <v>119</v>
      </c>
      <c r="K24" s="211" t="s">
        <v>107</v>
      </c>
      <c r="L24" s="7">
        <v>1</v>
      </c>
      <c r="M24" s="243">
        <v>3</v>
      </c>
      <c r="N24" s="7">
        <v>0</v>
      </c>
      <c r="O24" s="7">
        <f t="shared" si="0"/>
        <v>4</v>
      </c>
      <c r="P24" s="211" t="str">
        <f>K24</f>
        <v>MUERTE, FRACTURAS, LACERACIÓN, CONTUSIÓN, HERIDAS</v>
      </c>
      <c r="Q24" s="211">
        <v>8</v>
      </c>
      <c r="R24" s="211" t="s">
        <v>34</v>
      </c>
      <c r="S24" s="211" t="s">
        <v>34</v>
      </c>
      <c r="T24" s="277" t="s">
        <v>34</v>
      </c>
      <c r="U24" s="277">
        <v>2</v>
      </c>
      <c r="V24" s="277">
        <v>1</v>
      </c>
      <c r="W24" s="277">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60</v>
      </c>
      <c r="AA24" s="8">
        <f t="shared" si="4"/>
        <v>120</v>
      </c>
      <c r="AB24" s="11" t="str">
        <f t="shared" si="5"/>
        <v>III</v>
      </c>
      <c r="AC24" s="10" t="str">
        <f t="shared" si="6"/>
        <v>Mejorar si es posible. Sería conveniente justificar la intervención y su rentabilidad.</v>
      </c>
      <c r="AD24" s="12" t="str">
        <f t="shared" si="7"/>
        <v>Aceptable</v>
      </c>
      <c r="AE24" s="10" t="s">
        <v>109</v>
      </c>
      <c r="AF24" s="15" t="s">
        <v>35</v>
      </c>
      <c r="AG24" s="15" t="s">
        <v>35</v>
      </c>
      <c r="AH24" s="15" t="s">
        <v>406</v>
      </c>
      <c r="AI24" s="13" t="s">
        <v>674</v>
      </c>
      <c r="AJ24" s="15"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96" thickTop="1" thickBot="1" x14ac:dyDescent="0.25">
      <c r="A25" s="99"/>
      <c r="B25" s="376"/>
      <c r="C25" s="376"/>
      <c r="D25" s="376"/>
      <c r="E25" s="415"/>
      <c r="F25" s="415"/>
      <c r="G25" s="243" t="s">
        <v>34</v>
      </c>
      <c r="H25" s="93" t="s">
        <v>113</v>
      </c>
      <c r="I25" s="94" t="s">
        <v>114</v>
      </c>
      <c r="J25" s="95" t="s">
        <v>116</v>
      </c>
      <c r="K25" s="94" t="s">
        <v>115</v>
      </c>
      <c r="L25" s="96">
        <v>1</v>
      </c>
      <c r="M25" s="97">
        <v>3</v>
      </c>
      <c r="N25" s="96">
        <v>0</v>
      </c>
      <c r="O25" s="96">
        <f t="shared" si="0"/>
        <v>4</v>
      </c>
      <c r="P25" s="94" t="str">
        <f>K25</f>
        <v>HERIDAS, FRACTURAS LACERACIONES MUERTE</v>
      </c>
      <c r="Q25" s="94">
        <v>8</v>
      </c>
      <c r="R25" s="94" t="s">
        <v>34</v>
      </c>
      <c r="S25" s="94" t="s">
        <v>34</v>
      </c>
      <c r="T25" s="8" t="s">
        <v>34</v>
      </c>
      <c r="U25" s="8">
        <v>2</v>
      </c>
      <c r="V25" s="8">
        <v>1</v>
      </c>
      <c r="W25" s="9">
        <f t="shared" si="1"/>
        <v>2</v>
      </c>
      <c r="X25" s="8" t="str">
        <f t="shared" si="2"/>
        <v>B</v>
      </c>
      <c r="Y25" s="10" t="str">
        <f t="shared" si="3"/>
        <v>Situación mejorable con exposición ocasional o esporádica, o situación sin anomalía destacable con cualquier nivel de exposición. No es esperable que se materialice el riesgo, aunque puede ser concebible.</v>
      </c>
      <c r="Z25" s="8">
        <v>10</v>
      </c>
      <c r="AA25" s="8">
        <f t="shared" si="4"/>
        <v>20</v>
      </c>
      <c r="AB25" s="11" t="str">
        <f t="shared" si="5"/>
        <v>IV</v>
      </c>
      <c r="AC25" s="10" t="str">
        <f t="shared" si="6"/>
        <v>Mantener las medidas de control existentes, pero se deberían considerar soluciones o mejoras y se deben hacer comprobaciones periódicas para asegurar que el riesgo aún es tolerable.</v>
      </c>
      <c r="AD25" s="12" t="str">
        <f t="shared" si="7"/>
        <v>Aceptable</v>
      </c>
      <c r="AE25" s="24" t="s">
        <v>117</v>
      </c>
      <c r="AF25" s="211" t="s">
        <v>35</v>
      </c>
      <c r="AG25" s="211" t="s">
        <v>35</v>
      </c>
      <c r="AH25" s="211" t="s">
        <v>118</v>
      </c>
      <c r="AI25" s="13" t="s">
        <v>419</v>
      </c>
      <c r="AJ25" s="211" t="s">
        <v>35</v>
      </c>
      <c r="AK25" s="14" t="s">
        <v>36</v>
      </c>
    </row>
    <row r="35" ht="67.5" customHeight="1" x14ac:dyDescent="0.2"/>
    <row r="50" ht="67.5" customHeight="1" x14ac:dyDescent="0.2"/>
    <row r="65" ht="67.5" customHeight="1" x14ac:dyDescent="0.2"/>
    <row r="78" ht="67.5" customHeight="1" x14ac:dyDescent="0.2"/>
    <row r="93" ht="67.5" customHeight="1" x14ac:dyDescent="0.2"/>
    <row r="106" ht="67.5" customHeight="1" x14ac:dyDescent="0.2"/>
    <row r="120" ht="67.5" customHeight="1" x14ac:dyDescent="0.2"/>
    <row r="134" ht="67.5" customHeight="1" x14ac:dyDescent="0.2"/>
    <row r="148" ht="67.5" customHeight="1" x14ac:dyDescent="0.2"/>
    <row r="162" ht="67.5" customHeight="1" x14ac:dyDescent="0.2"/>
    <row r="176" ht="67.5" customHeight="1" x14ac:dyDescent="0.2"/>
    <row r="190" ht="67.5" customHeight="1" x14ac:dyDescent="0.2"/>
    <row r="204" ht="67.5" customHeight="1" x14ac:dyDescent="0.2"/>
    <row r="219" ht="67.5" customHeight="1" x14ac:dyDescent="0.2"/>
    <row r="234" ht="67.5" customHeight="1" x14ac:dyDescent="0.2"/>
    <row r="249" ht="67.5" customHeight="1" x14ac:dyDescent="0.2"/>
    <row r="263" ht="67.5" customHeight="1" x14ac:dyDescent="0.2"/>
    <row r="277" ht="67.5" customHeight="1" x14ac:dyDescent="0.2"/>
    <row r="291" ht="67.5" customHeight="1" x14ac:dyDescent="0.2"/>
    <row r="305" ht="67.5" customHeight="1" x14ac:dyDescent="0.2"/>
    <row r="319" ht="67.5" customHeight="1" x14ac:dyDescent="0.2"/>
    <row r="333" ht="67.5" customHeight="1" x14ac:dyDescent="0.2"/>
    <row r="348" ht="67.5" customHeight="1" x14ac:dyDescent="0.2"/>
    <row r="362" ht="67.5" customHeight="1" x14ac:dyDescent="0.2"/>
    <row r="376" ht="67.5" customHeight="1" x14ac:dyDescent="0.2"/>
    <row r="390" ht="67.5" customHeight="1" x14ac:dyDescent="0.2"/>
    <row r="404" ht="67.5" customHeight="1" x14ac:dyDescent="0.2"/>
    <row r="418" ht="67.5" customHeight="1" x14ac:dyDescent="0.2"/>
    <row r="433" ht="67.5" customHeight="1" x14ac:dyDescent="0.2"/>
    <row r="448" ht="67.5" customHeight="1" x14ac:dyDescent="0.2"/>
    <row r="463" ht="67.5" customHeight="1" x14ac:dyDescent="0.2"/>
    <row r="478" ht="148.5" customHeight="1" x14ac:dyDescent="0.2"/>
    <row r="487" ht="67.5" customHeight="1" x14ac:dyDescent="0.2"/>
    <row r="502" ht="67.5" customHeight="1" x14ac:dyDescent="0.2"/>
    <row r="517" ht="67.5" customHeight="1" x14ac:dyDescent="0.2"/>
    <row r="531" ht="67.5" customHeight="1" x14ac:dyDescent="0.2"/>
    <row r="545" ht="67.5" customHeight="1" x14ac:dyDescent="0.2"/>
    <row r="560" ht="67.5" customHeight="1" x14ac:dyDescent="0.2"/>
    <row r="574" ht="67.5" customHeight="1" x14ac:dyDescent="0.2"/>
    <row r="588" ht="67.5" customHeight="1" x14ac:dyDescent="0.2"/>
    <row r="603" ht="67.5" customHeight="1" x14ac:dyDescent="0.2"/>
    <row r="618" ht="67.5" customHeight="1" x14ac:dyDescent="0.2"/>
    <row r="633" ht="67.5" customHeight="1" x14ac:dyDescent="0.2"/>
    <row r="648" ht="67.5" customHeight="1" x14ac:dyDescent="0.2"/>
    <row r="662" ht="67.5" customHeight="1" x14ac:dyDescent="0.2"/>
    <row r="677" ht="67.5" customHeight="1" x14ac:dyDescent="0.2"/>
    <row r="692" ht="67.5" customHeight="1" x14ac:dyDescent="0.2"/>
    <row r="706" ht="67.5" customHeight="1" x14ac:dyDescent="0.2"/>
    <row r="721" ht="67.5" customHeight="1" x14ac:dyDescent="0.2"/>
    <row r="735" ht="148.5" customHeight="1" x14ac:dyDescent="0.2"/>
  </sheetData>
  <mergeCells count="48">
    <mergeCell ref="G17:G18"/>
    <mergeCell ref="H17:H18"/>
    <mergeCell ref="AF9:AF10"/>
    <mergeCell ref="U9:U10"/>
    <mergeCell ref="V9:V10"/>
    <mergeCell ref="W9:W10"/>
    <mergeCell ref="G14:G15"/>
    <mergeCell ref="H14:H15"/>
    <mergeCell ref="G11:G12"/>
    <mergeCell ref="H11:H13"/>
    <mergeCell ref="AH9:AH10"/>
    <mergeCell ref="AI9:AI10"/>
    <mergeCell ref="AJ9:AJ10"/>
    <mergeCell ref="AK9:AK10"/>
    <mergeCell ref="B11:B25"/>
    <mergeCell ref="C11:C25"/>
    <mergeCell ref="D11:D25"/>
    <mergeCell ref="E11:E25"/>
    <mergeCell ref="F11:F25"/>
    <mergeCell ref="AA9:AA10"/>
    <mergeCell ref="H20:H24"/>
    <mergeCell ref="AG9:AG10"/>
    <mergeCell ref="AB9:AB10"/>
    <mergeCell ref="AC9:AC10"/>
    <mergeCell ref="AD9:AD10"/>
    <mergeCell ref="AE9:AE10"/>
    <mergeCell ref="G9:G10"/>
    <mergeCell ref="X9:X10"/>
    <mergeCell ref="Y9:Y10"/>
    <mergeCell ref="Z9:Z10"/>
    <mergeCell ref="H9:J9"/>
    <mergeCell ref="K9:K10"/>
    <mergeCell ref="L9:O9"/>
    <mergeCell ref="P9:P10"/>
    <mergeCell ref="Q9:Q10"/>
    <mergeCell ref="R9:T9"/>
    <mergeCell ref="B9:B10"/>
    <mergeCell ref="C9:C10"/>
    <mergeCell ref="D9:D10"/>
    <mergeCell ref="E9:E10"/>
    <mergeCell ref="F9:F10"/>
    <mergeCell ref="B5:T5"/>
    <mergeCell ref="U5:AK5"/>
    <mergeCell ref="B7:T8"/>
    <mergeCell ref="U7:AC8"/>
    <mergeCell ref="AD7:AD8"/>
    <mergeCell ref="AE7:AK7"/>
    <mergeCell ref="AE8:AK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26:AE30 AB14:AE14 AB17:AE18 AB19:AB25">
    <cfRule type="cellIs" dxfId="970" priority="100" stopIfTrue="1" operator="equal">
      <formula>"I"</formula>
    </cfRule>
    <cfRule type="cellIs" dxfId="969" priority="101" stopIfTrue="1" operator="equal">
      <formula>"II"</formula>
    </cfRule>
    <cfRule type="cellIs" dxfId="968" priority="102"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26:AE30 AD14:AE14 AD17:AE18">
    <cfRule type="cellIs" dxfId="967" priority="98" stopIfTrue="1" operator="equal">
      <formula>"Aceptable"</formula>
    </cfRule>
    <cfRule type="cellIs" dxfId="966" priority="99" stopIfTrue="1" operator="equal">
      <formula>"No aceptable"</formula>
    </cfRule>
  </conditionalFormatting>
  <conditionalFormatting sqref="AD26:AD751 AD14 AD17:AD18">
    <cfRule type="containsText" dxfId="965" priority="95" stopIfTrue="1" operator="containsText" text="No aceptable o aceptable con control específico">
      <formula>NOT(ISERROR(SEARCH("No aceptable o aceptable con control específico",AD14)))</formula>
    </cfRule>
    <cfRule type="containsText" dxfId="964" priority="96" stopIfTrue="1" operator="containsText" text="No aceptable">
      <formula>NOT(ISERROR(SEARCH("No aceptable",AD14)))</formula>
    </cfRule>
    <cfRule type="containsText" dxfId="963" priority="97" stopIfTrue="1" operator="containsText" text="No Aceptable o aceptable con control específico">
      <formula>NOT(ISERROR(SEARCH("No Aceptable o aceptable con control específico",AD14)))</formula>
    </cfRule>
  </conditionalFormatting>
  <conditionalFormatting sqref="AD11">
    <cfRule type="containsText" dxfId="962" priority="87" stopIfTrue="1" operator="containsText" text="No aceptable o aceptable con control específico">
      <formula>NOT(ISERROR(SEARCH("No aceptable o aceptable con control específico",AD11)))</formula>
    </cfRule>
    <cfRule type="containsText" dxfId="961" priority="88" stopIfTrue="1" operator="containsText" text="No aceptable">
      <formula>NOT(ISERROR(SEARCH("No aceptable",AD11)))</formula>
    </cfRule>
    <cfRule type="containsText" dxfId="960" priority="89" stopIfTrue="1" operator="containsText" text="No Aceptable o aceptable con control específico">
      <formula>NOT(ISERROR(SEARCH("No Aceptable o aceptable con control específico",AD11)))</formula>
    </cfRule>
  </conditionalFormatting>
  <conditionalFormatting sqref="AD11:AE11">
    <cfRule type="cellIs" dxfId="959" priority="90" stopIfTrue="1" operator="equal">
      <formula>"Aceptable"</formula>
    </cfRule>
    <cfRule type="cellIs" dxfId="958" priority="91" stopIfTrue="1" operator="equal">
      <formula>"No aceptable"</formula>
    </cfRule>
  </conditionalFormatting>
  <conditionalFormatting sqref="AD12:AE12">
    <cfRule type="cellIs" dxfId="957" priority="82" stopIfTrue="1" operator="equal">
      <formula>"Aceptable"</formula>
    </cfRule>
    <cfRule type="cellIs" dxfId="956" priority="83" stopIfTrue="1" operator="equal">
      <formula>"No aceptable"</formula>
    </cfRule>
  </conditionalFormatting>
  <conditionalFormatting sqref="AD12">
    <cfRule type="containsText" dxfId="955" priority="79" stopIfTrue="1" operator="containsText" text="No aceptable o aceptable con control específico">
      <formula>NOT(ISERROR(SEARCH("No aceptable o aceptable con control específico",AD12)))</formula>
    </cfRule>
    <cfRule type="containsText" dxfId="954" priority="80" stopIfTrue="1" operator="containsText" text="No aceptable">
      <formula>NOT(ISERROR(SEARCH("No aceptable",AD12)))</formula>
    </cfRule>
    <cfRule type="containsText" dxfId="953" priority="81" stopIfTrue="1" operator="containsText" text="No Aceptable o aceptable con control específico">
      <formula>NOT(ISERROR(SEARCH("No Aceptable o aceptable con control específico",AD12)))</formula>
    </cfRule>
  </conditionalFormatting>
  <conditionalFormatting sqref="AD19:AE19">
    <cfRule type="cellIs" dxfId="952" priority="74" stopIfTrue="1" operator="equal">
      <formula>"Aceptable"</formula>
    </cfRule>
    <cfRule type="cellIs" dxfId="951" priority="75" stopIfTrue="1" operator="equal">
      <formula>"No aceptable"</formula>
    </cfRule>
  </conditionalFormatting>
  <conditionalFormatting sqref="AD19">
    <cfRule type="containsText" dxfId="950" priority="71" stopIfTrue="1" operator="containsText" text="No aceptable o aceptable con control específico">
      <formula>NOT(ISERROR(SEARCH("No aceptable o aceptable con control específico",AD19)))</formula>
    </cfRule>
    <cfRule type="containsText" dxfId="949" priority="72" stopIfTrue="1" operator="containsText" text="No aceptable">
      <formula>NOT(ISERROR(SEARCH("No aceptable",AD19)))</formula>
    </cfRule>
    <cfRule type="containsText" dxfId="948" priority="73" stopIfTrue="1" operator="containsText" text="No Aceptable o aceptable con control específico">
      <formula>NOT(ISERROR(SEARCH("No Aceptable o aceptable con control específico",AD19)))</formula>
    </cfRule>
  </conditionalFormatting>
  <conditionalFormatting sqref="AD13:AE13">
    <cfRule type="cellIs" dxfId="947" priority="66" stopIfTrue="1" operator="equal">
      <formula>"Aceptable"</formula>
    </cfRule>
    <cfRule type="cellIs" dxfId="946" priority="67" stopIfTrue="1" operator="equal">
      <formula>"No aceptable"</formula>
    </cfRule>
  </conditionalFormatting>
  <conditionalFormatting sqref="AD13">
    <cfRule type="containsText" dxfId="945" priority="63" stopIfTrue="1" operator="containsText" text="No aceptable o aceptable con control específico">
      <formula>NOT(ISERROR(SEARCH("No aceptable o aceptable con control específico",AD13)))</formula>
    </cfRule>
    <cfRule type="containsText" dxfId="944" priority="64" stopIfTrue="1" operator="containsText" text="No aceptable">
      <formula>NOT(ISERROR(SEARCH("No aceptable",AD13)))</formula>
    </cfRule>
    <cfRule type="containsText" dxfId="943" priority="65" stopIfTrue="1" operator="containsText" text="No Aceptable o aceptable con control específico">
      <formula>NOT(ISERROR(SEARCH("No Aceptable o aceptable con control específico",AD13)))</formula>
    </cfRule>
  </conditionalFormatting>
  <conditionalFormatting sqref="AD21:AE21">
    <cfRule type="cellIs" dxfId="942" priority="37" stopIfTrue="1" operator="equal">
      <formula>"Aceptable"</formula>
    </cfRule>
    <cfRule type="cellIs" dxfId="941" priority="38" stopIfTrue="1" operator="equal">
      <formula>"No aceptable"</formula>
    </cfRule>
  </conditionalFormatting>
  <conditionalFormatting sqref="AD21">
    <cfRule type="containsText" dxfId="940" priority="34" stopIfTrue="1" operator="containsText" text="No aceptable o aceptable con control específico">
      <formula>NOT(ISERROR(SEARCH("No aceptable o aceptable con control específico",AD21)))</formula>
    </cfRule>
    <cfRule type="containsText" dxfId="939" priority="35" stopIfTrue="1" operator="containsText" text="No aceptable">
      <formula>NOT(ISERROR(SEARCH("No aceptable",AD21)))</formula>
    </cfRule>
    <cfRule type="containsText" dxfId="938" priority="36" stopIfTrue="1" operator="containsText" text="No Aceptable o aceptable con control específico">
      <formula>NOT(ISERROR(SEARCH("No Aceptable o aceptable con control específico",AD21)))</formula>
    </cfRule>
  </conditionalFormatting>
  <conditionalFormatting sqref="AD22:AE22 AE24 AD24:AD25">
    <cfRule type="cellIs" dxfId="937" priority="58" stopIfTrue="1" operator="equal">
      <formula>"Aceptable"</formula>
    </cfRule>
    <cfRule type="cellIs" dxfId="936" priority="59" stopIfTrue="1" operator="equal">
      <formula>"No aceptable"</formula>
    </cfRule>
  </conditionalFormatting>
  <conditionalFormatting sqref="AD22 AD24:AD25">
    <cfRule type="containsText" dxfId="935" priority="55" stopIfTrue="1" operator="containsText" text="No aceptable o aceptable con control específico">
      <formula>NOT(ISERROR(SEARCH("No aceptable o aceptable con control específico",AD22)))</formula>
    </cfRule>
    <cfRule type="containsText" dxfId="934" priority="56" stopIfTrue="1" operator="containsText" text="No aceptable">
      <formula>NOT(ISERROR(SEARCH("No aceptable",AD22)))</formula>
    </cfRule>
    <cfRule type="containsText" dxfId="933" priority="57" stopIfTrue="1" operator="containsText" text="No Aceptable o aceptable con control específico">
      <formula>NOT(ISERROR(SEARCH("No Aceptable o aceptable con control específico",AD22)))</formula>
    </cfRule>
  </conditionalFormatting>
  <conditionalFormatting sqref="AE25:AF25">
    <cfRule type="cellIs" dxfId="932" priority="50" stopIfTrue="1" operator="equal">
      <formula>"Aceptable"</formula>
    </cfRule>
    <cfRule type="cellIs" dxfId="931" priority="51" stopIfTrue="1" operator="equal">
      <formula>"No aceptable"</formula>
    </cfRule>
  </conditionalFormatting>
  <conditionalFormatting sqref="AD20:AE20">
    <cfRule type="cellIs" dxfId="930" priority="45" stopIfTrue="1" operator="equal">
      <formula>"Aceptable"</formula>
    </cfRule>
    <cfRule type="cellIs" dxfId="929" priority="46" stopIfTrue="1" operator="equal">
      <formula>"No aceptable"</formula>
    </cfRule>
  </conditionalFormatting>
  <conditionalFormatting sqref="AD20">
    <cfRule type="containsText" dxfId="928" priority="42" stopIfTrue="1" operator="containsText" text="No aceptable o aceptable con control específico">
      <formula>NOT(ISERROR(SEARCH("No aceptable o aceptable con control específico",AD20)))</formula>
    </cfRule>
    <cfRule type="containsText" dxfId="927" priority="43" stopIfTrue="1" operator="containsText" text="No aceptable">
      <formula>NOT(ISERROR(SEARCH("No aceptable",AD20)))</formula>
    </cfRule>
    <cfRule type="containsText" dxfId="926" priority="44" stopIfTrue="1" operator="containsText" text="No Aceptable o aceptable con control específico">
      <formula>NOT(ISERROR(SEARCH("No Aceptable o aceptable con control específico",AD20)))</formula>
    </cfRule>
  </conditionalFormatting>
  <conditionalFormatting sqref="AD23:AE23">
    <cfRule type="cellIs" dxfId="925" priority="29" stopIfTrue="1" operator="equal">
      <formula>"Aceptable"</formula>
    </cfRule>
    <cfRule type="cellIs" dxfId="924" priority="30" stopIfTrue="1" operator="equal">
      <formula>"No aceptable"</formula>
    </cfRule>
  </conditionalFormatting>
  <conditionalFormatting sqref="AD23">
    <cfRule type="containsText" dxfId="923" priority="26" stopIfTrue="1" operator="containsText" text="No aceptable o aceptable con control específico">
      <formula>NOT(ISERROR(SEARCH("No aceptable o aceptable con control específico",AD23)))</formula>
    </cfRule>
    <cfRule type="containsText" dxfId="922" priority="27" stopIfTrue="1" operator="containsText" text="No aceptable">
      <formula>NOT(ISERROR(SEARCH("No aceptable",AD23)))</formula>
    </cfRule>
    <cfRule type="containsText" dxfId="921" priority="28" stopIfTrue="1" operator="containsText" text="No Aceptable o aceptable con control específico">
      <formula>NOT(ISERROR(SEARCH("No Aceptable o aceptable con control específico",AD23)))</formula>
    </cfRule>
  </conditionalFormatting>
  <conditionalFormatting sqref="AD15">
    <cfRule type="containsText" dxfId="920" priority="21" stopIfTrue="1" operator="containsText" text="No aceptable o aceptable con control específico">
      <formula>NOT(ISERROR(SEARCH("No aceptable o aceptable con control específico",AD15)))</formula>
    </cfRule>
    <cfRule type="containsText" dxfId="919" priority="22" stopIfTrue="1" operator="containsText" text="No aceptable">
      <formula>NOT(ISERROR(SEARCH("No aceptable",AD15)))</formula>
    </cfRule>
    <cfRule type="containsText" dxfId="918" priority="23" stopIfTrue="1" operator="containsText" text="No Aceptable o aceptable con control específico">
      <formula>NOT(ISERROR(SEARCH("No Aceptable o aceptable con control específico",AD15)))</formula>
    </cfRule>
  </conditionalFormatting>
  <conditionalFormatting sqref="AD15:AE15">
    <cfRule type="cellIs" dxfId="917" priority="24" stopIfTrue="1" operator="equal">
      <formula>"Aceptable"</formula>
    </cfRule>
    <cfRule type="cellIs" dxfId="916" priority="25" stopIfTrue="1" operator="equal">
      <formula>"No aceptable"</formula>
    </cfRule>
  </conditionalFormatting>
  <conditionalFormatting sqref="AD16">
    <cfRule type="containsText" dxfId="915" priority="16" stopIfTrue="1" operator="containsText" text="No aceptable o aceptable con control específico">
      <formula>NOT(ISERROR(SEARCH("No aceptable o aceptable con control específico",AD16)))</formula>
    </cfRule>
    <cfRule type="containsText" dxfId="914" priority="17" stopIfTrue="1" operator="containsText" text="No aceptable">
      <formula>NOT(ISERROR(SEARCH("No aceptable",AD16)))</formula>
    </cfRule>
    <cfRule type="containsText" dxfId="913" priority="18" stopIfTrue="1" operator="containsText" text="No Aceptable o aceptable con control específico">
      <formula>NOT(ISERROR(SEARCH("No Aceptable o aceptable con control específico",AD16)))</formula>
    </cfRule>
  </conditionalFormatting>
  <conditionalFormatting sqref="AD16:AE16">
    <cfRule type="cellIs" dxfId="912" priority="19" stopIfTrue="1" operator="equal">
      <formula>"Aceptable"</formula>
    </cfRule>
    <cfRule type="cellIs" dxfId="911" priority="20" stopIfTrue="1" operator="equal">
      <formula>"No aceptable"</formula>
    </cfRule>
  </conditionalFormatting>
  <conditionalFormatting sqref="AB11">
    <cfRule type="cellIs" dxfId="910" priority="13" stopIfTrue="1" operator="equal">
      <formula>"I"</formula>
    </cfRule>
    <cfRule type="cellIs" dxfId="909" priority="14" stopIfTrue="1" operator="equal">
      <formula>"II"</formula>
    </cfRule>
    <cfRule type="cellIs" dxfId="908" priority="15" stopIfTrue="1" operator="between">
      <formula>"III"</formula>
      <formula>"IV"</formula>
    </cfRule>
  </conditionalFormatting>
  <conditionalFormatting sqref="AB12">
    <cfRule type="cellIs" dxfId="907" priority="10" stopIfTrue="1" operator="equal">
      <formula>"I"</formula>
    </cfRule>
    <cfRule type="cellIs" dxfId="906" priority="11" stopIfTrue="1" operator="equal">
      <formula>"II"</formula>
    </cfRule>
    <cfRule type="cellIs" dxfId="905" priority="12" stopIfTrue="1" operator="between">
      <formula>"III"</formula>
      <formula>"IV"</formula>
    </cfRule>
  </conditionalFormatting>
  <conditionalFormatting sqref="AB13">
    <cfRule type="cellIs" dxfId="904" priority="7" stopIfTrue="1" operator="equal">
      <formula>"I"</formula>
    </cfRule>
    <cfRule type="cellIs" dxfId="903" priority="8" stopIfTrue="1" operator="equal">
      <formula>"II"</formula>
    </cfRule>
    <cfRule type="cellIs" dxfId="902" priority="9" stopIfTrue="1" operator="between">
      <formula>"III"</formula>
      <formula>"IV"</formula>
    </cfRule>
  </conditionalFormatting>
  <conditionalFormatting sqref="AB15">
    <cfRule type="cellIs" dxfId="901" priority="4" stopIfTrue="1" operator="equal">
      <formula>"I"</formula>
    </cfRule>
    <cfRule type="cellIs" dxfId="900" priority="5" stopIfTrue="1" operator="equal">
      <formula>"II"</formula>
    </cfRule>
    <cfRule type="cellIs" dxfId="899" priority="6" stopIfTrue="1" operator="between">
      <formula>"III"</formula>
      <formula>"IV"</formula>
    </cfRule>
  </conditionalFormatting>
  <conditionalFormatting sqref="AB16">
    <cfRule type="cellIs" dxfId="898" priority="1" stopIfTrue="1" operator="equal">
      <formula>"I"</formula>
    </cfRule>
    <cfRule type="cellIs" dxfId="897" priority="2" stopIfTrue="1" operator="equal">
      <formula>"II"</formula>
    </cfRule>
    <cfRule type="cellIs" dxfId="896"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5" xr:uid="{00000000-0002-0000-0C00-000000000000}">
      <formula1>"100,60,25,10"</formula1>
    </dataValidation>
    <dataValidation type="list" allowBlank="1" showInputMessage="1" prompt="4 = Continua_x000a_3 = Frecuente_x000a_2 = Ocasional_x000a_1 = Esporádica" sqref="V11:V25" xr:uid="{00000000-0002-0000-0C00-000001000000}">
      <formula1>"4, 3, 2, 1"</formula1>
    </dataValidation>
    <dataValidation type="list" allowBlank="1" showInputMessage="1" showErrorMessage="1" prompt="10 = Muy Alto_x000a_6 = Alto_x000a_2 = Medio_x000a_0 = Bajo" sqref="U11:U25" xr:uid="{00000000-0002-0000-0C00-000002000000}">
      <formula1>"10, 6, 2, 0, "</formula1>
    </dataValidation>
    <dataValidation allowBlank="1" sqref="AA11:AA25" xr:uid="{00000000-0002-0000-0C00-000003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BL737"/>
  <sheetViews>
    <sheetView workbookViewId="0">
      <selection activeCell="B1" sqref="B1"/>
    </sheetView>
  </sheetViews>
  <sheetFormatPr baseColWidth="10" defaultRowHeight="12.75" x14ac:dyDescent="0.2"/>
  <cols>
    <col min="1" max="1" width="1.85546875" customWidth="1"/>
    <col min="2" max="2" width="5.7109375" customWidth="1"/>
    <col min="3" max="3" width="5.28515625" customWidth="1"/>
    <col min="4" max="4" width="5.7109375" customWidth="1"/>
    <col min="5" max="5" width="4.42578125" customWidth="1"/>
    <col min="6" max="6" width="20.42578125" customWidth="1"/>
    <col min="7" max="7" width="8.28515625" customWidth="1"/>
    <col min="8" max="8" width="20.28515625" customWidth="1"/>
    <col min="9" max="9" width="29.28515625" customWidth="1"/>
    <col min="10" max="10" width="29.7109375" customWidth="1"/>
    <col min="11" max="11" width="38.28515625" customWidth="1"/>
    <col min="12" max="12" width="5.140625" customWidth="1"/>
    <col min="13" max="13" width="5.140625" style="291" customWidth="1"/>
    <col min="14"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08" t="s">
        <v>3</v>
      </c>
      <c r="I10" s="208" t="s">
        <v>4</v>
      </c>
      <c r="J10" s="208" t="s">
        <v>6</v>
      </c>
      <c r="K10" s="307"/>
      <c r="L10" s="207" t="s">
        <v>42</v>
      </c>
      <c r="M10" s="290" t="s">
        <v>43</v>
      </c>
      <c r="N10" s="27" t="s">
        <v>44</v>
      </c>
      <c r="O10" s="27" t="s">
        <v>47</v>
      </c>
      <c r="P10" s="307"/>
      <c r="Q10" s="308"/>
      <c r="R10" s="208" t="s">
        <v>6</v>
      </c>
      <c r="S10" s="208" t="s">
        <v>1</v>
      </c>
      <c r="T10" s="20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315</v>
      </c>
      <c r="C11" s="375" t="s">
        <v>493</v>
      </c>
      <c r="D11" s="375" t="s">
        <v>494</v>
      </c>
      <c r="E11" s="415" t="s">
        <v>473</v>
      </c>
      <c r="F11" s="415" t="s">
        <v>495</v>
      </c>
      <c r="G11" s="309" t="s">
        <v>45</v>
      </c>
      <c r="H11" s="311" t="s">
        <v>37</v>
      </c>
      <c r="I11" s="15" t="s">
        <v>52</v>
      </c>
      <c r="J11" s="15" t="s">
        <v>57</v>
      </c>
      <c r="K11" s="211" t="s">
        <v>59</v>
      </c>
      <c r="L11" s="7">
        <v>4</v>
      </c>
      <c r="M11" s="280">
        <v>3</v>
      </c>
      <c r="N11" s="7">
        <v>0</v>
      </c>
      <c r="O11" s="7">
        <f>SUM(L11:N11)</f>
        <v>7</v>
      </c>
      <c r="P11" s="211" t="str">
        <f>K11</f>
        <v xml:space="preserve">FATIGA VISUAL, CEFALEÁ, DISMINUCIÓN DE LA DESTREZA Y PRECISIÓN, DESLUMBRAMIENTO </v>
      </c>
      <c r="Q11" s="211">
        <v>8</v>
      </c>
      <c r="R11" s="211" t="s">
        <v>64</v>
      </c>
      <c r="S11" s="211" t="s">
        <v>120</v>
      </c>
      <c r="T11" s="92" t="s">
        <v>34</v>
      </c>
      <c r="U11" s="90">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69</v>
      </c>
      <c r="AI11" s="13" t="s">
        <v>629</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8.25" thickBot="1" x14ac:dyDescent="0.4">
      <c r="A12" s="79"/>
      <c r="B12" s="315"/>
      <c r="C12" s="315"/>
      <c r="D12" s="315"/>
      <c r="E12" s="415"/>
      <c r="F12" s="415"/>
      <c r="G12" s="310"/>
      <c r="H12" s="321"/>
      <c r="I12" s="16" t="s">
        <v>56</v>
      </c>
      <c r="J12" s="15" t="s">
        <v>71</v>
      </c>
      <c r="K12" s="211" t="s">
        <v>72</v>
      </c>
      <c r="L12" s="7">
        <v>4</v>
      </c>
      <c r="M12" s="280">
        <v>3</v>
      </c>
      <c r="N12" s="7">
        <v>0</v>
      </c>
      <c r="O12" s="7">
        <f t="shared" ref="O12:O27" si="0">SUM(L12:N12)</f>
        <v>7</v>
      </c>
      <c r="P12" s="211" t="s">
        <v>73</v>
      </c>
      <c r="Q12" s="211">
        <v>8</v>
      </c>
      <c r="R12" s="211" t="s">
        <v>74</v>
      </c>
      <c r="S12" s="211" t="s">
        <v>34</v>
      </c>
      <c r="T12" s="211" t="s">
        <v>34</v>
      </c>
      <c r="U12" s="8">
        <v>2</v>
      </c>
      <c r="V12" s="8">
        <v>4</v>
      </c>
      <c r="W12" s="8">
        <f t="shared" ref="W12:W27" si="1">V12*U12</f>
        <v>8</v>
      </c>
      <c r="X12" s="9" t="str">
        <f t="shared" ref="X12:X27" si="2">+IF(AND(U12*V12&gt;=24,U12*V12&lt;=40),"MA",IF(AND(U12*V12&gt;=10,U12*V12&lt;=20),"A",IF(AND(U12*V12&gt;=6,U12*V12&lt;=8),"M",IF(AND(U12*V12&gt;=0,U12*V12&lt;=4),"B",""))))</f>
        <v>M</v>
      </c>
      <c r="Y12" s="10" t="str">
        <f t="shared" ref="Y12:Y27"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7" si="4">W12*Z12</f>
        <v>80</v>
      </c>
      <c r="AB12" s="11" t="str">
        <f t="shared" ref="AB12:AB27" si="5">+IF(AND(U12*V12*Z12&gt;=600,U12*V12*Z12&lt;=4000),"I",IF(AND(U12*V12*Z12&gt;=150,U12*V12*Z12&lt;=500),"II",IF(AND(U12*V12*Z12&gt;=40,U12*V12*Z12&lt;=120),"III",IF(AND(U12*V12*Z12&gt;=0,U12*V12*Z12&lt;=20),"IV",""))))</f>
        <v>III</v>
      </c>
      <c r="AC12" s="10" t="str">
        <f t="shared" ref="AC12:AC27"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7" si="7">+IF(AB12="I","No aceptable",IF(AB12="II","No aceptable o aceptable con control específico",IF(AB12="III","Aceptable",IF(AB12="IV","Aceptable",""))))</f>
        <v>Aceptable</v>
      </c>
      <c r="AE12" s="10" t="s">
        <v>35</v>
      </c>
      <c r="AF12" s="15" t="s">
        <v>35</v>
      </c>
      <c r="AG12" s="15" t="s">
        <v>35</v>
      </c>
      <c r="AH12" s="15" t="s">
        <v>75</v>
      </c>
      <c r="AI12" s="13" t="s">
        <v>474</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1.75" thickTop="1" x14ac:dyDescent="0.35">
      <c r="A13" s="79"/>
      <c r="B13" s="315"/>
      <c r="C13" s="315"/>
      <c r="D13" s="315"/>
      <c r="E13" s="415"/>
      <c r="F13" s="415"/>
      <c r="G13" s="210" t="s">
        <v>34</v>
      </c>
      <c r="H13" s="321"/>
      <c r="I13" s="15" t="s">
        <v>210</v>
      </c>
      <c r="J13" s="135" t="s">
        <v>219</v>
      </c>
      <c r="K13" s="211" t="s">
        <v>211</v>
      </c>
      <c r="L13" s="7">
        <v>4</v>
      </c>
      <c r="M13" s="280">
        <v>3</v>
      </c>
      <c r="N13" s="7">
        <v>0</v>
      </c>
      <c r="O13" s="7">
        <f t="shared" si="0"/>
        <v>7</v>
      </c>
      <c r="P13" s="206" t="s">
        <v>212</v>
      </c>
      <c r="Q13" s="211">
        <v>4</v>
      </c>
      <c r="R13" s="211" t="s">
        <v>34</v>
      </c>
      <c r="S13" s="211" t="s">
        <v>34</v>
      </c>
      <c r="T13" s="211" t="s">
        <v>34</v>
      </c>
      <c r="U13" s="8">
        <v>2</v>
      </c>
      <c r="V13" s="8">
        <v>2</v>
      </c>
      <c r="W13" s="8">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+IF(AND(U13*V13*Z13&gt;=600,U13*V13*Z13&lt;=4000),"I",IF(AND(U13*V13*Z13&gt;=150,U13*V13*Z13&lt;=500),"II",IF(AND(U13*V13*Z13&gt;=40,U13*V13*Z13&lt;=120),"III",IF(AND(U13*V13*Z13&gt;=0,U13*V13*Z13&lt;=20),"IV",""))))</f>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346</v>
      </c>
      <c r="AI13" s="26" t="s">
        <v>475</v>
      </c>
      <c r="AJ13" s="14" t="s">
        <v>476</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5"/>
      <c r="F14" s="415"/>
      <c r="G14" s="209" t="s">
        <v>34</v>
      </c>
      <c r="H14" s="312"/>
      <c r="I14" s="16" t="s">
        <v>222</v>
      </c>
      <c r="J14" s="15" t="s">
        <v>221</v>
      </c>
      <c r="K14" s="211" t="s">
        <v>220</v>
      </c>
      <c r="L14" s="7">
        <v>4</v>
      </c>
      <c r="M14" s="280">
        <v>3</v>
      </c>
      <c r="N14" s="7">
        <v>0</v>
      </c>
      <c r="O14" s="7">
        <f t="shared" si="0"/>
        <v>7</v>
      </c>
      <c r="P14" s="211" t="s">
        <v>223</v>
      </c>
      <c r="Q14" s="211">
        <v>4</v>
      </c>
      <c r="R14" s="211" t="s">
        <v>34</v>
      </c>
      <c r="S14" s="211" t="s">
        <v>34</v>
      </c>
      <c r="T14" s="134" t="s">
        <v>34</v>
      </c>
      <c r="U14" s="8">
        <v>2</v>
      </c>
      <c r="V14" s="8">
        <v>2</v>
      </c>
      <c r="W14" s="8">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10</v>
      </c>
      <c r="AA14" s="8">
        <f t="shared" si="4"/>
        <v>40</v>
      </c>
      <c r="AB14" s="11" t="str">
        <f>+IF(AND(U14*V14*Z14&gt;=600,U14*V14*Z14&lt;=4000),"I",IF(AND(U14*V14*Z14&gt;=150,U14*V14*Z14&lt;=500),"II",IF(AND(U14*V14*Z14&gt;=40,U14*V14*Z14&lt;=120),"III",IF(AND(U14*V14*Z14&gt;=0,U14*V14*Z14&lt;=20),"IV",""))))</f>
        <v>III</v>
      </c>
      <c r="AC14" s="10"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2" t="str">
        <f>+IF(AB14="I","No aceptable",IF(AB14="II","No aceptable o aceptable con control específico",IF(AB14="III","Aceptable",IF(AB14="IV","Aceptable",""))))</f>
        <v>Aceptable</v>
      </c>
      <c r="AE14" s="10" t="s">
        <v>213</v>
      </c>
      <c r="AF14" s="15" t="s">
        <v>35</v>
      </c>
      <c r="AG14" s="15" t="s">
        <v>35</v>
      </c>
      <c r="AH14" s="15" t="s">
        <v>35</v>
      </c>
      <c r="AI14" s="13" t="s">
        <v>477</v>
      </c>
      <c r="AJ14" s="14" t="s">
        <v>478</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82.5" thickTop="1" thickBot="1" x14ac:dyDescent="0.4">
      <c r="A15" s="79"/>
      <c r="B15" s="315"/>
      <c r="C15" s="315"/>
      <c r="D15" s="315"/>
      <c r="E15" s="415"/>
      <c r="F15" s="415"/>
      <c r="G15" s="280" t="s">
        <v>45</v>
      </c>
      <c r="H15" s="399" t="s">
        <v>49</v>
      </c>
      <c r="I15" s="16" t="s">
        <v>80</v>
      </c>
      <c r="J15" s="15" t="s">
        <v>81</v>
      </c>
      <c r="K15" s="15" t="s">
        <v>151</v>
      </c>
      <c r="L15" s="7">
        <v>4</v>
      </c>
      <c r="M15" s="280">
        <v>3</v>
      </c>
      <c r="N15" s="281">
        <v>0</v>
      </c>
      <c r="O15" s="281">
        <f t="shared" si="0"/>
        <v>7</v>
      </c>
      <c r="P15" s="15" t="str">
        <f t="shared" ref="P15:P27" si="8">K15</f>
        <v>ALTERACIONES DE SUEÑO ESTRÉS</v>
      </c>
      <c r="Q15" s="15">
        <v>8</v>
      </c>
      <c r="R15" s="15" t="s">
        <v>34</v>
      </c>
      <c r="S15" s="15" t="s">
        <v>34</v>
      </c>
      <c r="T15" s="285" t="s">
        <v>34</v>
      </c>
      <c r="U15" s="90">
        <v>2</v>
      </c>
      <c r="V15" s="8">
        <v>2</v>
      </c>
      <c r="W15" s="8">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441</v>
      </c>
      <c r="AF15" s="15" t="s">
        <v>35</v>
      </c>
      <c r="AG15" s="15" t="s">
        <v>35</v>
      </c>
      <c r="AH15" s="15" t="s">
        <v>35</v>
      </c>
      <c r="AI15" s="13" t="s">
        <v>631</v>
      </c>
      <c r="AJ15" s="15" t="s">
        <v>35</v>
      </c>
      <c r="AK15" s="135"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69" thickTop="1" thickBot="1" x14ac:dyDescent="0.4">
      <c r="A16" s="79"/>
      <c r="B16" s="315"/>
      <c r="C16" s="315"/>
      <c r="D16" s="315"/>
      <c r="E16" s="415"/>
      <c r="F16" s="415"/>
      <c r="G16" s="371" t="s">
        <v>34</v>
      </c>
      <c r="H16" s="400"/>
      <c r="I16" s="16" t="s">
        <v>83</v>
      </c>
      <c r="J16" s="15" t="s">
        <v>84</v>
      </c>
      <c r="K16" s="15" t="s">
        <v>156</v>
      </c>
      <c r="L16" s="7">
        <v>4</v>
      </c>
      <c r="M16" s="280">
        <v>3</v>
      </c>
      <c r="N16" s="281">
        <v>0</v>
      </c>
      <c r="O16" s="281">
        <f>SUM(L16:N16)</f>
        <v>7</v>
      </c>
      <c r="P16" s="15" t="str">
        <f t="shared" si="8"/>
        <v xml:space="preserve">ESTRÉS ALTERACION DEL SUEÑO IRRITABILIDAD DEPRESION </v>
      </c>
      <c r="Q16" s="15">
        <v>8</v>
      </c>
      <c r="R16" s="15" t="s">
        <v>34</v>
      </c>
      <c r="S16" s="15" t="s">
        <v>34</v>
      </c>
      <c r="T16" s="15" t="s">
        <v>34</v>
      </c>
      <c r="U16" s="8">
        <v>2</v>
      </c>
      <c r="V16" s="8">
        <v>4</v>
      </c>
      <c r="W16" s="8">
        <f>V16*U16</f>
        <v>8</v>
      </c>
      <c r="X16" s="9" t="str">
        <f>+IF(AND(U16*V16&gt;=24,U16*V16&lt;=40),"MA",IF(AND(U16*V16&gt;=10,U16*V16&lt;=20),"A",IF(AND(U16*V16&gt;=6,U16*V16&lt;=8),"M",IF(AND(U16*V16&gt;=0,U16*V16&lt;=4),"B",""))))</f>
        <v>M</v>
      </c>
      <c r="Y16" s="10"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
        <v>10</v>
      </c>
      <c r="AA16" s="8">
        <f>W16*Z16</f>
        <v>80</v>
      </c>
      <c r="AB16" s="11" t="str">
        <f>+IF(AND(U16*V16*Z16&gt;=600,U16*V16*Z16&lt;=4000),"I",IF(AND(U16*V16*Z16&gt;=150,U16*V16*Z16&lt;=500),"II",IF(AND(U16*V16*Z16&gt;=40,U16*V16*Z16&lt;=120),"III",IF(AND(U16*V16*Z16&gt;=0,U16*V16*Z16&lt;=20),"IV",""))))</f>
        <v>III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2" t="str">
        <f>+IF(AB16="I","No aceptable",IF(AB16="II","No aceptable o aceptable con control específico",IF(AB16="III","Aceptable",IF(AB16="IV","Aceptable",""))))</f>
        <v>Aceptable</v>
      </c>
      <c r="AE16" s="18" t="s">
        <v>441</v>
      </c>
      <c r="AF16" s="15" t="s">
        <v>35</v>
      </c>
      <c r="AG16" s="15" t="s">
        <v>35</v>
      </c>
      <c r="AH16" s="15" t="s">
        <v>35</v>
      </c>
      <c r="AI16" s="13" t="s">
        <v>479</v>
      </c>
      <c r="AJ16" s="15" t="s">
        <v>35</v>
      </c>
      <c r="AK16" s="289"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122.25" thickTop="1" x14ac:dyDescent="0.35">
      <c r="A17" s="79"/>
      <c r="B17" s="315"/>
      <c r="C17" s="315"/>
      <c r="D17" s="315"/>
      <c r="E17" s="415"/>
      <c r="F17" s="415"/>
      <c r="G17" s="372"/>
      <c r="H17" s="416"/>
      <c r="I17" s="15" t="s">
        <v>86</v>
      </c>
      <c r="J17" s="15" t="s">
        <v>596</v>
      </c>
      <c r="K17" s="279" t="s">
        <v>152</v>
      </c>
      <c r="L17" s="7">
        <v>4</v>
      </c>
      <c r="M17" s="280">
        <v>3</v>
      </c>
      <c r="N17" s="281">
        <v>0</v>
      </c>
      <c r="O17" s="281">
        <f>SUM(L17:N17)</f>
        <v>7</v>
      </c>
      <c r="P17" s="279" t="s">
        <v>625</v>
      </c>
      <c r="Q17" s="15">
        <v>8</v>
      </c>
      <c r="R17" s="15" t="s">
        <v>34</v>
      </c>
      <c r="S17" s="15" t="s">
        <v>34</v>
      </c>
      <c r="T17" s="285" t="s">
        <v>34</v>
      </c>
      <c r="U17" s="90">
        <v>2</v>
      </c>
      <c r="V17" s="8">
        <v>2</v>
      </c>
      <c r="W17" s="8">
        <f>V17*U17</f>
        <v>4</v>
      </c>
      <c r="X17" s="9" t="str">
        <f>+IF(AND(U17*V17&gt;=24,U17*V17&lt;=40),"MA",IF(AND(U17*V17&gt;=10,U17*V17&lt;=20),"A",IF(AND(U17*V17&gt;=6,U17*V17&lt;=8),"M",IF(AND(U17*V17&gt;=0,U17*V17&lt;=4),"B",""))))</f>
        <v>B</v>
      </c>
      <c r="Y17" s="10"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8">
        <v>25</v>
      </c>
      <c r="AA17" s="8">
        <f>W17*Z17</f>
        <v>100</v>
      </c>
      <c r="AB17" s="11" t="str">
        <f>+IF(AND(U17*V17*Z17&gt;=600,U17*V17*Z17&lt;=4000),"I",IF(AND(U17*V17*Z17&gt;=150,U17*V17*Z17&lt;=500),"II",IF(AND(U17*V17*Z17&gt;=40,U17*V17*Z17&lt;=120),"III",IF(AND(U17*V17*Z17&gt;=0,U17*V17*Z17&lt;=20),"IV",""))))</f>
        <v>III</v>
      </c>
      <c r="AC17" s="1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2" t="str">
        <f>+IF(AB17="I","No aceptable",IF(AB17="II","No aceptable o aceptable con control específico",IF(AB17="III","Aceptable",IF(AB17="IV","Aceptable",""))))</f>
        <v>Aceptable</v>
      </c>
      <c r="AE17" s="18" t="s">
        <v>585</v>
      </c>
      <c r="AF17" s="15" t="s">
        <v>35</v>
      </c>
      <c r="AG17" s="15" t="s">
        <v>35</v>
      </c>
      <c r="AH17" s="15" t="s">
        <v>392</v>
      </c>
      <c r="AI17" s="13" t="s">
        <v>677</v>
      </c>
      <c r="AJ17" s="15" t="s">
        <v>35</v>
      </c>
      <c r="AK17" s="135" t="s">
        <v>599</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75.5" x14ac:dyDescent="0.35">
      <c r="A18" s="79"/>
      <c r="B18" s="315"/>
      <c r="C18" s="315"/>
      <c r="D18" s="315"/>
      <c r="E18" s="415"/>
      <c r="F18" s="415"/>
      <c r="G18" s="284" t="s">
        <v>45</v>
      </c>
      <c r="H18" s="15" t="s">
        <v>572</v>
      </c>
      <c r="I18" s="15" t="s">
        <v>566</v>
      </c>
      <c r="J18" s="15" t="s">
        <v>575</v>
      </c>
      <c r="K18" s="212" t="s">
        <v>576</v>
      </c>
      <c r="L18" s="7">
        <v>4</v>
      </c>
      <c r="M18" s="280">
        <v>3</v>
      </c>
      <c r="N18" s="281">
        <v>0</v>
      </c>
      <c r="O18" s="281">
        <v>1</v>
      </c>
      <c r="P18" s="15" t="s">
        <v>577</v>
      </c>
      <c r="Q18" s="15">
        <v>8</v>
      </c>
      <c r="R18" s="15" t="s">
        <v>34</v>
      </c>
      <c r="S18" s="15" t="s">
        <v>34</v>
      </c>
      <c r="T18" s="285" t="s">
        <v>34</v>
      </c>
      <c r="U18" s="90">
        <v>2</v>
      </c>
      <c r="V18" s="8">
        <v>3</v>
      </c>
      <c r="W18" s="8">
        <f>V18*U18</f>
        <v>6</v>
      </c>
      <c r="X18" s="9" t="str">
        <f>+IF(AND(U18*V18&gt;=24,U18*V18&lt;=40),"MA",IF(AND(U18*V18&gt;=10,U18*V18&lt;=20),"A",IF(AND(U18*V18&gt;=6,U18*V18&lt;=8),"M",IF(AND(U18*V18&gt;=0,U18*V18&lt;=4),"B",""))))</f>
        <v>M</v>
      </c>
      <c r="Y18" s="10"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8">
        <v>25</v>
      </c>
      <c r="AA18" s="8">
        <f>W18*Z18</f>
        <v>150</v>
      </c>
      <c r="AB18" s="11" t="str">
        <f>+IF(AND(U18*V18*Z18&gt;=600,U18*V18*Z18&lt;=4000),"I",IF(AND(U18*V18*Z18&gt;=150,U18*V18*Z18&lt;=500),"II",IF(AND(U18*V18*Z18&gt;=40,U18*V18*Z18&lt;=120),"III",IF(AND(U18*V18*Z18&gt;=0,U18*V18*Z18&lt;=20),"IV",""))))</f>
        <v>II</v>
      </c>
      <c r="AC18" s="10"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12" t="str">
        <f>+IF(AB18="I","No aceptable",IF(AB18="II","No aceptable o aceptable con control específico",IF(AB18="III","Aceptable",IF(AB18="IV","Aceptable",""))))</f>
        <v>No aceptable o aceptable con control específico</v>
      </c>
      <c r="AE18" s="282" t="s">
        <v>578</v>
      </c>
      <c r="AF18" s="15" t="s">
        <v>35</v>
      </c>
      <c r="AG18" s="15" t="s">
        <v>35</v>
      </c>
      <c r="AH18" s="15" t="s">
        <v>35</v>
      </c>
      <c r="AI18" s="20" t="s">
        <v>858</v>
      </c>
      <c r="AJ18" s="15" t="s">
        <v>774</v>
      </c>
      <c r="AK18" s="135" t="s">
        <v>617</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67.5" x14ac:dyDescent="0.35">
      <c r="A19" s="79"/>
      <c r="B19" s="315"/>
      <c r="C19" s="315"/>
      <c r="D19" s="315"/>
      <c r="E19" s="415"/>
      <c r="F19" s="415"/>
      <c r="G19" s="417" t="s">
        <v>45</v>
      </c>
      <c r="H19" s="311" t="s">
        <v>58</v>
      </c>
      <c r="I19" s="211" t="s">
        <v>90</v>
      </c>
      <c r="J19" s="15" t="s">
        <v>93</v>
      </c>
      <c r="K19" s="211" t="s">
        <v>91</v>
      </c>
      <c r="L19" s="7">
        <v>4</v>
      </c>
      <c r="M19" s="280">
        <v>3</v>
      </c>
      <c r="N19" s="7">
        <v>0</v>
      </c>
      <c r="O19" s="7">
        <f t="shared" si="0"/>
        <v>7</v>
      </c>
      <c r="P19" s="211" t="str">
        <f t="shared" si="8"/>
        <v>ALTERACIONES OSTEOMUSCULARES DE ESPALDA Y EXTREMIDADES.</v>
      </c>
      <c r="Q19" s="211">
        <v>8</v>
      </c>
      <c r="R19" s="211" t="s">
        <v>34</v>
      </c>
      <c r="S19" s="211" t="s">
        <v>94</v>
      </c>
      <c r="T19" s="92" t="s">
        <v>34</v>
      </c>
      <c r="U19" s="90">
        <v>2</v>
      </c>
      <c r="V19" s="8">
        <v>4</v>
      </c>
      <c r="W19" s="8">
        <f t="shared" si="1"/>
        <v>8</v>
      </c>
      <c r="X19" s="9" t="str">
        <f t="shared" si="2"/>
        <v>M</v>
      </c>
      <c r="Y19" s="10" t="str">
        <f t="shared" si="3"/>
        <v>Situación deficiente con exposición esporádica, o bien situación mejorable con exposición continuada o frecuente. Es posible que suceda el daño alguna vez.</v>
      </c>
      <c r="Z19" s="8">
        <v>10</v>
      </c>
      <c r="AA19" s="8">
        <f t="shared" si="4"/>
        <v>80</v>
      </c>
      <c r="AB19" s="11" t="str">
        <f t="shared" si="5"/>
        <v>III</v>
      </c>
      <c r="AC19" s="10" t="str">
        <f t="shared" si="6"/>
        <v>Mejorar si es posible. Sería conveniente justificar la intervención y su rentabilidad.</v>
      </c>
      <c r="AD19" s="12" t="str">
        <f t="shared" si="7"/>
        <v>Aceptable</v>
      </c>
      <c r="AE19" s="10" t="s">
        <v>95</v>
      </c>
      <c r="AF19" s="15" t="s">
        <v>35</v>
      </c>
      <c r="AG19" s="15" t="s">
        <v>35</v>
      </c>
      <c r="AH19" s="8" t="s">
        <v>392</v>
      </c>
      <c r="AI19" s="20" t="s">
        <v>480</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68.25" thickBot="1" x14ac:dyDescent="0.4">
      <c r="A20" s="79"/>
      <c r="B20" s="315"/>
      <c r="C20" s="315"/>
      <c r="D20" s="315"/>
      <c r="E20" s="415"/>
      <c r="F20" s="415"/>
      <c r="G20" s="417"/>
      <c r="H20" s="312"/>
      <c r="I20" s="16" t="s">
        <v>51</v>
      </c>
      <c r="J20" s="15" t="s">
        <v>97</v>
      </c>
      <c r="K20" s="211" t="s">
        <v>91</v>
      </c>
      <c r="L20" s="7">
        <v>4</v>
      </c>
      <c r="M20" s="280">
        <v>3</v>
      </c>
      <c r="N20" s="7">
        <v>0</v>
      </c>
      <c r="O20" s="7">
        <f t="shared" si="0"/>
        <v>7</v>
      </c>
      <c r="P20" s="211" t="str">
        <f t="shared" si="8"/>
        <v>ALTERACIONES OSTEOMUSCULARES DE ESPALDA Y EXTREMIDADES.</v>
      </c>
      <c r="Q20" s="211">
        <v>8</v>
      </c>
      <c r="R20" s="211" t="s">
        <v>34</v>
      </c>
      <c r="S20" s="211" t="s">
        <v>98</v>
      </c>
      <c r="T20" s="92" t="s">
        <v>34</v>
      </c>
      <c r="U20" s="90">
        <v>2</v>
      </c>
      <c r="V20" s="8">
        <v>4</v>
      </c>
      <c r="W20" s="8">
        <f t="shared" si="1"/>
        <v>8</v>
      </c>
      <c r="X20" s="9" t="str">
        <f t="shared" si="2"/>
        <v>M</v>
      </c>
      <c r="Y20" s="10" t="str">
        <f t="shared" si="3"/>
        <v>Situación deficiente con exposición esporádica, o bien situación mejorable con exposición continuada o frecuente. Es posible que suceda el daño alguna vez.</v>
      </c>
      <c r="Z20" s="8">
        <v>10</v>
      </c>
      <c r="AA20" s="8">
        <f t="shared" si="4"/>
        <v>80</v>
      </c>
      <c r="AB20" s="11" t="str">
        <f t="shared" si="5"/>
        <v>III</v>
      </c>
      <c r="AC20" s="10" t="str">
        <f t="shared" si="6"/>
        <v>Mejorar si es posible. Sería conveniente justificar la intervención y su rentabilidad.</v>
      </c>
      <c r="AD20" s="12" t="str">
        <f t="shared" si="7"/>
        <v>Aceptable</v>
      </c>
      <c r="AE20" s="10" t="s">
        <v>95</v>
      </c>
      <c r="AF20" s="15" t="s">
        <v>35</v>
      </c>
      <c r="AG20" s="15" t="s">
        <v>35</v>
      </c>
      <c r="AH20" s="8" t="s">
        <v>483</v>
      </c>
      <c r="AI20" s="20" t="s">
        <v>481</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2.5" thickTop="1" thickBot="1" x14ac:dyDescent="0.4">
      <c r="A21" s="79"/>
      <c r="B21" s="315"/>
      <c r="C21" s="315"/>
      <c r="D21" s="315"/>
      <c r="E21" s="415"/>
      <c r="F21" s="415"/>
      <c r="G21" s="209" t="s">
        <v>34</v>
      </c>
      <c r="H21" s="205" t="s">
        <v>204</v>
      </c>
      <c r="I21" s="16" t="s">
        <v>205</v>
      </c>
      <c r="J21" s="15" t="s">
        <v>214</v>
      </c>
      <c r="K21" s="211" t="s">
        <v>206</v>
      </c>
      <c r="L21" s="7">
        <v>4</v>
      </c>
      <c r="M21" s="280">
        <v>3</v>
      </c>
      <c r="N21" s="7">
        <v>0</v>
      </c>
      <c r="O21" s="7">
        <f t="shared" si="0"/>
        <v>7</v>
      </c>
      <c r="P21" s="211" t="s">
        <v>216</v>
      </c>
      <c r="Q21" s="211">
        <v>1</v>
      </c>
      <c r="R21" s="211" t="s">
        <v>34</v>
      </c>
      <c r="S21" s="211" t="s">
        <v>34</v>
      </c>
      <c r="T21" s="211" t="s">
        <v>45</v>
      </c>
      <c r="U21" s="8">
        <v>6</v>
      </c>
      <c r="V21" s="8">
        <v>2</v>
      </c>
      <c r="W21" s="8">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25</v>
      </c>
      <c r="AA21" s="8">
        <f t="shared" si="4"/>
        <v>300</v>
      </c>
      <c r="AB21" s="11" t="str">
        <f t="shared" si="5"/>
        <v>II</v>
      </c>
      <c r="AC21" s="10" t="str">
        <f t="shared" si="6"/>
        <v>Corregir y adoptar medidas de control de inmediato. Sin embargo suspenda actividades si el nivel de riesgo está por encima o igual de 360.</v>
      </c>
      <c r="AD21" s="12" t="str">
        <f t="shared" si="7"/>
        <v>No aceptable o aceptable con control específico</v>
      </c>
      <c r="AE21" s="10" t="s">
        <v>207</v>
      </c>
      <c r="AF21" s="15" t="s">
        <v>35</v>
      </c>
      <c r="AG21" s="15" t="s">
        <v>35</v>
      </c>
      <c r="AH21" s="8" t="s">
        <v>346</v>
      </c>
      <c r="AI21" s="20" t="s">
        <v>482</v>
      </c>
      <c r="AJ21" s="14" t="s">
        <v>485</v>
      </c>
      <c r="AK21" s="14" t="s">
        <v>484</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6" thickTop="1" thickBot="1" x14ac:dyDescent="0.4">
      <c r="A22" s="79"/>
      <c r="B22" s="315"/>
      <c r="C22" s="315"/>
      <c r="D22" s="315"/>
      <c r="E22" s="415"/>
      <c r="F22" s="415"/>
      <c r="G22" s="209" t="s">
        <v>34</v>
      </c>
      <c r="H22" s="311" t="s">
        <v>50</v>
      </c>
      <c r="I22" s="16" t="s">
        <v>149</v>
      </c>
      <c r="J22" s="15" t="s">
        <v>217</v>
      </c>
      <c r="K22" s="211" t="s">
        <v>203</v>
      </c>
      <c r="L22" s="7">
        <v>4</v>
      </c>
      <c r="M22" s="280">
        <v>3</v>
      </c>
      <c r="N22" s="7">
        <v>0</v>
      </c>
      <c r="O22" s="7">
        <f t="shared" si="0"/>
        <v>7</v>
      </c>
      <c r="P22" s="211" t="str">
        <f>K22</f>
        <v xml:space="preserve">CAIDAS DEL MISMO Y DIFERENTE NIVEL, GOLPES, HERIDAS, TORCEDURAS </v>
      </c>
      <c r="Q22" s="211">
        <v>4</v>
      </c>
      <c r="R22" s="211" t="s">
        <v>34</v>
      </c>
      <c r="S22" s="211" t="s">
        <v>34</v>
      </c>
      <c r="T22" s="92" t="s">
        <v>34</v>
      </c>
      <c r="U22" s="90">
        <v>6</v>
      </c>
      <c r="V22" s="8">
        <v>2</v>
      </c>
      <c r="W22" s="8">
        <f t="shared" si="1"/>
        <v>12</v>
      </c>
      <c r="X22" s="9" t="str">
        <f t="shared" si="2"/>
        <v>A</v>
      </c>
      <c r="Y22" s="10" t="str">
        <f t="shared" si="3"/>
        <v>Situación deficiente con exposición frecuente u ocasional, o bien situación muy deficiente con exposición ocasional o esporádica. La materialización de Riesgo es posible que suceda varias veces en la vida laboral</v>
      </c>
      <c r="Z22" s="8">
        <v>25</v>
      </c>
      <c r="AA22" s="8">
        <f t="shared" si="4"/>
        <v>300</v>
      </c>
      <c r="AB22" s="11" t="str">
        <f t="shared" si="5"/>
        <v>II</v>
      </c>
      <c r="AC22" s="10" t="str">
        <f t="shared" si="6"/>
        <v>Corregir y adoptar medidas de control de inmediato. Sin embargo suspenda actividades si el nivel de riesgo está por encima o igual de 360.</v>
      </c>
      <c r="AD22" s="12" t="str">
        <f t="shared" si="7"/>
        <v>No aceptable o aceptable con control específico</v>
      </c>
      <c r="AE22" s="10" t="s">
        <v>155</v>
      </c>
      <c r="AF22" s="15" t="s">
        <v>35</v>
      </c>
      <c r="AG22" s="15" t="s">
        <v>35</v>
      </c>
      <c r="AH22" s="8" t="s">
        <v>346</v>
      </c>
      <c r="AI22" s="20" t="s">
        <v>363</v>
      </c>
      <c r="AJ22" s="14" t="s">
        <v>218</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75" thickTop="1" x14ac:dyDescent="0.35">
      <c r="A23" s="79"/>
      <c r="B23" s="315"/>
      <c r="C23" s="315"/>
      <c r="D23" s="315"/>
      <c r="E23" s="415"/>
      <c r="F23" s="415"/>
      <c r="G23" s="209" t="s">
        <v>34</v>
      </c>
      <c r="H23" s="321"/>
      <c r="I23" s="15" t="s">
        <v>149</v>
      </c>
      <c r="J23" s="15" t="s">
        <v>239</v>
      </c>
      <c r="K23" s="211" t="s">
        <v>240</v>
      </c>
      <c r="L23" s="7">
        <v>4</v>
      </c>
      <c r="M23" s="280">
        <v>3</v>
      </c>
      <c r="N23" s="7">
        <v>0</v>
      </c>
      <c r="O23" s="7">
        <f t="shared" si="0"/>
        <v>7</v>
      </c>
      <c r="P23" s="211" t="s">
        <v>241</v>
      </c>
      <c r="Q23" s="211">
        <v>1</v>
      </c>
      <c r="R23" s="211" t="s">
        <v>34</v>
      </c>
      <c r="S23" s="211" t="s">
        <v>34</v>
      </c>
      <c r="T23" s="211" t="s">
        <v>34</v>
      </c>
      <c r="U23" s="8">
        <v>6</v>
      </c>
      <c r="V23" s="8">
        <v>2</v>
      </c>
      <c r="W23" s="8">
        <f t="shared" si="1"/>
        <v>12</v>
      </c>
      <c r="X23" s="9" t="str">
        <f t="shared" si="2"/>
        <v>A</v>
      </c>
      <c r="Y23" s="10" t="str">
        <f t="shared" si="3"/>
        <v>Situación deficiente con exposición frecuente u ocasional, o bien situación muy deficiente con exposición ocasional o esporádica. La materialización de Riesgo es posible que suceda varias veces en la vida laboral</v>
      </c>
      <c r="Z23" s="8">
        <v>10</v>
      </c>
      <c r="AA23" s="8">
        <f t="shared" si="4"/>
        <v>120</v>
      </c>
      <c r="AB23" s="11" t="str">
        <f t="shared" si="5"/>
        <v>III</v>
      </c>
      <c r="AC23" s="10" t="str">
        <f t="shared" si="6"/>
        <v>Mejorar si es posible. Sería conveniente justificar la intervención y su rentabilidad.</v>
      </c>
      <c r="AD23" s="12" t="str">
        <f t="shared" si="7"/>
        <v>Aceptable</v>
      </c>
      <c r="AE23" s="10" t="s">
        <v>242</v>
      </c>
      <c r="AF23" s="12" t="s">
        <v>35</v>
      </c>
      <c r="AG23" s="10" t="s">
        <v>403</v>
      </c>
      <c r="AH23" s="10" t="s">
        <v>367</v>
      </c>
      <c r="AI23" s="10" t="s">
        <v>417</v>
      </c>
      <c r="AJ23" s="211"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95.25" thickBot="1" x14ac:dyDescent="0.4">
      <c r="A24" s="79"/>
      <c r="B24" s="315"/>
      <c r="C24" s="315"/>
      <c r="D24" s="315"/>
      <c r="E24" s="415"/>
      <c r="F24" s="415"/>
      <c r="G24" s="209" t="s">
        <v>34</v>
      </c>
      <c r="H24" s="321"/>
      <c r="I24" s="16" t="s">
        <v>100</v>
      </c>
      <c r="J24" s="15" t="s">
        <v>101</v>
      </c>
      <c r="K24" s="211" t="s">
        <v>150</v>
      </c>
      <c r="L24" s="7">
        <v>4</v>
      </c>
      <c r="M24" s="280">
        <v>3</v>
      </c>
      <c r="N24" s="7">
        <v>0</v>
      </c>
      <c r="O24" s="7">
        <f t="shared" si="0"/>
        <v>7</v>
      </c>
      <c r="P24" s="211" t="str">
        <f t="shared" si="8"/>
        <v xml:space="preserve">HERIDA  GOLPE </v>
      </c>
      <c r="Q24" s="211">
        <v>8</v>
      </c>
      <c r="R24" s="211" t="s">
        <v>34</v>
      </c>
      <c r="S24" s="211" t="s">
        <v>34</v>
      </c>
      <c r="T24" s="92" t="s">
        <v>34</v>
      </c>
      <c r="U24" s="90">
        <v>0</v>
      </c>
      <c r="V24" s="8">
        <v>1</v>
      </c>
      <c r="W24" s="8">
        <f t="shared" si="1"/>
        <v>0</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10</v>
      </c>
      <c r="AA24" s="8">
        <f t="shared" si="4"/>
        <v>0</v>
      </c>
      <c r="AB24" s="11" t="str">
        <f t="shared" si="5"/>
        <v>IV</v>
      </c>
      <c r="AC24" s="10" t="str">
        <f t="shared" si="6"/>
        <v>Mantener las medidas de control existentes, pero se deberían considerar soluciones o mejoras y se deben hacer comprobaciones periódicas para asegurar que el riesgo aún es tolerable.</v>
      </c>
      <c r="AD24" s="12" t="str">
        <f t="shared" si="7"/>
        <v>Aceptable</v>
      </c>
      <c r="AE24" s="10" t="s">
        <v>104</v>
      </c>
      <c r="AF24" s="211" t="s">
        <v>35</v>
      </c>
      <c r="AG24" s="211" t="s">
        <v>35</v>
      </c>
      <c r="AH24" s="211" t="s">
        <v>105</v>
      </c>
      <c r="AI24" s="13" t="s">
        <v>414</v>
      </c>
      <c r="AJ24" s="211"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81.75" thickTop="1" x14ac:dyDescent="0.35">
      <c r="A25" s="79"/>
      <c r="B25" s="315"/>
      <c r="C25" s="315"/>
      <c r="D25" s="315"/>
      <c r="E25" s="415"/>
      <c r="F25" s="415"/>
      <c r="G25" s="243" t="s">
        <v>161</v>
      </c>
      <c r="H25" s="321"/>
      <c r="I25" s="15" t="s">
        <v>111</v>
      </c>
      <c r="J25" s="15" t="s">
        <v>112</v>
      </c>
      <c r="K25" s="211" t="s">
        <v>422</v>
      </c>
      <c r="L25" s="7">
        <v>4</v>
      </c>
      <c r="M25" s="280">
        <v>3</v>
      </c>
      <c r="N25" s="7">
        <v>0</v>
      </c>
      <c r="O25" s="7">
        <f t="shared" si="0"/>
        <v>7</v>
      </c>
      <c r="P25" s="211" t="s">
        <v>423</v>
      </c>
      <c r="Q25" s="211">
        <v>8</v>
      </c>
      <c r="R25" s="211" t="s">
        <v>34</v>
      </c>
      <c r="S25" s="211" t="s">
        <v>34</v>
      </c>
      <c r="T25" s="211" t="s">
        <v>45</v>
      </c>
      <c r="U25" s="8">
        <v>2</v>
      </c>
      <c r="V25" s="8">
        <v>2</v>
      </c>
      <c r="W25" s="8">
        <f t="shared" si="1"/>
        <v>4</v>
      </c>
      <c r="X25" s="9" t="str">
        <f t="shared" si="2"/>
        <v>B</v>
      </c>
      <c r="Y25" s="10" t="str">
        <f t="shared" si="3"/>
        <v>Situación mejorable con exposición ocasional o esporádica, o situación sin anomalía destacable con cualquier nivel de exposición. No es esperable que se materialice el riesgo, aunque puede ser concebible.</v>
      </c>
      <c r="Z25" s="8">
        <v>60</v>
      </c>
      <c r="AA25" s="8">
        <f t="shared" si="4"/>
        <v>240</v>
      </c>
      <c r="AB25" s="11" t="str">
        <f t="shared" si="5"/>
        <v>II</v>
      </c>
      <c r="AC25" s="10" t="str">
        <f t="shared" si="6"/>
        <v>Corregir y adoptar medidas de control de inmediato. Sin embargo suspenda actividades si el nivel de riesgo está por encima o igual de 360.</v>
      </c>
      <c r="AD25" s="12" t="str">
        <f t="shared" si="7"/>
        <v>No aceptable o aceptable con control específico</v>
      </c>
      <c r="AE25" s="12" t="s">
        <v>35</v>
      </c>
      <c r="AF25" s="15" t="s">
        <v>35</v>
      </c>
      <c r="AG25" s="15" t="s">
        <v>35</v>
      </c>
      <c r="AH25" s="15" t="s">
        <v>35</v>
      </c>
      <c r="AI25" s="13" t="s">
        <v>414</v>
      </c>
      <c r="AJ25" s="15" t="s">
        <v>35</v>
      </c>
      <c r="AK25" s="14" t="s">
        <v>36</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81.75" thickBot="1" x14ac:dyDescent="0.4">
      <c r="A26" s="79"/>
      <c r="B26" s="315"/>
      <c r="C26" s="315"/>
      <c r="D26" s="315"/>
      <c r="E26" s="415"/>
      <c r="F26" s="415"/>
      <c r="G26" s="209" t="s">
        <v>34</v>
      </c>
      <c r="H26" s="312"/>
      <c r="I26" s="16" t="s">
        <v>54</v>
      </c>
      <c r="J26" s="15" t="s">
        <v>119</v>
      </c>
      <c r="K26" s="211" t="s">
        <v>107</v>
      </c>
      <c r="L26" s="7">
        <v>4</v>
      </c>
      <c r="M26" s="280">
        <v>3</v>
      </c>
      <c r="N26" s="7">
        <v>0</v>
      </c>
      <c r="O26" s="7">
        <f t="shared" si="0"/>
        <v>7</v>
      </c>
      <c r="P26" s="211" t="str">
        <f t="shared" si="8"/>
        <v>MUERTE, FRACTURAS, LACERACIÓN, CONTUSIÓN, HERIDAS</v>
      </c>
      <c r="Q26" s="211">
        <v>8</v>
      </c>
      <c r="R26" s="211" t="s">
        <v>34</v>
      </c>
      <c r="S26" s="211" t="s">
        <v>34</v>
      </c>
      <c r="T26" s="92" t="s">
        <v>34</v>
      </c>
      <c r="U26" s="90">
        <v>2</v>
      </c>
      <c r="V26" s="8">
        <v>1</v>
      </c>
      <c r="W26" s="8">
        <f t="shared" si="1"/>
        <v>2</v>
      </c>
      <c r="X26" s="9" t="str">
        <f t="shared" si="2"/>
        <v>B</v>
      </c>
      <c r="Y26" s="10" t="str">
        <f t="shared" si="3"/>
        <v>Situación mejorable con exposición ocasional o esporádica, o situación sin anomalía destacable con cualquier nivel de exposición. No es esperable que se materialice el riesgo, aunque puede ser concebible.</v>
      </c>
      <c r="Z26" s="8">
        <v>60</v>
      </c>
      <c r="AA26" s="8">
        <f t="shared" si="4"/>
        <v>120</v>
      </c>
      <c r="AB26" s="11" t="str">
        <f t="shared" si="5"/>
        <v>III</v>
      </c>
      <c r="AC26" s="10" t="str">
        <f t="shared" si="6"/>
        <v>Mejorar si es posible. Sería conveniente justificar la intervención y su rentabilidad.</v>
      </c>
      <c r="AD26" s="12" t="str">
        <f t="shared" si="7"/>
        <v>Aceptable</v>
      </c>
      <c r="AE26" s="10" t="s">
        <v>109</v>
      </c>
      <c r="AF26" s="15" t="s">
        <v>35</v>
      </c>
      <c r="AG26" s="15" t="s">
        <v>35</v>
      </c>
      <c r="AH26" s="15" t="s">
        <v>406</v>
      </c>
      <c r="AI26" s="13" t="s">
        <v>407</v>
      </c>
      <c r="AJ26" s="15" t="s">
        <v>35</v>
      </c>
      <c r="AK26" s="14" t="s">
        <v>36</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ht="96" thickTop="1" thickBot="1" x14ac:dyDescent="0.25">
      <c r="A27" s="99"/>
      <c r="B27" s="376"/>
      <c r="C27" s="376"/>
      <c r="D27" s="376"/>
      <c r="E27" s="415"/>
      <c r="F27" s="415"/>
      <c r="G27" s="209" t="s">
        <v>34</v>
      </c>
      <c r="H27" s="93" t="s">
        <v>113</v>
      </c>
      <c r="I27" s="94" t="s">
        <v>114</v>
      </c>
      <c r="J27" s="95" t="s">
        <v>116</v>
      </c>
      <c r="K27" s="94" t="s">
        <v>115</v>
      </c>
      <c r="L27" s="7">
        <v>4</v>
      </c>
      <c r="M27" s="280">
        <v>3</v>
      </c>
      <c r="N27" s="96">
        <v>0</v>
      </c>
      <c r="O27" s="96">
        <f t="shared" si="0"/>
        <v>7</v>
      </c>
      <c r="P27" s="94" t="str">
        <f t="shared" si="8"/>
        <v>HERIDAS, FRACTURAS LACERACIONES MUERTE</v>
      </c>
      <c r="Q27" s="94">
        <v>8</v>
      </c>
      <c r="R27" s="94" t="s">
        <v>34</v>
      </c>
      <c r="S27" s="94" t="s">
        <v>34</v>
      </c>
      <c r="T27" s="98" t="s">
        <v>34</v>
      </c>
      <c r="U27" s="90">
        <v>2</v>
      </c>
      <c r="V27" s="8">
        <v>1</v>
      </c>
      <c r="W27" s="8">
        <f t="shared" si="1"/>
        <v>2</v>
      </c>
      <c r="X27" s="9" t="str">
        <f t="shared" si="2"/>
        <v>B</v>
      </c>
      <c r="Y27" s="10" t="str">
        <f t="shared" si="3"/>
        <v>Situación mejorable con exposición ocasional o esporádica, o situación sin anomalía destacable con cualquier nivel de exposición. No es esperable que se materialice el riesgo, aunque puede ser concebible.</v>
      </c>
      <c r="Z27" s="8">
        <v>10</v>
      </c>
      <c r="AA27" s="8">
        <f t="shared" si="4"/>
        <v>20</v>
      </c>
      <c r="AB27" s="11" t="str">
        <f t="shared" si="5"/>
        <v>IV</v>
      </c>
      <c r="AC27" s="10" t="str">
        <f t="shared" si="6"/>
        <v>Mantener las medidas de control existentes, pero se deberían considerar soluciones o mejoras y se deben hacer comprobaciones periódicas para asegurar que el riesgo aún es tolerable.</v>
      </c>
      <c r="AD27" s="12" t="str">
        <f t="shared" si="7"/>
        <v>Aceptable</v>
      </c>
      <c r="AE27" s="24" t="s">
        <v>117</v>
      </c>
      <c r="AF27" s="211" t="s">
        <v>35</v>
      </c>
      <c r="AG27" s="211" t="s">
        <v>35</v>
      </c>
      <c r="AH27" s="211" t="s">
        <v>118</v>
      </c>
      <c r="AI27" s="13" t="s">
        <v>419</v>
      </c>
      <c r="AJ27" s="211" t="s">
        <v>35</v>
      </c>
      <c r="AK27" s="14" t="s">
        <v>36</v>
      </c>
    </row>
    <row r="37" ht="67.5" customHeight="1" x14ac:dyDescent="0.2"/>
    <row r="52" ht="67.5" customHeight="1" x14ac:dyDescent="0.2"/>
    <row r="67" ht="67.5" customHeight="1" x14ac:dyDescent="0.2"/>
    <row r="80" ht="67.5" customHeight="1" x14ac:dyDescent="0.2"/>
    <row r="95" ht="67.5" customHeight="1" x14ac:dyDescent="0.2"/>
    <row r="108" ht="67.5" customHeight="1" x14ac:dyDescent="0.2"/>
    <row r="122" ht="67.5" customHeight="1" x14ac:dyDescent="0.2"/>
    <row r="136" ht="67.5" customHeight="1" x14ac:dyDescent="0.2"/>
    <row r="150" ht="67.5" customHeight="1" x14ac:dyDescent="0.2"/>
    <row r="164" ht="67.5" customHeight="1" x14ac:dyDescent="0.2"/>
    <row r="178" ht="67.5" customHeight="1" x14ac:dyDescent="0.2"/>
    <row r="192" ht="67.5" customHeight="1" x14ac:dyDescent="0.2"/>
    <row r="206" ht="67.5" customHeight="1" x14ac:dyDescent="0.2"/>
    <row r="221" ht="67.5" customHeight="1" x14ac:dyDescent="0.2"/>
    <row r="236" ht="67.5" customHeight="1" x14ac:dyDescent="0.2"/>
    <row r="251" ht="67.5" customHeight="1" x14ac:dyDescent="0.2"/>
    <row r="265" ht="67.5" customHeight="1" x14ac:dyDescent="0.2"/>
    <row r="279" ht="67.5" customHeight="1" x14ac:dyDescent="0.2"/>
    <row r="293" ht="67.5" customHeight="1" x14ac:dyDescent="0.2"/>
    <row r="307" ht="67.5" customHeight="1" x14ac:dyDescent="0.2"/>
    <row r="321" ht="67.5" customHeight="1" x14ac:dyDescent="0.2"/>
    <row r="335" ht="67.5" customHeight="1" x14ac:dyDescent="0.2"/>
    <row r="350" ht="67.5" customHeight="1" x14ac:dyDescent="0.2"/>
    <row r="364" ht="67.5" customHeight="1" x14ac:dyDescent="0.2"/>
    <row r="378" ht="67.5" customHeight="1" x14ac:dyDescent="0.2"/>
    <row r="392" ht="67.5" customHeight="1" x14ac:dyDescent="0.2"/>
    <row r="406" ht="67.5" customHeight="1" x14ac:dyDescent="0.2"/>
    <row r="420" ht="67.5" customHeight="1" x14ac:dyDescent="0.2"/>
    <row r="435" ht="67.5" customHeight="1" x14ac:dyDescent="0.2"/>
    <row r="450" ht="67.5" customHeight="1" x14ac:dyDescent="0.2"/>
    <row r="465" ht="67.5" customHeight="1" x14ac:dyDescent="0.2"/>
    <row r="480" ht="148.5" customHeight="1" x14ac:dyDescent="0.2"/>
    <row r="489" ht="67.5" customHeight="1" x14ac:dyDescent="0.2"/>
    <row r="504" ht="67.5" customHeight="1" x14ac:dyDescent="0.2"/>
    <row r="519" ht="67.5" customHeight="1" x14ac:dyDescent="0.2"/>
    <row r="533" ht="67.5" customHeight="1" x14ac:dyDescent="0.2"/>
    <row r="547" ht="67.5" customHeight="1" x14ac:dyDescent="0.2"/>
    <row r="562" ht="67.5" customHeight="1" x14ac:dyDescent="0.2"/>
    <row r="576" ht="67.5" customHeight="1" x14ac:dyDescent="0.2"/>
    <row r="590" ht="67.5" customHeight="1" x14ac:dyDescent="0.2"/>
    <row r="605" ht="67.5" customHeight="1" x14ac:dyDescent="0.2"/>
    <row r="620" ht="67.5" customHeight="1" x14ac:dyDescent="0.2"/>
    <row r="635" ht="67.5" customHeight="1" x14ac:dyDescent="0.2"/>
    <row r="650" ht="67.5" customHeight="1" x14ac:dyDescent="0.2"/>
    <row r="664" ht="67.5" customHeight="1" x14ac:dyDescent="0.2"/>
    <row r="679" ht="67.5" customHeight="1" x14ac:dyDescent="0.2"/>
    <row r="694" ht="67.5" customHeight="1" x14ac:dyDescent="0.2"/>
    <row r="708" ht="67.5" customHeight="1" x14ac:dyDescent="0.2"/>
    <row r="723" ht="67.5" customHeight="1" x14ac:dyDescent="0.2"/>
    <row r="737" ht="148.5" customHeight="1" x14ac:dyDescent="0.2"/>
  </sheetData>
  <mergeCells count="48">
    <mergeCell ref="AH9:AH10"/>
    <mergeCell ref="AI9:AI10"/>
    <mergeCell ref="AJ9:AJ10"/>
    <mergeCell ref="AK9:AK10"/>
    <mergeCell ref="B11:B27"/>
    <mergeCell ref="C11:C27"/>
    <mergeCell ref="D11:D27"/>
    <mergeCell ref="E11:E27"/>
    <mergeCell ref="F11:F27"/>
    <mergeCell ref="G11:G12"/>
    <mergeCell ref="H11:H14"/>
    <mergeCell ref="G19:G20"/>
    <mergeCell ref="H19:H20"/>
    <mergeCell ref="H22:H26"/>
    <mergeCell ref="G16:G17"/>
    <mergeCell ref="H15:H17"/>
    <mergeCell ref="AC9:AC10"/>
    <mergeCell ref="AD9:AD10"/>
    <mergeCell ref="AE9:AE10"/>
    <mergeCell ref="AF9:AF10"/>
    <mergeCell ref="AG9:AG10"/>
    <mergeCell ref="X9:X10"/>
    <mergeCell ref="Y9:Y10"/>
    <mergeCell ref="Z9:Z10"/>
    <mergeCell ref="AA9:AA10"/>
    <mergeCell ref="AB9:AB10"/>
    <mergeCell ref="Q9:Q10"/>
    <mergeCell ref="R9:T9"/>
    <mergeCell ref="U9:U10"/>
    <mergeCell ref="V9:V10"/>
    <mergeCell ref="W9:W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6:AF686 AE518:AF518 AE506:AF506 AE238:AF238 AB54:AF54 AB39:AF39 AB33:AF36 AB37:AE38 AB48:AF51 AB40:AE47 AB52:AE53 AB66:AF67 AB55:AE65 AB69:AF69 AB68:AE68 AB79:AF80 AB70:AE78 AB82:AF82 AB81:AE81 AB94:AF95 AB83:AE93 AB97:AF97 AB96:AE96 AB98:AE107 AF93 AF107:AF108 AE110:AF110 AE108:AE109 AE111:AE120 AF120 AE121:AF122 AE124:AF124 AE123 AE125:AE134 AF134 AE135:AF136 AE138:AF138 AE137 AE139:AE148 AF148 AE149:AF150 AE152:AF152 AE151 AE153:AE162 AF162 AB108:AD162 AB163:AF235 AE250:AF251 AE253:AF253 AE252 AE254:AE263 AF263 AB264:AF264 AE265:AF503 AE504:AE505 AE507:AE517 AB265:AD518 AB519:AF604 AB681:AF681 AB616:AF617 AB607:AF607 AB605:AE606 AB608:AE615 AB619:AF678 AB618:AE618 AB679:AE680 AB682:AE685 AB690:AF691 AB687:AE689 AB693:AF753 AB692:AE692 AB236:AE237 AE239:AE249 AB238:AD263 AB15:AE15 AB28:AE32 AB24:AE24 AB19:AE20 AE26 AB26:AD27">
    <cfRule type="cellIs" dxfId="895" priority="97" stopIfTrue="1" operator="equal">
      <formula>"I"</formula>
    </cfRule>
    <cfRule type="cellIs" dxfId="894" priority="98" stopIfTrue="1" operator="equal">
      <formula>"II"</formula>
    </cfRule>
    <cfRule type="cellIs" dxfId="893" priority="99" stopIfTrue="1" operator="between">
      <formula>"III"</formula>
      <formula>"IV"</formula>
    </cfRule>
  </conditionalFormatting>
  <conditionalFormatting sqref="AD686:AF686 AE518:AF518 AE506:AF506 AD238:AF238 AD236:AE237 AD239:AE250 AD54:AF54 AD39:AF39 AD33:AF36 AD37:AE38 AD48:AF51 AD40:AE47 AD52:AE53 AD66:AF67 AD55:AE65 AD69:AF69 AD68:AE68 AD79:AF80 AD70:AE78 AD82:AF82 AD81:AE81 AD94:AF95 AD83:AE93 AD97:AF97 AD96:AE96 AD98:AE107 AF93 AF107:AF108 AE110:AF110 AE108:AE109 AE111:AE120 AF120 AE121:AF122 AE124:AF124 AE123 AE125:AE134 AF134 AE135:AF136 AE138:AF138 AE137 AE139:AE148 AF148 AE149:AF150 AE152:AF152 AE151 AE153:AE162 AF162 AD108:AD162 AD163:AF235 AF250:AF251 AE253:AF253 AE251:AE252 AE254:AE263 AF263 AD251:AD263 AD264:AF264 AE265:AF503 AE504:AE505 AE507:AE517 AD265:AD518 AD519:AF604 AD681:AF681 AD616:AF617 AD607:AF607 AD605:AE606 AD608:AE615 AD619:AF678 AD618:AE618 AD679:AE680 AD682:AE685 AD690:AF691 AD687:AE689 AD693:AF753 AD692:AE692 AD15:AE15 AD28:AE32 AD24:AE24 AD19:AE20 AE26 AD26:AD27">
    <cfRule type="cellIs" dxfId="892" priority="95" stopIfTrue="1" operator="equal">
      <formula>"Aceptable"</formula>
    </cfRule>
    <cfRule type="cellIs" dxfId="891" priority="96" stopIfTrue="1" operator="equal">
      <formula>"No aceptable"</formula>
    </cfRule>
  </conditionalFormatting>
  <conditionalFormatting sqref="AD15 AD24 AD19:AD20 AD26:AD753">
    <cfRule type="containsText" dxfId="890" priority="92" stopIfTrue="1" operator="containsText" text="No aceptable o aceptable con control específico">
      <formula>NOT(ISERROR(SEARCH("No aceptable o aceptable con control específico",AD15)))</formula>
    </cfRule>
    <cfRule type="containsText" dxfId="889" priority="93" stopIfTrue="1" operator="containsText" text="No aceptable">
      <formula>NOT(ISERROR(SEARCH("No aceptable",AD15)))</formula>
    </cfRule>
    <cfRule type="containsText" dxfId="888" priority="94" stopIfTrue="1" operator="containsText" text="No Aceptable o aceptable con control específico">
      <formula>NOT(ISERROR(SEARCH("No Aceptable o aceptable con control específico",AD15)))</formula>
    </cfRule>
  </conditionalFormatting>
  <conditionalFormatting sqref="AD11">
    <cfRule type="containsText" dxfId="887" priority="84" stopIfTrue="1" operator="containsText" text="No aceptable o aceptable con control específico">
      <formula>NOT(ISERROR(SEARCH("No aceptable o aceptable con control específico",AD11)))</formula>
    </cfRule>
    <cfRule type="containsText" dxfId="886" priority="85" stopIfTrue="1" operator="containsText" text="No aceptable">
      <formula>NOT(ISERROR(SEARCH("No aceptable",AD11)))</formula>
    </cfRule>
    <cfRule type="containsText" dxfId="885" priority="86" stopIfTrue="1" operator="containsText" text="No Aceptable o aceptable con control específico">
      <formula>NOT(ISERROR(SEARCH("No Aceptable o aceptable con control específico",AD11)))</formula>
    </cfRule>
  </conditionalFormatting>
  <conditionalFormatting sqref="AE27:AF27 AD11:AE11">
    <cfRule type="cellIs" dxfId="884" priority="87" stopIfTrue="1" operator="equal">
      <formula>"Aceptable"</formula>
    </cfRule>
    <cfRule type="cellIs" dxfId="883" priority="88" stopIfTrue="1" operator="equal">
      <formula>"No aceptable"</formula>
    </cfRule>
  </conditionalFormatting>
  <conditionalFormatting sqref="AD12:AE12">
    <cfRule type="cellIs" dxfId="882" priority="79" stopIfTrue="1" operator="equal">
      <formula>"Aceptable"</formula>
    </cfRule>
    <cfRule type="cellIs" dxfId="881" priority="80" stopIfTrue="1" operator="equal">
      <formula>"No aceptable"</formula>
    </cfRule>
  </conditionalFormatting>
  <conditionalFormatting sqref="AD12">
    <cfRule type="containsText" dxfId="880" priority="76" stopIfTrue="1" operator="containsText" text="No aceptable o aceptable con control específico">
      <formula>NOT(ISERROR(SEARCH("No aceptable o aceptable con control específico",AD12)))</formula>
    </cfRule>
    <cfRule type="containsText" dxfId="879" priority="77" stopIfTrue="1" operator="containsText" text="No aceptable">
      <formula>NOT(ISERROR(SEARCH("No aceptable",AD12)))</formula>
    </cfRule>
    <cfRule type="containsText" dxfId="878" priority="78" stopIfTrue="1" operator="containsText" text="No Aceptable o aceptable con control específico">
      <formula>NOT(ISERROR(SEARCH("No Aceptable o aceptable con control específico",AD12)))</formula>
    </cfRule>
  </conditionalFormatting>
  <conditionalFormatting sqref="AD21:AE21">
    <cfRule type="cellIs" dxfId="877" priority="71" stopIfTrue="1" operator="equal">
      <formula>"Aceptable"</formula>
    </cfRule>
    <cfRule type="cellIs" dxfId="876" priority="72" stopIfTrue="1" operator="equal">
      <formula>"No aceptable"</formula>
    </cfRule>
  </conditionalFormatting>
  <conditionalFormatting sqref="AD21">
    <cfRule type="containsText" dxfId="875" priority="68" stopIfTrue="1" operator="containsText" text="No aceptable o aceptable con control específico">
      <formula>NOT(ISERROR(SEARCH("No aceptable o aceptable con control específico",AD21)))</formula>
    </cfRule>
    <cfRule type="containsText" dxfId="874" priority="69" stopIfTrue="1" operator="containsText" text="No aceptable">
      <formula>NOT(ISERROR(SEARCH("No aceptable",AD21)))</formula>
    </cfRule>
    <cfRule type="containsText" dxfId="873" priority="70" stopIfTrue="1" operator="containsText" text="No Aceptable o aceptable con control específico">
      <formula>NOT(ISERROR(SEARCH("No Aceptable o aceptable con control específico",AD21)))</formula>
    </cfRule>
  </conditionalFormatting>
  <conditionalFormatting sqref="AD22:AE22">
    <cfRule type="cellIs" dxfId="872" priority="63" stopIfTrue="1" operator="equal">
      <formula>"Aceptable"</formula>
    </cfRule>
    <cfRule type="cellIs" dxfId="871" priority="64" stopIfTrue="1" operator="equal">
      <formula>"No aceptable"</formula>
    </cfRule>
  </conditionalFormatting>
  <conditionalFormatting sqref="AD22">
    <cfRule type="containsText" dxfId="870" priority="60" stopIfTrue="1" operator="containsText" text="No aceptable o aceptable con control específico">
      <formula>NOT(ISERROR(SEARCH("No aceptable o aceptable con control específico",AD22)))</formula>
    </cfRule>
    <cfRule type="containsText" dxfId="869" priority="61" stopIfTrue="1" operator="containsText" text="No aceptable">
      <formula>NOT(ISERROR(SEARCH("No aceptable",AD22)))</formula>
    </cfRule>
    <cfRule type="containsText" dxfId="868" priority="62" stopIfTrue="1" operator="containsText" text="No Aceptable o aceptable con control específico">
      <formula>NOT(ISERROR(SEARCH("No Aceptable o aceptable con control específico",AD22)))</formula>
    </cfRule>
  </conditionalFormatting>
  <conditionalFormatting sqref="AD13:AE13 AD14">
    <cfRule type="cellIs" dxfId="867" priority="55" stopIfTrue="1" operator="equal">
      <formula>"Aceptable"</formula>
    </cfRule>
    <cfRule type="cellIs" dxfId="866" priority="56" stopIfTrue="1" operator="equal">
      <formula>"No aceptable"</formula>
    </cfRule>
  </conditionalFormatting>
  <conditionalFormatting sqref="AD13:AD14">
    <cfRule type="containsText" dxfId="865" priority="52" stopIfTrue="1" operator="containsText" text="No aceptable o aceptable con control específico">
      <formula>NOT(ISERROR(SEARCH("No aceptable o aceptable con control específico",AD13)))</formula>
    </cfRule>
    <cfRule type="containsText" dxfId="864" priority="53" stopIfTrue="1" operator="containsText" text="No aceptable">
      <formula>NOT(ISERROR(SEARCH("No aceptable",AD13)))</formula>
    </cfRule>
    <cfRule type="containsText" dxfId="863" priority="54" stopIfTrue="1" operator="containsText" text="No Aceptable o aceptable con control específico">
      <formula>NOT(ISERROR(SEARCH("No Aceptable o aceptable con control específico",AD13)))</formula>
    </cfRule>
  </conditionalFormatting>
  <conditionalFormatting sqref="AE14">
    <cfRule type="cellIs" dxfId="862" priority="47" stopIfTrue="1" operator="equal">
      <formula>"Aceptable"</formula>
    </cfRule>
    <cfRule type="cellIs" dxfId="861" priority="48" stopIfTrue="1" operator="equal">
      <formula>"No aceptable"</formula>
    </cfRule>
  </conditionalFormatting>
  <conditionalFormatting sqref="AD23:AE23">
    <cfRule type="cellIs" dxfId="860" priority="42" stopIfTrue="1" operator="equal">
      <formula>"Aceptable"</formula>
    </cfRule>
    <cfRule type="cellIs" dxfId="859" priority="43" stopIfTrue="1" operator="equal">
      <formula>"No aceptable"</formula>
    </cfRule>
  </conditionalFormatting>
  <conditionalFormatting sqref="AD23">
    <cfRule type="containsText" dxfId="858" priority="39" stopIfTrue="1" operator="containsText" text="No aceptable o aceptable con control específico">
      <formula>NOT(ISERROR(SEARCH("No aceptable o aceptable con control específico",AD23)))</formula>
    </cfRule>
    <cfRule type="containsText" dxfId="857" priority="40" stopIfTrue="1" operator="containsText" text="No aceptable">
      <formula>NOT(ISERROR(SEARCH("No aceptable",AD23)))</formula>
    </cfRule>
    <cfRule type="containsText" dxfId="856" priority="41" stopIfTrue="1" operator="containsText" text="No Aceptable o aceptable con control específico">
      <formula>NOT(ISERROR(SEARCH("No Aceptable o aceptable con control específico",AD23)))</formula>
    </cfRule>
  </conditionalFormatting>
  <conditionalFormatting sqref="AD16">
    <cfRule type="containsText" dxfId="855" priority="31" stopIfTrue="1" operator="containsText" text="No aceptable o aceptable con control específico">
      <formula>NOT(ISERROR(SEARCH("No aceptable o aceptable con control específico",AD16)))</formula>
    </cfRule>
    <cfRule type="containsText" dxfId="854" priority="32" stopIfTrue="1" operator="containsText" text="No aceptable">
      <formula>NOT(ISERROR(SEARCH("No aceptable",AD16)))</formula>
    </cfRule>
    <cfRule type="containsText" dxfId="853" priority="33" stopIfTrue="1" operator="containsText" text="No Aceptable o aceptable con control específico">
      <formula>NOT(ISERROR(SEARCH("No Aceptable o aceptable con control específico",AD16)))</formula>
    </cfRule>
  </conditionalFormatting>
  <conditionalFormatting sqref="AD16:AE16">
    <cfRule type="cellIs" dxfId="852" priority="34" stopIfTrue="1" operator="equal">
      <formula>"Aceptable"</formula>
    </cfRule>
    <cfRule type="cellIs" dxfId="851" priority="35" stopIfTrue="1" operator="equal">
      <formula>"No aceptable"</formula>
    </cfRule>
  </conditionalFormatting>
  <conditionalFormatting sqref="AD25:AE25">
    <cfRule type="cellIs" dxfId="850" priority="26" stopIfTrue="1" operator="equal">
      <formula>"Aceptable"</formula>
    </cfRule>
    <cfRule type="cellIs" dxfId="849" priority="27" stopIfTrue="1" operator="equal">
      <formula>"No aceptable"</formula>
    </cfRule>
  </conditionalFormatting>
  <conditionalFormatting sqref="AD25">
    <cfRule type="containsText" dxfId="848" priority="23" stopIfTrue="1" operator="containsText" text="No aceptable o aceptable con control específico">
      <formula>NOT(ISERROR(SEARCH("No aceptable o aceptable con control específico",AD25)))</formula>
    </cfRule>
    <cfRule type="containsText" dxfId="847" priority="24" stopIfTrue="1" operator="containsText" text="No aceptable">
      <formula>NOT(ISERROR(SEARCH("No aceptable",AD25)))</formula>
    </cfRule>
    <cfRule type="containsText" dxfId="846" priority="25" stopIfTrue="1" operator="containsText" text="No Aceptable o aceptable con control específico">
      <formula>NOT(ISERROR(SEARCH("No Aceptable o aceptable con control específico",AD25)))</formula>
    </cfRule>
  </conditionalFormatting>
  <conditionalFormatting sqref="AD17">
    <cfRule type="containsText" dxfId="845" priority="18" stopIfTrue="1" operator="containsText" text="No aceptable o aceptable con control específico">
      <formula>NOT(ISERROR(SEARCH("No aceptable o aceptable con control específico",AD17)))</formula>
    </cfRule>
    <cfRule type="containsText" dxfId="844" priority="19" stopIfTrue="1" operator="containsText" text="No aceptable">
      <formula>NOT(ISERROR(SEARCH("No aceptable",AD17)))</formula>
    </cfRule>
    <cfRule type="containsText" dxfId="843" priority="20" stopIfTrue="1" operator="containsText" text="No Aceptable o aceptable con control específico">
      <formula>NOT(ISERROR(SEARCH("No Aceptable o aceptable con control específico",AD17)))</formula>
    </cfRule>
  </conditionalFormatting>
  <conditionalFormatting sqref="AD18">
    <cfRule type="containsText" dxfId="842" priority="13" stopIfTrue="1" operator="containsText" text="No aceptable o aceptable con control específico">
      <formula>NOT(ISERROR(SEARCH("No aceptable o aceptable con control específico",AD18)))</formula>
    </cfRule>
    <cfRule type="containsText" dxfId="841" priority="14" stopIfTrue="1" operator="containsText" text="No aceptable">
      <formula>NOT(ISERROR(SEARCH("No aceptable",AD18)))</formula>
    </cfRule>
    <cfRule type="containsText" dxfId="840" priority="15" stopIfTrue="1" operator="containsText" text="No Aceptable o aceptable con control específico">
      <formula>NOT(ISERROR(SEARCH("No Aceptable o aceptable con control específico",AD18)))</formula>
    </cfRule>
  </conditionalFormatting>
  <conditionalFormatting sqref="AD17:AE17">
    <cfRule type="cellIs" dxfId="839" priority="21" stopIfTrue="1" operator="equal">
      <formula>"Aceptable"</formula>
    </cfRule>
    <cfRule type="cellIs" dxfId="838" priority="22" stopIfTrue="1" operator="equal">
      <formula>"No aceptable"</formula>
    </cfRule>
  </conditionalFormatting>
  <conditionalFormatting sqref="AD18:AE18">
    <cfRule type="cellIs" dxfId="837" priority="16" stopIfTrue="1" operator="equal">
      <formula>"Aceptable"</formula>
    </cfRule>
    <cfRule type="cellIs" dxfId="836" priority="17" stopIfTrue="1" operator="equal">
      <formula>"No aceptable"</formula>
    </cfRule>
  </conditionalFormatting>
  <conditionalFormatting sqref="AB11:AB14">
    <cfRule type="cellIs" dxfId="835" priority="10" stopIfTrue="1" operator="equal">
      <formula>"I"</formula>
    </cfRule>
    <cfRule type="cellIs" dxfId="834" priority="11" stopIfTrue="1" operator="equal">
      <formula>"II"</formula>
    </cfRule>
    <cfRule type="cellIs" dxfId="833" priority="12" stopIfTrue="1" operator="between">
      <formula>"III"</formula>
      <formula>"IV"</formula>
    </cfRule>
  </conditionalFormatting>
  <conditionalFormatting sqref="AB16:AB18">
    <cfRule type="cellIs" dxfId="832" priority="7" stopIfTrue="1" operator="equal">
      <formula>"I"</formula>
    </cfRule>
    <cfRule type="cellIs" dxfId="831" priority="8" stopIfTrue="1" operator="equal">
      <formula>"II"</formula>
    </cfRule>
    <cfRule type="cellIs" dxfId="830" priority="9" stopIfTrue="1" operator="between">
      <formula>"III"</formula>
      <formula>"IV"</formula>
    </cfRule>
  </conditionalFormatting>
  <conditionalFormatting sqref="AB21:AB23">
    <cfRule type="cellIs" dxfId="829" priority="4" stopIfTrue="1" operator="equal">
      <formula>"I"</formula>
    </cfRule>
    <cfRule type="cellIs" dxfId="828" priority="5" stopIfTrue="1" operator="equal">
      <formula>"II"</formula>
    </cfRule>
    <cfRule type="cellIs" dxfId="827" priority="6" stopIfTrue="1" operator="between">
      <formula>"III"</formula>
      <formula>"IV"</formula>
    </cfRule>
  </conditionalFormatting>
  <conditionalFormatting sqref="AB25">
    <cfRule type="cellIs" dxfId="826" priority="1" stopIfTrue="1" operator="equal">
      <formula>"I"</formula>
    </cfRule>
    <cfRule type="cellIs" dxfId="825" priority="2" stopIfTrue="1" operator="equal">
      <formula>"II"</formula>
    </cfRule>
    <cfRule type="cellIs" dxfId="824" priority="3" stopIfTrue="1" operator="between">
      <formula>"III"</formula>
      <formula>"IV"</formula>
    </cfRule>
  </conditionalFormatting>
  <dataValidations count="4">
    <dataValidation allowBlank="1" sqref="AA11:AA27" xr:uid="{00000000-0002-0000-0D00-000000000000}"/>
    <dataValidation type="list" allowBlank="1" showInputMessage="1" showErrorMessage="1" prompt="10 = Muy Alto_x000a_6 = Alto_x000a_2 = Medio_x000a_0 = Bajo" sqref="U11:U27" xr:uid="{00000000-0002-0000-0D00-000001000000}">
      <formula1>"10, 6, 2, 0, "</formula1>
    </dataValidation>
    <dataValidation type="list" allowBlank="1" showInputMessage="1" prompt="4 = Continua_x000a_3 = Frecuente_x000a_2 = Ocasional_x000a_1 = Esporádica" sqref="V11:V27" xr:uid="{00000000-0002-0000-0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D00-000003000000}">
      <formula1>"100,60,25,10"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BL735"/>
  <sheetViews>
    <sheetView workbookViewId="0">
      <selection activeCell="B1" sqref="B1"/>
    </sheetView>
  </sheetViews>
  <sheetFormatPr baseColWidth="10" defaultRowHeight="12.75" x14ac:dyDescent="0.2"/>
  <cols>
    <col min="1" max="1" width="1.85546875" customWidth="1"/>
    <col min="2" max="2" width="5.7109375" customWidth="1"/>
    <col min="3" max="3" width="5.28515625" customWidth="1"/>
    <col min="4" max="4" width="5.7109375" customWidth="1"/>
    <col min="5" max="5" width="7.5703125" customWidth="1"/>
    <col min="6" max="6" width="17.855468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08" t="s">
        <v>3</v>
      </c>
      <c r="I10" s="208" t="s">
        <v>4</v>
      </c>
      <c r="J10" s="208" t="s">
        <v>6</v>
      </c>
      <c r="K10" s="307"/>
      <c r="L10" s="207" t="s">
        <v>42</v>
      </c>
      <c r="M10" s="207" t="s">
        <v>43</v>
      </c>
      <c r="N10" s="27" t="s">
        <v>44</v>
      </c>
      <c r="O10" s="27" t="s">
        <v>47</v>
      </c>
      <c r="P10" s="307"/>
      <c r="Q10" s="308"/>
      <c r="R10" s="208" t="s">
        <v>6</v>
      </c>
      <c r="S10" s="208" t="s">
        <v>1</v>
      </c>
      <c r="T10" s="20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315</v>
      </c>
      <c r="C11" s="375" t="s">
        <v>496</v>
      </c>
      <c r="D11" s="375" t="s">
        <v>487</v>
      </c>
      <c r="E11" s="415" t="s">
        <v>489</v>
      </c>
      <c r="F11" s="415" t="s">
        <v>486</v>
      </c>
      <c r="G11" s="309" t="s">
        <v>45</v>
      </c>
      <c r="H11" s="311" t="s">
        <v>37</v>
      </c>
      <c r="I11" s="15" t="s">
        <v>52</v>
      </c>
      <c r="J11" s="15" t="s">
        <v>57</v>
      </c>
      <c r="K11" s="211" t="s">
        <v>59</v>
      </c>
      <c r="L11" s="7">
        <v>1</v>
      </c>
      <c r="M11" s="7">
        <v>0</v>
      </c>
      <c r="N11" s="7">
        <v>0</v>
      </c>
      <c r="O11" s="7">
        <f>SUM(L11:N11)</f>
        <v>1</v>
      </c>
      <c r="P11" s="211" t="str">
        <f>K11</f>
        <v xml:space="preserve">FATIGA VISUAL, CEFALEÁ, DISMINUCIÓN DE LA DESTREZA Y PRECISIÓN, DESLUMBRAMIENTO </v>
      </c>
      <c r="Q11" s="211">
        <v>8</v>
      </c>
      <c r="R11" s="211" t="s">
        <v>64</v>
      </c>
      <c r="S11" s="211" t="s">
        <v>120</v>
      </c>
      <c r="T11" s="8" t="s">
        <v>34</v>
      </c>
      <c r="U11" s="8">
        <v>2</v>
      </c>
      <c r="V11" s="8">
        <v>4</v>
      </c>
      <c r="W11" s="8">
        <f>V11*U11</f>
        <v>8</v>
      </c>
      <c r="X11" s="8"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526</v>
      </c>
      <c r="AI11" s="13" t="s">
        <v>632</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x14ac:dyDescent="0.35">
      <c r="A12" s="79"/>
      <c r="B12" s="315"/>
      <c r="C12" s="315"/>
      <c r="D12" s="315"/>
      <c r="E12" s="415"/>
      <c r="F12" s="415"/>
      <c r="G12" s="310"/>
      <c r="H12" s="321"/>
      <c r="I12" s="15" t="s">
        <v>56</v>
      </c>
      <c r="J12" s="15" t="s">
        <v>71</v>
      </c>
      <c r="K12" s="211" t="s">
        <v>72</v>
      </c>
      <c r="L12" s="7">
        <v>1</v>
      </c>
      <c r="M12" s="7">
        <v>0</v>
      </c>
      <c r="N12" s="7">
        <v>0</v>
      </c>
      <c r="O12" s="7">
        <f t="shared" ref="O12:O25" si="0">SUM(L12:N12)</f>
        <v>1</v>
      </c>
      <c r="P12" s="211" t="s">
        <v>73</v>
      </c>
      <c r="Q12" s="211">
        <v>8</v>
      </c>
      <c r="R12" s="211" t="s">
        <v>74</v>
      </c>
      <c r="S12" s="211" t="s">
        <v>34</v>
      </c>
      <c r="T12" s="211" t="s">
        <v>34</v>
      </c>
      <c r="U12" s="8">
        <v>2</v>
      </c>
      <c r="V12" s="8">
        <v>4</v>
      </c>
      <c r="W12" s="8">
        <f t="shared" ref="W12:W25" si="1">V12*U12</f>
        <v>8</v>
      </c>
      <c r="X12" s="9" t="str">
        <f t="shared" ref="X12:X25" si="2">+IF(AND(U12*V12&gt;=24,U12*V12&lt;=40),"MA",IF(AND(U12*V12&gt;=10,U12*V12&lt;=20),"A",IF(AND(U12*V12&gt;=6,U12*V12&lt;=8),"M",IF(AND(U12*V12&gt;=0,U12*V12&lt;=4),"B",""))))</f>
        <v>M</v>
      </c>
      <c r="Y12" s="10" t="str">
        <f t="shared" ref="Y12:Y25"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5" si="4">W12*Z12</f>
        <v>80</v>
      </c>
      <c r="AB12" s="11" t="str">
        <f t="shared" ref="AB12:AB25" si="5">+IF(AND(U12*V12*Z12&gt;=600,U12*V12*Z12&lt;=4000),"I",IF(AND(U12*V12*Z12&gt;=150,U12*V12*Z12&lt;=500),"II",IF(AND(U12*V12*Z12&gt;=40,U12*V12*Z12&lt;=120),"III",IF(AND(U12*V12*Z12&gt;=0,U12*V12*Z12&lt;=20),"IV",""))))</f>
        <v>III</v>
      </c>
      <c r="AC12" s="10" t="str">
        <f t="shared" ref="AC12:AC25"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5" si="7">+IF(AB12="I","No aceptable",IF(AB12="II","No aceptable o aceptable con control específico",IF(AB12="III","Aceptable",IF(AB12="IV","Aceptable",""))))</f>
        <v>Aceptable</v>
      </c>
      <c r="AE12" s="10" t="s">
        <v>35</v>
      </c>
      <c r="AF12" s="15" t="s">
        <v>35</v>
      </c>
      <c r="AG12" s="15" t="s">
        <v>35</v>
      </c>
      <c r="AH12" s="15" t="s">
        <v>75</v>
      </c>
      <c r="AI12" s="13" t="s">
        <v>474</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1.75" thickBot="1" x14ac:dyDescent="0.4">
      <c r="A13" s="79"/>
      <c r="B13" s="315"/>
      <c r="C13" s="315"/>
      <c r="D13" s="315"/>
      <c r="E13" s="415"/>
      <c r="F13" s="415"/>
      <c r="G13" s="210" t="s">
        <v>34</v>
      </c>
      <c r="H13" s="321"/>
      <c r="I13" s="15" t="s">
        <v>210</v>
      </c>
      <c r="J13" s="135" t="s">
        <v>219</v>
      </c>
      <c r="K13" s="211" t="s">
        <v>211</v>
      </c>
      <c r="L13" s="7">
        <v>1</v>
      </c>
      <c r="M13" s="7">
        <v>0</v>
      </c>
      <c r="N13" s="7">
        <v>0</v>
      </c>
      <c r="O13" s="7">
        <f t="shared" si="0"/>
        <v>1</v>
      </c>
      <c r="P13" s="206" t="s">
        <v>212</v>
      </c>
      <c r="Q13" s="211">
        <v>4</v>
      </c>
      <c r="R13" s="211" t="s">
        <v>34</v>
      </c>
      <c r="S13" s="211" t="s">
        <v>34</v>
      </c>
      <c r="T13" s="211" t="s">
        <v>34</v>
      </c>
      <c r="U13" s="8">
        <v>2</v>
      </c>
      <c r="V13" s="8">
        <v>2</v>
      </c>
      <c r="W13" s="8">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 t="shared" si="5"/>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346</v>
      </c>
      <c r="AI13" s="26" t="s">
        <v>475</v>
      </c>
      <c r="AJ13" s="277" t="s">
        <v>392</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5"/>
      <c r="F14" s="415"/>
      <c r="G14" s="371" t="s">
        <v>45</v>
      </c>
      <c r="H14" s="399" t="s">
        <v>49</v>
      </c>
      <c r="I14" s="15" t="s">
        <v>80</v>
      </c>
      <c r="J14" s="15" t="s">
        <v>81</v>
      </c>
      <c r="K14" s="15" t="s">
        <v>151</v>
      </c>
      <c r="L14" s="281">
        <v>1</v>
      </c>
      <c r="M14" s="7">
        <v>0</v>
      </c>
      <c r="N14" s="281">
        <v>0</v>
      </c>
      <c r="O14" s="281">
        <f t="shared" si="0"/>
        <v>1</v>
      </c>
      <c r="P14" s="275" t="str">
        <f>K14</f>
        <v>ALTERACIONES DE SUEÑO ESTRÉS</v>
      </c>
      <c r="Q14" s="15">
        <v>8</v>
      </c>
      <c r="R14" s="15" t="s">
        <v>34</v>
      </c>
      <c r="S14" s="15" t="s">
        <v>34</v>
      </c>
      <c r="T14" s="8" t="s">
        <v>34</v>
      </c>
      <c r="U14" s="8">
        <v>2</v>
      </c>
      <c r="V14" s="8">
        <v>2</v>
      </c>
      <c r="W14" s="8">
        <f t="shared" si="1"/>
        <v>4</v>
      </c>
      <c r="X14" s="8"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490</v>
      </c>
      <c r="AF14" s="15" t="s">
        <v>35</v>
      </c>
      <c r="AG14" s="15" t="s">
        <v>35</v>
      </c>
      <c r="AH14" s="15" t="s">
        <v>35</v>
      </c>
      <c r="AI14" s="19" t="s">
        <v>628</v>
      </c>
      <c r="AJ14" s="15" t="s">
        <v>35</v>
      </c>
      <c r="AK14" s="135"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08" x14ac:dyDescent="0.35">
      <c r="A15" s="79"/>
      <c r="B15" s="315"/>
      <c r="C15" s="315"/>
      <c r="D15" s="315"/>
      <c r="E15" s="415"/>
      <c r="F15" s="415"/>
      <c r="G15" s="372"/>
      <c r="H15" s="416"/>
      <c r="I15" s="15" t="s">
        <v>86</v>
      </c>
      <c r="J15" s="15" t="s">
        <v>678</v>
      </c>
      <c r="K15" s="279" t="s">
        <v>152</v>
      </c>
      <c r="L15" s="276">
        <v>1</v>
      </c>
      <c r="M15" s="7">
        <v>0</v>
      </c>
      <c r="N15" s="281">
        <v>0</v>
      </c>
      <c r="O15" s="281">
        <f t="shared" si="0"/>
        <v>1</v>
      </c>
      <c r="P15" s="279" t="s">
        <v>625</v>
      </c>
      <c r="Q15" s="15">
        <v>8</v>
      </c>
      <c r="R15" s="15" t="s">
        <v>34</v>
      </c>
      <c r="S15" s="15" t="s">
        <v>34</v>
      </c>
      <c r="T15" s="8" t="s">
        <v>34</v>
      </c>
      <c r="U15" s="8">
        <v>2</v>
      </c>
      <c r="V15" s="8">
        <v>2</v>
      </c>
      <c r="W15" s="8">
        <f t="shared" si="1"/>
        <v>4</v>
      </c>
      <c r="X15" s="8"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687</v>
      </c>
      <c r="AF15" s="15" t="s">
        <v>35</v>
      </c>
      <c r="AG15" s="15" t="s">
        <v>35</v>
      </c>
      <c r="AH15" s="15" t="s">
        <v>392</v>
      </c>
      <c r="AI15" s="19" t="s">
        <v>633</v>
      </c>
      <c r="AJ15" s="15" t="s">
        <v>35</v>
      </c>
      <c r="AK15" s="135" t="s">
        <v>599</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15"/>
      <c r="F16" s="415"/>
      <c r="G16" s="284" t="s">
        <v>45</v>
      </c>
      <c r="H16" s="15" t="s">
        <v>572</v>
      </c>
      <c r="I16" s="15" t="s">
        <v>566</v>
      </c>
      <c r="J16" s="15" t="s">
        <v>684</v>
      </c>
      <c r="K16" s="212" t="s">
        <v>576</v>
      </c>
      <c r="L16" s="276">
        <v>1</v>
      </c>
      <c r="M16" s="7">
        <v>0</v>
      </c>
      <c r="N16" s="281">
        <v>0</v>
      </c>
      <c r="O16" s="281">
        <v>1</v>
      </c>
      <c r="P16" s="15" t="s">
        <v>577</v>
      </c>
      <c r="Q16" s="15">
        <v>8</v>
      </c>
      <c r="R16" s="15" t="s">
        <v>34</v>
      </c>
      <c r="S16" s="15" t="s">
        <v>34</v>
      </c>
      <c r="T16" s="8" t="s">
        <v>34</v>
      </c>
      <c r="U16" s="8">
        <v>2</v>
      </c>
      <c r="V16" s="8">
        <v>3</v>
      </c>
      <c r="W16" s="8">
        <f>V16*U16</f>
        <v>6</v>
      </c>
      <c r="X16" s="8" t="str">
        <f>+IF(AND(U16*V16&gt;=24,U16*V16&lt;=40),"MA",IF(AND(U16*V16&gt;=10,U16*V16&lt;=20),"A",IF(AND(U16*V16&gt;=6,U16*V16&lt;=8),"M",IF(AND(U16*V16&gt;=0,U16*V16&lt;=4),"B",""))))</f>
        <v>M</v>
      </c>
      <c r="Y16" s="10"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
        <v>25</v>
      </c>
      <c r="AA16" s="8">
        <f>W16*Z16</f>
        <v>150</v>
      </c>
      <c r="AB16" s="11" t="str">
        <f t="shared" si="5"/>
        <v>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12" t="str">
        <f>+IF(AB16="I","No aceptable",IF(AB16="II","No aceptable o aceptable con control específico",IF(AB16="III","Aceptable",IF(AB16="IV","Aceptable",""))))</f>
        <v>No aceptable o aceptable con control específico</v>
      </c>
      <c r="AE16" s="282" t="s">
        <v>578</v>
      </c>
      <c r="AF16" s="15" t="s">
        <v>35</v>
      </c>
      <c r="AG16" s="15" t="s">
        <v>35</v>
      </c>
      <c r="AH16" s="15" t="s">
        <v>35</v>
      </c>
      <c r="AI16" s="20" t="s">
        <v>857</v>
      </c>
      <c r="AJ16" s="15" t="s">
        <v>602</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5"/>
      <c r="F17" s="415"/>
      <c r="G17" s="417" t="s">
        <v>45</v>
      </c>
      <c r="H17" s="311" t="s">
        <v>58</v>
      </c>
      <c r="I17" s="211" t="s">
        <v>90</v>
      </c>
      <c r="J17" s="15" t="s">
        <v>93</v>
      </c>
      <c r="K17" s="211" t="s">
        <v>91</v>
      </c>
      <c r="L17" s="7">
        <v>1</v>
      </c>
      <c r="M17" s="7">
        <v>0</v>
      </c>
      <c r="N17" s="7">
        <v>0</v>
      </c>
      <c r="O17" s="7">
        <f t="shared" si="0"/>
        <v>1</v>
      </c>
      <c r="P17" s="211" t="str">
        <f>K17</f>
        <v>ALTERACIONES OSTEOMUSCULARES DE ESPALDA Y EXTREMIDADES.</v>
      </c>
      <c r="Q17" s="211">
        <v>8</v>
      </c>
      <c r="R17" s="211" t="s">
        <v>34</v>
      </c>
      <c r="S17" s="211" t="s">
        <v>34</v>
      </c>
      <c r="T17" s="8" t="s">
        <v>34</v>
      </c>
      <c r="U17" s="8">
        <v>2</v>
      </c>
      <c r="V17" s="8">
        <v>4</v>
      </c>
      <c r="W17" s="8">
        <f t="shared" si="1"/>
        <v>8</v>
      </c>
      <c r="X17" s="8"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8.25" thickBot="1" x14ac:dyDescent="0.4">
      <c r="A18" s="79"/>
      <c r="B18" s="315"/>
      <c r="C18" s="315"/>
      <c r="D18" s="315"/>
      <c r="E18" s="415"/>
      <c r="F18" s="415"/>
      <c r="G18" s="417"/>
      <c r="H18" s="312"/>
      <c r="I18" s="16" t="s">
        <v>51</v>
      </c>
      <c r="J18" s="15" t="s">
        <v>97</v>
      </c>
      <c r="K18" s="211" t="s">
        <v>91</v>
      </c>
      <c r="L18" s="7">
        <v>1</v>
      </c>
      <c r="M18" s="7">
        <v>0</v>
      </c>
      <c r="N18" s="7">
        <v>0</v>
      </c>
      <c r="O18" s="7">
        <f t="shared" si="0"/>
        <v>1</v>
      </c>
      <c r="P18" s="211" t="str">
        <f>K18</f>
        <v>ALTERACIONES OSTEOMUSCULARES DE ESPALDA Y EXTREMIDADES.</v>
      </c>
      <c r="Q18" s="211">
        <v>8</v>
      </c>
      <c r="R18" s="211" t="s">
        <v>34</v>
      </c>
      <c r="S18" s="211" t="s">
        <v>98</v>
      </c>
      <c r="T18" s="8" t="s">
        <v>34</v>
      </c>
      <c r="U18" s="8">
        <v>2</v>
      </c>
      <c r="V18" s="8">
        <v>4</v>
      </c>
      <c r="W18" s="8">
        <f t="shared" si="1"/>
        <v>8</v>
      </c>
      <c r="X18" s="8"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2.5" thickTop="1" thickBot="1" x14ac:dyDescent="0.4">
      <c r="A19" s="79"/>
      <c r="B19" s="315"/>
      <c r="C19" s="315"/>
      <c r="D19" s="315"/>
      <c r="E19" s="415"/>
      <c r="F19" s="415"/>
      <c r="G19" s="209" t="s">
        <v>34</v>
      </c>
      <c r="H19" s="205" t="s">
        <v>204</v>
      </c>
      <c r="I19" s="16" t="s">
        <v>205</v>
      </c>
      <c r="J19" s="15" t="s">
        <v>685</v>
      </c>
      <c r="K19" s="211" t="s">
        <v>206</v>
      </c>
      <c r="L19" s="7">
        <v>1</v>
      </c>
      <c r="M19" s="7">
        <v>0</v>
      </c>
      <c r="N19" s="7">
        <v>0</v>
      </c>
      <c r="O19" s="7">
        <f t="shared" si="0"/>
        <v>1</v>
      </c>
      <c r="P19" s="211" t="s">
        <v>216</v>
      </c>
      <c r="Q19" s="211">
        <v>1</v>
      </c>
      <c r="R19" s="211" t="s">
        <v>34</v>
      </c>
      <c r="S19" s="211" t="s">
        <v>34</v>
      </c>
      <c r="T19" s="211" t="s">
        <v>34</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207</v>
      </c>
      <c r="AF19" s="15" t="s">
        <v>35</v>
      </c>
      <c r="AG19" s="15" t="s">
        <v>35</v>
      </c>
      <c r="AH19" s="8" t="s">
        <v>346</v>
      </c>
      <c r="AI19" s="20" t="s">
        <v>482</v>
      </c>
      <c r="AJ19" s="277" t="s">
        <v>392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2.5" thickTop="1" thickBot="1" x14ac:dyDescent="0.4">
      <c r="A20" s="79"/>
      <c r="B20" s="315"/>
      <c r="C20" s="315"/>
      <c r="D20" s="315"/>
      <c r="E20" s="415"/>
      <c r="F20" s="415"/>
      <c r="G20" s="209" t="s">
        <v>34</v>
      </c>
      <c r="H20" s="311" t="s">
        <v>50</v>
      </c>
      <c r="I20" s="16" t="s">
        <v>149</v>
      </c>
      <c r="J20" s="15" t="s">
        <v>504</v>
      </c>
      <c r="K20" s="211" t="s">
        <v>203</v>
      </c>
      <c r="L20" s="7">
        <v>1</v>
      </c>
      <c r="M20" s="7">
        <v>0</v>
      </c>
      <c r="N20" s="7">
        <v>0</v>
      </c>
      <c r="O20" s="7">
        <f t="shared" si="0"/>
        <v>1</v>
      </c>
      <c r="P20" s="211" t="str">
        <f>K20</f>
        <v xml:space="preserve">CAIDAS DEL MISMO Y DIFERENTE NIVEL, GOLPES, HERIDAS, TORCEDURAS </v>
      </c>
      <c r="Q20" s="211">
        <v>4</v>
      </c>
      <c r="R20" s="211" t="s">
        <v>34</v>
      </c>
      <c r="S20" s="211" t="s">
        <v>34</v>
      </c>
      <c r="T20" s="8" t="s">
        <v>34</v>
      </c>
      <c r="U20" s="8">
        <v>6</v>
      </c>
      <c r="V20" s="8">
        <v>2</v>
      </c>
      <c r="W20" s="8">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10</v>
      </c>
      <c r="AA20" s="8">
        <f t="shared" si="4"/>
        <v>120</v>
      </c>
      <c r="AB20" s="11" t="str">
        <f t="shared" si="5"/>
        <v>III</v>
      </c>
      <c r="AC20" s="10" t="str">
        <f t="shared" si="6"/>
        <v>Mejorar si es posible. Sería conveniente justificar la intervención y su rentabilidad.</v>
      </c>
      <c r="AD20" s="12" t="str">
        <f t="shared" si="7"/>
        <v>Aceptable</v>
      </c>
      <c r="AE20" s="10" t="s">
        <v>155</v>
      </c>
      <c r="AF20" s="15" t="s">
        <v>35</v>
      </c>
      <c r="AG20" s="15" t="s">
        <v>35</v>
      </c>
      <c r="AH20" s="8" t="s">
        <v>346</v>
      </c>
      <c r="AI20" s="20" t="s">
        <v>861</v>
      </c>
      <c r="AJ20" s="277" t="s">
        <v>686</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75" thickTop="1" x14ac:dyDescent="0.35">
      <c r="A21" s="79"/>
      <c r="B21" s="315"/>
      <c r="C21" s="315"/>
      <c r="D21" s="315"/>
      <c r="E21" s="415"/>
      <c r="F21" s="415"/>
      <c r="G21" s="209" t="s">
        <v>34</v>
      </c>
      <c r="H21" s="321"/>
      <c r="I21" s="15" t="s">
        <v>149</v>
      </c>
      <c r="J21" s="15" t="s">
        <v>239</v>
      </c>
      <c r="K21" s="211" t="s">
        <v>240</v>
      </c>
      <c r="L21" s="7">
        <v>1</v>
      </c>
      <c r="M21" s="7">
        <v>0</v>
      </c>
      <c r="N21" s="7">
        <v>0</v>
      </c>
      <c r="O21" s="7">
        <f t="shared" si="0"/>
        <v>1</v>
      </c>
      <c r="P21" s="211" t="s">
        <v>241</v>
      </c>
      <c r="Q21" s="211">
        <v>1</v>
      </c>
      <c r="R21" s="211" t="s">
        <v>34</v>
      </c>
      <c r="S21" s="211" t="s">
        <v>34</v>
      </c>
      <c r="T21" s="211" t="s">
        <v>34</v>
      </c>
      <c r="U21" s="8">
        <v>6</v>
      </c>
      <c r="V21" s="8">
        <v>2</v>
      </c>
      <c r="W21" s="8">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10</v>
      </c>
      <c r="AA21" s="8">
        <f t="shared" si="4"/>
        <v>120</v>
      </c>
      <c r="AB21" s="11" t="str">
        <f t="shared" si="5"/>
        <v>III</v>
      </c>
      <c r="AC21" s="10" t="str">
        <f t="shared" si="6"/>
        <v>Mejorar si es posible. Sería conveniente justificar la intervención y su rentabilidad.</v>
      </c>
      <c r="AD21" s="12" t="str">
        <f t="shared" si="7"/>
        <v>Aceptable</v>
      </c>
      <c r="AE21" s="10" t="s">
        <v>242</v>
      </c>
      <c r="AF21" s="10" t="s">
        <v>35</v>
      </c>
      <c r="AG21" s="10" t="s">
        <v>403</v>
      </c>
      <c r="AH21" s="10" t="s">
        <v>367</v>
      </c>
      <c r="AI21" s="10" t="s">
        <v>896</v>
      </c>
      <c r="AJ21" s="277"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5.25" thickBot="1" x14ac:dyDescent="0.4">
      <c r="A22" s="79"/>
      <c r="B22" s="315"/>
      <c r="C22" s="315"/>
      <c r="D22" s="315"/>
      <c r="E22" s="415"/>
      <c r="F22" s="415"/>
      <c r="G22" s="209" t="s">
        <v>34</v>
      </c>
      <c r="H22" s="321"/>
      <c r="I22" s="16" t="s">
        <v>100</v>
      </c>
      <c r="J22" s="15" t="s">
        <v>101</v>
      </c>
      <c r="K22" s="211" t="s">
        <v>150</v>
      </c>
      <c r="L22" s="7">
        <v>1</v>
      </c>
      <c r="M22" s="7">
        <v>0</v>
      </c>
      <c r="N22" s="7">
        <v>0</v>
      </c>
      <c r="O22" s="7">
        <f t="shared" si="0"/>
        <v>1</v>
      </c>
      <c r="P22" s="211" t="str">
        <f>K22</f>
        <v xml:space="preserve">HERIDA  GOLPE </v>
      </c>
      <c r="Q22" s="211">
        <v>8</v>
      </c>
      <c r="R22" s="211" t="s">
        <v>34</v>
      </c>
      <c r="S22" s="211" t="s">
        <v>34</v>
      </c>
      <c r="T22" s="8" t="s">
        <v>34</v>
      </c>
      <c r="U22" s="8">
        <v>0</v>
      </c>
      <c r="V22" s="8">
        <v>1</v>
      </c>
      <c r="W22" s="8">
        <f t="shared" si="1"/>
        <v>0</v>
      </c>
      <c r="X22" s="8"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4"/>
        <v>0</v>
      </c>
      <c r="AB22" s="11" t="str">
        <f t="shared" si="5"/>
        <v>IV</v>
      </c>
      <c r="AC22" s="10" t="str">
        <f t="shared" si="6"/>
        <v>Mantener las medidas de control existentes, pero se deberían considerar soluciones o mejoras y se deben hacer comprobaciones periódicas para asegurar que el riesgo aún es tolerable.</v>
      </c>
      <c r="AD22" s="12" t="str">
        <f t="shared" si="7"/>
        <v>Aceptable</v>
      </c>
      <c r="AE22" s="10" t="s">
        <v>104</v>
      </c>
      <c r="AF22" s="211" t="s">
        <v>35</v>
      </c>
      <c r="AG22" s="211" t="s">
        <v>35</v>
      </c>
      <c r="AH22" s="211" t="s">
        <v>105</v>
      </c>
      <c r="AI22" s="13" t="s">
        <v>897</v>
      </c>
      <c r="AJ22" s="211"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75" thickTop="1" x14ac:dyDescent="0.35">
      <c r="A23" s="79"/>
      <c r="B23" s="315"/>
      <c r="C23" s="315"/>
      <c r="D23" s="315"/>
      <c r="E23" s="415"/>
      <c r="F23" s="415"/>
      <c r="G23" s="243" t="s">
        <v>34</v>
      </c>
      <c r="H23" s="321"/>
      <c r="I23" s="15" t="s">
        <v>111</v>
      </c>
      <c r="J23" s="15" t="s">
        <v>112</v>
      </c>
      <c r="K23" s="253" t="s">
        <v>422</v>
      </c>
      <c r="L23" s="254">
        <v>1</v>
      </c>
      <c r="M23" s="7">
        <v>0</v>
      </c>
      <c r="N23" s="254">
        <v>0</v>
      </c>
      <c r="O23" s="254">
        <f t="shared" si="0"/>
        <v>1</v>
      </c>
      <c r="P23" s="256" t="s">
        <v>423</v>
      </c>
      <c r="Q23" s="211">
        <v>8</v>
      </c>
      <c r="R23" s="211" t="s">
        <v>34</v>
      </c>
      <c r="S23" s="211" t="s">
        <v>34</v>
      </c>
      <c r="T23" s="211" t="s">
        <v>45</v>
      </c>
      <c r="U23" s="8">
        <v>2</v>
      </c>
      <c r="V23" s="8">
        <v>2</v>
      </c>
      <c r="W23" s="8">
        <f t="shared" si="1"/>
        <v>4</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10</v>
      </c>
      <c r="AA23" s="8">
        <f t="shared" si="4"/>
        <v>40</v>
      </c>
      <c r="AB23" s="11" t="str">
        <f t="shared" si="5"/>
        <v>III</v>
      </c>
      <c r="AC23" s="10" t="str">
        <f t="shared" si="6"/>
        <v>Mejorar si es posible. Sería conveniente justificar la intervención y su rentabilidad.</v>
      </c>
      <c r="AD23" s="12" t="str">
        <f t="shared" si="7"/>
        <v>Aceptable</v>
      </c>
      <c r="AE23" s="12" t="s">
        <v>35</v>
      </c>
      <c r="AF23" s="15" t="s">
        <v>35</v>
      </c>
      <c r="AG23" s="15" t="s">
        <v>35</v>
      </c>
      <c r="AH23" s="15" t="s">
        <v>35</v>
      </c>
      <c r="AI23" s="13" t="s">
        <v>898</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81.75" thickBot="1" x14ac:dyDescent="0.4">
      <c r="A24" s="79"/>
      <c r="B24" s="315"/>
      <c r="C24" s="315"/>
      <c r="D24" s="315"/>
      <c r="E24" s="415"/>
      <c r="F24" s="415"/>
      <c r="G24" s="209" t="s">
        <v>34</v>
      </c>
      <c r="H24" s="312"/>
      <c r="I24" s="16" t="s">
        <v>54</v>
      </c>
      <c r="J24" s="15" t="s">
        <v>119</v>
      </c>
      <c r="K24" s="211" t="s">
        <v>107</v>
      </c>
      <c r="L24" s="7">
        <v>1</v>
      </c>
      <c r="M24" s="7">
        <v>0</v>
      </c>
      <c r="N24" s="7">
        <v>0</v>
      </c>
      <c r="O24" s="7">
        <f t="shared" si="0"/>
        <v>1</v>
      </c>
      <c r="P24" s="211" t="str">
        <f>K24</f>
        <v>MUERTE, FRACTURAS, LACERACIÓN, CONTUSIÓN, HERIDAS</v>
      </c>
      <c r="Q24" s="211">
        <v>8</v>
      </c>
      <c r="R24" s="211" t="s">
        <v>34</v>
      </c>
      <c r="S24" s="211" t="s">
        <v>34</v>
      </c>
      <c r="T24" s="8" t="s">
        <v>34</v>
      </c>
      <c r="U24" s="8">
        <v>2</v>
      </c>
      <c r="V24" s="8">
        <v>1</v>
      </c>
      <c r="W24" s="8">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60</v>
      </c>
      <c r="AA24" s="8">
        <f t="shared" si="4"/>
        <v>120</v>
      </c>
      <c r="AB24" s="11" t="str">
        <f t="shared" si="5"/>
        <v>III</v>
      </c>
      <c r="AC24" s="10" t="str">
        <f t="shared" si="6"/>
        <v>Mejorar si es posible. Sería conveniente justificar la intervención y su rentabilidad.</v>
      </c>
      <c r="AD24" s="12" t="str">
        <f t="shared" si="7"/>
        <v>Aceptable</v>
      </c>
      <c r="AE24" s="10" t="s">
        <v>109</v>
      </c>
      <c r="AF24" s="15" t="s">
        <v>35</v>
      </c>
      <c r="AG24" s="15" t="s">
        <v>35</v>
      </c>
      <c r="AH24" s="15" t="s">
        <v>406</v>
      </c>
      <c r="AI24" s="13" t="s">
        <v>899</v>
      </c>
      <c r="AJ24" s="15"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96" thickTop="1" thickBot="1" x14ac:dyDescent="0.25">
      <c r="A25" s="99"/>
      <c r="B25" s="376"/>
      <c r="C25" s="376"/>
      <c r="D25" s="376"/>
      <c r="E25" s="415"/>
      <c r="F25" s="415"/>
      <c r="G25" s="209" t="s">
        <v>34</v>
      </c>
      <c r="H25" s="93" t="s">
        <v>113</v>
      </c>
      <c r="I25" s="94" t="s">
        <v>114</v>
      </c>
      <c r="J25" s="95" t="s">
        <v>116</v>
      </c>
      <c r="K25" s="94" t="s">
        <v>115</v>
      </c>
      <c r="L25" s="96">
        <v>1</v>
      </c>
      <c r="M25" s="7">
        <v>0</v>
      </c>
      <c r="N25" s="96">
        <v>0</v>
      </c>
      <c r="O25" s="96">
        <f t="shared" si="0"/>
        <v>1</v>
      </c>
      <c r="P25" s="94" t="str">
        <f>K25</f>
        <v>HERIDAS, FRACTURAS LACERACIONES MUERTE</v>
      </c>
      <c r="Q25" s="94">
        <v>8</v>
      </c>
      <c r="R25" s="94" t="s">
        <v>34</v>
      </c>
      <c r="S25" s="94" t="s">
        <v>34</v>
      </c>
      <c r="T25" s="8" t="s">
        <v>34</v>
      </c>
      <c r="U25" s="8">
        <v>2</v>
      </c>
      <c r="V25" s="8">
        <v>1</v>
      </c>
      <c r="W25" s="8">
        <f t="shared" si="1"/>
        <v>2</v>
      </c>
      <c r="X25" s="9" t="str">
        <f t="shared" si="2"/>
        <v>B</v>
      </c>
      <c r="Y25" s="10" t="str">
        <f t="shared" si="3"/>
        <v>Situación mejorable con exposición ocasional o esporádica, o situación sin anomalía destacable con cualquier nivel de exposición. No es esperable que se materialice el riesgo, aunque puede ser concebible.</v>
      </c>
      <c r="Z25" s="8">
        <v>10</v>
      </c>
      <c r="AA25" s="8">
        <f t="shared" si="4"/>
        <v>20</v>
      </c>
      <c r="AB25" s="11" t="str">
        <f t="shared" si="5"/>
        <v>IV</v>
      </c>
      <c r="AC25" s="10" t="str">
        <f t="shared" si="6"/>
        <v>Mantener las medidas de control existentes, pero se deberían considerar soluciones o mejoras y se deben hacer comprobaciones periódicas para asegurar que el riesgo aún es tolerable.</v>
      </c>
      <c r="AD25" s="12" t="str">
        <f t="shared" si="7"/>
        <v>Aceptable</v>
      </c>
      <c r="AE25" s="24" t="s">
        <v>117</v>
      </c>
      <c r="AF25" s="211" t="s">
        <v>35</v>
      </c>
      <c r="AG25" s="211" t="s">
        <v>35</v>
      </c>
      <c r="AH25" s="211" t="s">
        <v>118</v>
      </c>
      <c r="AI25" s="13" t="s">
        <v>419</v>
      </c>
      <c r="AJ25" s="211" t="s">
        <v>35</v>
      </c>
      <c r="AK25" s="14" t="s">
        <v>36</v>
      </c>
    </row>
    <row r="35" ht="67.5" customHeight="1" x14ac:dyDescent="0.2"/>
    <row r="50" ht="67.5" customHeight="1" x14ac:dyDescent="0.2"/>
    <row r="65" ht="67.5" customHeight="1" x14ac:dyDescent="0.2"/>
    <row r="78" ht="67.5" customHeight="1" x14ac:dyDescent="0.2"/>
    <row r="93" ht="67.5" customHeight="1" x14ac:dyDescent="0.2"/>
    <row r="106" ht="67.5" customHeight="1" x14ac:dyDescent="0.2"/>
    <row r="120" ht="67.5" customHeight="1" x14ac:dyDescent="0.2"/>
    <row r="134" ht="67.5" customHeight="1" x14ac:dyDescent="0.2"/>
    <row r="148" ht="67.5" customHeight="1" x14ac:dyDescent="0.2"/>
    <row r="162" ht="67.5" customHeight="1" x14ac:dyDescent="0.2"/>
    <row r="176" ht="67.5" customHeight="1" x14ac:dyDescent="0.2"/>
    <row r="190" ht="67.5" customHeight="1" x14ac:dyDescent="0.2"/>
    <row r="204" ht="67.5" customHeight="1" x14ac:dyDescent="0.2"/>
    <row r="219" ht="67.5" customHeight="1" x14ac:dyDescent="0.2"/>
    <row r="234" ht="67.5" customHeight="1" x14ac:dyDescent="0.2"/>
    <row r="249" ht="67.5" customHeight="1" x14ac:dyDescent="0.2"/>
    <row r="263" ht="67.5" customHeight="1" x14ac:dyDescent="0.2"/>
    <row r="277" ht="67.5" customHeight="1" x14ac:dyDescent="0.2"/>
    <row r="291" ht="67.5" customHeight="1" x14ac:dyDescent="0.2"/>
    <row r="305" ht="67.5" customHeight="1" x14ac:dyDescent="0.2"/>
    <row r="319" ht="67.5" customHeight="1" x14ac:dyDescent="0.2"/>
    <row r="333" ht="67.5" customHeight="1" x14ac:dyDescent="0.2"/>
    <row r="348" ht="67.5" customHeight="1" x14ac:dyDescent="0.2"/>
    <row r="362" ht="67.5" customHeight="1" x14ac:dyDescent="0.2"/>
    <row r="376" ht="67.5" customHeight="1" x14ac:dyDescent="0.2"/>
    <row r="390" ht="67.5" customHeight="1" x14ac:dyDescent="0.2"/>
    <row r="404" ht="67.5" customHeight="1" x14ac:dyDescent="0.2"/>
    <row r="418" ht="67.5" customHeight="1" x14ac:dyDescent="0.2"/>
    <row r="433" ht="67.5" customHeight="1" x14ac:dyDescent="0.2"/>
    <row r="448" ht="67.5" customHeight="1" x14ac:dyDescent="0.2"/>
    <row r="463" ht="67.5" customHeight="1" x14ac:dyDescent="0.2"/>
    <row r="478" ht="148.5" customHeight="1" x14ac:dyDescent="0.2"/>
    <row r="487" ht="67.5" customHeight="1" x14ac:dyDescent="0.2"/>
    <row r="502" ht="67.5" customHeight="1" x14ac:dyDescent="0.2"/>
    <row r="517" ht="67.5" customHeight="1" x14ac:dyDescent="0.2"/>
    <row r="531" ht="67.5" customHeight="1" x14ac:dyDescent="0.2"/>
    <row r="545" ht="67.5" customHeight="1" x14ac:dyDescent="0.2"/>
    <row r="560" ht="67.5" customHeight="1" x14ac:dyDescent="0.2"/>
    <row r="574" ht="67.5" customHeight="1" x14ac:dyDescent="0.2"/>
    <row r="588" ht="67.5" customHeight="1" x14ac:dyDescent="0.2"/>
    <row r="603" ht="67.5" customHeight="1" x14ac:dyDescent="0.2"/>
    <row r="618" ht="67.5" customHeight="1" x14ac:dyDescent="0.2"/>
    <row r="633" ht="67.5" customHeight="1" x14ac:dyDescent="0.2"/>
    <row r="648" ht="67.5" customHeight="1" x14ac:dyDescent="0.2"/>
    <row r="662" ht="67.5" customHeight="1" x14ac:dyDescent="0.2"/>
    <row r="677" ht="67.5" customHeight="1" x14ac:dyDescent="0.2"/>
    <row r="692" ht="67.5" customHeight="1" x14ac:dyDescent="0.2"/>
    <row r="706" ht="67.5" customHeight="1" x14ac:dyDescent="0.2"/>
    <row r="721" ht="67.5" customHeight="1" x14ac:dyDescent="0.2"/>
    <row r="735" ht="148.5" customHeight="1" x14ac:dyDescent="0.2"/>
  </sheetData>
  <mergeCells count="48">
    <mergeCell ref="G17:G18"/>
    <mergeCell ref="H17:H18"/>
    <mergeCell ref="AF9:AF10"/>
    <mergeCell ref="U9:U10"/>
    <mergeCell ref="V9:V10"/>
    <mergeCell ref="W9:W10"/>
    <mergeCell ref="G14:G15"/>
    <mergeCell ref="H14:H15"/>
    <mergeCell ref="G11:G12"/>
    <mergeCell ref="H11:H13"/>
    <mergeCell ref="AH9:AH10"/>
    <mergeCell ref="AI9:AI10"/>
    <mergeCell ref="AJ9:AJ10"/>
    <mergeCell ref="AK9:AK10"/>
    <mergeCell ref="B11:B25"/>
    <mergeCell ref="C11:C25"/>
    <mergeCell ref="D11:D25"/>
    <mergeCell ref="E11:E25"/>
    <mergeCell ref="F11:F25"/>
    <mergeCell ref="AA9:AA10"/>
    <mergeCell ref="H20:H24"/>
    <mergeCell ref="AG9:AG10"/>
    <mergeCell ref="AB9:AB10"/>
    <mergeCell ref="AC9:AC10"/>
    <mergeCell ref="AD9:AD10"/>
    <mergeCell ref="AE9:AE10"/>
    <mergeCell ref="G9:G10"/>
    <mergeCell ref="X9:X10"/>
    <mergeCell ref="Y9:Y10"/>
    <mergeCell ref="Z9:Z10"/>
    <mergeCell ref="H9:J9"/>
    <mergeCell ref="K9:K10"/>
    <mergeCell ref="L9:O9"/>
    <mergeCell ref="P9:P10"/>
    <mergeCell ref="Q9:Q10"/>
    <mergeCell ref="R9:T9"/>
    <mergeCell ref="B9:B10"/>
    <mergeCell ref="C9:C10"/>
    <mergeCell ref="D9:D10"/>
    <mergeCell ref="E9:E10"/>
    <mergeCell ref="F9:F10"/>
    <mergeCell ref="B5:T5"/>
    <mergeCell ref="U5:AK5"/>
    <mergeCell ref="B7:T8"/>
    <mergeCell ref="U7:AC8"/>
    <mergeCell ref="AD7:AD8"/>
    <mergeCell ref="AE7:AK7"/>
    <mergeCell ref="AE8:AK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26:AE30 AC14:AE14 AC17:AE18">
    <cfRule type="cellIs" dxfId="823" priority="104" stopIfTrue="1" operator="equal">
      <formula>"I"</formula>
    </cfRule>
    <cfRule type="cellIs" dxfId="822" priority="105" stopIfTrue="1" operator="equal">
      <formula>"II"</formula>
    </cfRule>
    <cfRule type="cellIs" dxfId="821" priority="106"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26:AE30 AD14:AE14 AD17:AE18">
    <cfRule type="cellIs" dxfId="820" priority="102" stopIfTrue="1" operator="equal">
      <formula>"Aceptable"</formula>
    </cfRule>
    <cfRule type="cellIs" dxfId="819" priority="103" stopIfTrue="1" operator="equal">
      <formula>"No aceptable"</formula>
    </cfRule>
  </conditionalFormatting>
  <conditionalFormatting sqref="AD26:AD751 AD14 AD17:AD18">
    <cfRule type="containsText" dxfId="818" priority="99" stopIfTrue="1" operator="containsText" text="No aceptable o aceptable con control específico">
      <formula>NOT(ISERROR(SEARCH("No aceptable o aceptable con control específico",AD14)))</formula>
    </cfRule>
    <cfRule type="containsText" dxfId="817" priority="100" stopIfTrue="1" operator="containsText" text="No aceptable">
      <formula>NOT(ISERROR(SEARCH("No aceptable",AD14)))</formula>
    </cfRule>
    <cfRule type="containsText" dxfId="816" priority="101" stopIfTrue="1" operator="containsText" text="No Aceptable o aceptable con control específico">
      <formula>NOT(ISERROR(SEARCH("No Aceptable o aceptable con control específico",AD14)))</formula>
    </cfRule>
  </conditionalFormatting>
  <conditionalFormatting sqref="AD11">
    <cfRule type="containsText" dxfId="815" priority="91" stopIfTrue="1" operator="containsText" text="No aceptable o aceptable con control específico">
      <formula>NOT(ISERROR(SEARCH("No aceptable o aceptable con control específico",AD11)))</formula>
    </cfRule>
    <cfRule type="containsText" dxfId="814" priority="92" stopIfTrue="1" operator="containsText" text="No aceptable">
      <formula>NOT(ISERROR(SEARCH("No aceptable",AD11)))</formula>
    </cfRule>
    <cfRule type="containsText" dxfId="813" priority="93" stopIfTrue="1" operator="containsText" text="No Aceptable o aceptable con control específico">
      <formula>NOT(ISERROR(SEARCH("No Aceptable o aceptable con control específico",AD11)))</formula>
    </cfRule>
  </conditionalFormatting>
  <conditionalFormatting sqref="AD11:AE11">
    <cfRule type="cellIs" dxfId="812" priority="94" stopIfTrue="1" operator="equal">
      <formula>"Aceptable"</formula>
    </cfRule>
    <cfRule type="cellIs" dxfId="811" priority="95" stopIfTrue="1" operator="equal">
      <formula>"No aceptable"</formula>
    </cfRule>
  </conditionalFormatting>
  <conditionalFormatting sqref="AD12:AE12">
    <cfRule type="cellIs" dxfId="810" priority="86" stopIfTrue="1" operator="equal">
      <formula>"Aceptable"</formula>
    </cfRule>
    <cfRule type="cellIs" dxfId="809" priority="87" stopIfTrue="1" operator="equal">
      <formula>"No aceptable"</formula>
    </cfRule>
  </conditionalFormatting>
  <conditionalFormatting sqref="AD12">
    <cfRule type="containsText" dxfId="808" priority="83" stopIfTrue="1" operator="containsText" text="No aceptable o aceptable con control específico">
      <formula>NOT(ISERROR(SEARCH("No aceptable o aceptable con control específico",AD12)))</formula>
    </cfRule>
    <cfRule type="containsText" dxfId="807" priority="84" stopIfTrue="1" operator="containsText" text="No aceptable">
      <formula>NOT(ISERROR(SEARCH("No aceptable",AD12)))</formula>
    </cfRule>
    <cfRule type="containsText" dxfId="806" priority="85" stopIfTrue="1" operator="containsText" text="No Aceptable o aceptable con control específico">
      <formula>NOT(ISERROR(SEARCH("No Aceptable o aceptable con control específico",AD12)))</formula>
    </cfRule>
  </conditionalFormatting>
  <conditionalFormatting sqref="AD19:AE19">
    <cfRule type="cellIs" dxfId="805" priority="78" stopIfTrue="1" operator="equal">
      <formula>"Aceptable"</formula>
    </cfRule>
    <cfRule type="cellIs" dxfId="804" priority="79" stopIfTrue="1" operator="equal">
      <formula>"No aceptable"</formula>
    </cfRule>
  </conditionalFormatting>
  <conditionalFormatting sqref="AD19">
    <cfRule type="containsText" dxfId="803" priority="75" stopIfTrue="1" operator="containsText" text="No aceptable o aceptable con control específico">
      <formula>NOT(ISERROR(SEARCH("No aceptable o aceptable con control específico",AD19)))</formula>
    </cfRule>
    <cfRule type="containsText" dxfId="802" priority="76" stopIfTrue="1" operator="containsText" text="No aceptable">
      <formula>NOT(ISERROR(SEARCH("No aceptable",AD19)))</formula>
    </cfRule>
    <cfRule type="containsText" dxfId="801" priority="77" stopIfTrue="1" operator="containsText" text="No Aceptable o aceptable con control específico">
      <formula>NOT(ISERROR(SEARCH("No Aceptable o aceptable con control específico",AD19)))</formula>
    </cfRule>
  </conditionalFormatting>
  <conditionalFormatting sqref="AD13:AE13">
    <cfRule type="cellIs" dxfId="800" priority="62" stopIfTrue="1" operator="equal">
      <formula>"Aceptable"</formula>
    </cfRule>
    <cfRule type="cellIs" dxfId="799" priority="63" stopIfTrue="1" operator="equal">
      <formula>"No aceptable"</formula>
    </cfRule>
  </conditionalFormatting>
  <conditionalFormatting sqref="AD13">
    <cfRule type="containsText" dxfId="798" priority="59" stopIfTrue="1" operator="containsText" text="No aceptable o aceptable con control específico">
      <formula>NOT(ISERROR(SEARCH("No aceptable o aceptable con control específico",AD13)))</formula>
    </cfRule>
    <cfRule type="containsText" dxfId="797" priority="60" stopIfTrue="1" operator="containsText" text="No aceptable">
      <formula>NOT(ISERROR(SEARCH("No aceptable",AD13)))</formula>
    </cfRule>
    <cfRule type="containsText" dxfId="796" priority="61" stopIfTrue="1" operator="containsText" text="No Aceptable o aceptable con control específico">
      <formula>NOT(ISERROR(SEARCH("No Aceptable o aceptable con control específico",AD13)))</formula>
    </cfRule>
  </conditionalFormatting>
  <conditionalFormatting sqref="AD21:AE21">
    <cfRule type="cellIs" dxfId="795" priority="25" stopIfTrue="1" operator="equal">
      <formula>"Aceptable"</formula>
    </cfRule>
    <cfRule type="cellIs" dxfId="794" priority="26" stopIfTrue="1" operator="equal">
      <formula>"No aceptable"</formula>
    </cfRule>
  </conditionalFormatting>
  <conditionalFormatting sqref="AD21">
    <cfRule type="containsText" dxfId="793" priority="22" stopIfTrue="1" operator="containsText" text="No aceptable o aceptable con control específico">
      <formula>NOT(ISERROR(SEARCH("No aceptable o aceptable con control específico",AD21)))</formula>
    </cfRule>
    <cfRule type="containsText" dxfId="792" priority="23" stopIfTrue="1" operator="containsText" text="No aceptable">
      <formula>NOT(ISERROR(SEARCH("No aceptable",AD21)))</formula>
    </cfRule>
    <cfRule type="containsText" dxfId="791" priority="24" stopIfTrue="1" operator="containsText" text="No Aceptable o aceptable con control específico">
      <formula>NOT(ISERROR(SEARCH("No Aceptable o aceptable con control específico",AD21)))</formula>
    </cfRule>
  </conditionalFormatting>
  <conditionalFormatting sqref="AD22:AE22 AE24 AD24:AD25">
    <cfRule type="cellIs" dxfId="790" priority="46" stopIfTrue="1" operator="equal">
      <formula>"Aceptable"</formula>
    </cfRule>
    <cfRule type="cellIs" dxfId="789" priority="47" stopIfTrue="1" operator="equal">
      <formula>"No aceptable"</formula>
    </cfRule>
  </conditionalFormatting>
  <conditionalFormatting sqref="AD22 AD24:AD25">
    <cfRule type="containsText" dxfId="788" priority="43" stopIfTrue="1" operator="containsText" text="No aceptable o aceptable con control específico">
      <formula>NOT(ISERROR(SEARCH("No aceptable o aceptable con control específico",AD22)))</formula>
    </cfRule>
    <cfRule type="containsText" dxfId="787" priority="44" stopIfTrue="1" operator="containsText" text="No aceptable">
      <formula>NOT(ISERROR(SEARCH("No aceptable",AD22)))</formula>
    </cfRule>
    <cfRule type="containsText" dxfId="786" priority="45" stopIfTrue="1" operator="containsText" text="No Aceptable o aceptable con control específico">
      <formula>NOT(ISERROR(SEARCH("No Aceptable o aceptable con control específico",AD22)))</formula>
    </cfRule>
  </conditionalFormatting>
  <conditionalFormatting sqref="AE25:AF25">
    <cfRule type="cellIs" dxfId="785" priority="38" stopIfTrue="1" operator="equal">
      <formula>"Aceptable"</formula>
    </cfRule>
    <cfRule type="cellIs" dxfId="784" priority="39" stopIfTrue="1" operator="equal">
      <formula>"No aceptable"</formula>
    </cfRule>
  </conditionalFormatting>
  <conditionalFormatting sqref="AD20:AE20">
    <cfRule type="cellIs" dxfId="783" priority="33" stopIfTrue="1" operator="equal">
      <formula>"Aceptable"</formula>
    </cfRule>
    <cfRule type="cellIs" dxfId="782" priority="34" stopIfTrue="1" operator="equal">
      <formula>"No aceptable"</formula>
    </cfRule>
  </conditionalFormatting>
  <conditionalFormatting sqref="AD20">
    <cfRule type="containsText" dxfId="781" priority="30" stopIfTrue="1" operator="containsText" text="No aceptable o aceptable con control específico">
      <formula>NOT(ISERROR(SEARCH("No aceptable o aceptable con control específico",AD20)))</formula>
    </cfRule>
    <cfRule type="containsText" dxfId="780" priority="31" stopIfTrue="1" operator="containsText" text="No aceptable">
      <formula>NOT(ISERROR(SEARCH("No aceptable",AD20)))</formula>
    </cfRule>
    <cfRule type="containsText" dxfId="779" priority="32" stopIfTrue="1" operator="containsText" text="No Aceptable o aceptable con control específico">
      <formula>NOT(ISERROR(SEARCH("No Aceptable o aceptable con control específico",AD20)))</formula>
    </cfRule>
  </conditionalFormatting>
  <conditionalFormatting sqref="AD23:AE23">
    <cfRule type="cellIs" dxfId="778" priority="17" stopIfTrue="1" operator="equal">
      <formula>"Aceptable"</formula>
    </cfRule>
    <cfRule type="cellIs" dxfId="777" priority="18" stopIfTrue="1" operator="equal">
      <formula>"No aceptable"</formula>
    </cfRule>
  </conditionalFormatting>
  <conditionalFormatting sqref="AD23">
    <cfRule type="containsText" dxfId="776" priority="14" stopIfTrue="1" operator="containsText" text="No aceptable o aceptable con control específico">
      <formula>NOT(ISERROR(SEARCH("No aceptable o aceptable con control específico",AD23)))</formula>
    </cfRule>
    <cfRule type="containsText" dxfId="775" priority="15" stopIfTrue="1" operator="containsText" text="No aceptable">
      <formula>NOT(ISERROR(SEARCH("No aceptable",AD23)))</formula>
    </cfRule>
    <cfRule type="containsText" dxfId="774" priority="16" stopIfTrue="1" operator="containsText" text="No Aceptable o aceptable con control específico">
      <formula>NOT(ISERROR(SEARCH("No Aceptable o aceptable con control específico",AD23)))</formula>
    </cfRule>
  </conditionalFormatting>
  <conditionalFormatting sqref="AD16">
    <cfRule type="containsText" dxfId="773" priority="9" stopIfTrue="1" operator="containsText" text="No aceptable o aceptable con control específico">
      <formula>NOT(ISERROR(SEARCH("No aceptable o aceptable con control específico",AD16)))</formula>
    </cfRule>
    <cfRule type="containsText" dxfId="772" priority="10" stopIfTrue="1" operator="containsText" text="No aceptable">
      <formula>NOT(ISERROR(SEARCH("No aceptable",AD16)))</formula>
    </cfRule>
    <cfRule type="containsText" dxfId="771" priority="11" stopIfTrue="1" operator="containsText" text="No Aceptable o aceptable con control específico">
      <formula>NOT(ISERROR(SEARCH("No Aceptable o aceptable con control específico",AD16)))</formula>
    </cfRule>
  </conditionalFormatting>
  <conditionalFormatting sqref="AD16:AE16">
    <cfRule type="cellIs" dxfId="770" priority="12" stopIfTrue="1" operator="equal">
      <formula>"Aceptable"</formula>
    </cfRule>
    <cfRule type="cellIs" dxfId="769" priority="13" stopIfTrue="1" operator="equal">
      <formula>"No aceptable"</formula>
    </cfRule>
  </conditionalFormatting>
  <conditionalFormatting sqref="AD15">
    <cfRule type="containsText" dxfId="768" priority="4" stopIfTrue="1" operator="containsText" text="No aceptable o aceptable con control específico">
      <formula>NOT(ISERROR(SEARCH("No aceptable o aceptable con control específico",AD15)))</formula>
    </cfRule>
    <cfRule type="containsText" dxfId="767" priority="5" stopIfTrue="1" operator="containsText" text="No aceptable">
      <formula>NOT(ISERROR(SEARCH("No aceptable",AD15)))</formula>
    </cfRule>
    <cfRule type="containsText" dxfId="766" priority="6" stopIfTrue="1" operator="containsText" text="No Aceptable o aceptable con control específico">
      <formula>NOT(ISERROR(SEARCH("No Aceptable o aceptable con control específico",AD15)))</formula>
    </cfRule>
  </conditionalFormatting>
  <conditionalFormatting sqref="AD15:AE15">
    <cfRule type="cellIs" dxfId="765" priority="7" stopIfTrue="1" operator="equal">
      <formula>"Aceptable"</formula>
    </cfRule>
    <cfRule type="cellIs" dxfId="764" priority="8" stopIfTrue="1" operator="equal">
      <formula>"No aceptable"</formula>
    </cfRule>
  </conditionalFormatting>
  <conditionalFormatting sqref="AB11:AB25">
    <cfRule type="cellIs" dxfId="763" priority="1" stopIfTrue="1" operator="equal">
      <formula>"I"</formula>
    </cfRule>
    <cfRule type="cellIs" dxfId="762" priority="2" stopIfTrue="1" operator="equal">
      <formula>"II"</formula>
    </cfRule>
    <cfRule type="cellIs" dxfId="761" priority="3" stopIfTrue="1" operator="between">
      <formula>"III"</formula>
      <formula>"IV"</formula>
    </cfRule>
  </conditionalFormatting>
  <dataValidations count="4">
    <dataValidation allowBlank="1" sqref="AA11:AA25" xr:uid="{00000000-0002-0000-0E00-000000000000}"/>
    <dataValidation type="list" allowBlank="1" showInputMessage="1" showErrorMessage="1" prompt="10 = Muy Alto_x000a_6 = Alto_x000a_2 = Medio_x000a_0 = Bajo" sqref="U11:U25" xr:uid="{00000000-0002-0000-0E00-000001000000}">
      <formula1>"10, 6, 2, 0, "</formula1>
    </dataValidation>
    <dataValidation type="list" allowBlank="1" showInputMessage="1" prompt="4 = Continua_x000a_3 = Frecuente_x000a_2 = Ocasional_x000a_1 = Esporádica" sqref="V11:V25" xr:uid="{00000000-0002-0000-0E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5" xr:uid="{00000000-0002-0000-0E00-000003000000}">
      <formula1>"100,60,25,10"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BL733"/>
  <sheetViews>
    <sheetView workbookViewId="0">
      <selection activeCell="B1" sqref="B1"/>
    </sheetView>
  </sheetViews>
  <sheetFormatPr baseColWidth="10" defaultRowHeight="12.75"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08" t="s">
        <v>3</v>
      </c>
      <c r="I10" s="208" t="s">
        <v>4</v>
      </c>
      <c r="J10" s="208" t="s">
        <v>6</v>
      </c>
      <c r="K10" s="307"/>
      <c r="L10" s="207" t="s">
        <v>42</v>
      </c>
      <c r="M10" s="207" t="s">
        <v>43</v>
      </c>
      <c r="N10" s="27" t="s">
        <v>44</v>
      </c>
      <c r="O10" s="27" t="s">
        <v>47</v>
      </c>
      <c r="P10" s="307"/>
      <c r="Q10" s="308"/>
      <c r="R10" s="208" t="s">
        <v>6</v>
      </c>
      <c r="S10" s="208" t="s">
        <v>1</v>
      </c>
      <c r="T10" s="20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319</v>
      </c>
      <c r="C11" s="375" t="s">
        <v>503</v>
      </c>
      <c r="D11" s="375" t="s">
        <v>517</v>
      </c>
      <c r="E11" s="410" t="s">
        <v>516</v>
      </c>
      <c r="F11" s="410" t="s">
        <v>499</v>
      </c>
      <c r="G11" s="67" t="s">
        <v>45</v>
      </c>
      <c r="H11" s="311" t="s">
        <v>37</v>
      </c>
      <c r="I11" s="15" t="s">
        <v>52</v>
      </c>
      <c r="J11" s="15" t="s">
        <v>57</v>
      </c>
      <c r="K11" s="211" t="s">
        <v>59</v>
      </c>
      <c r="L11" s="7">
        <v>4</v>
      </c>
      <c r="M11" s="278">
        <v>76</v>
      </c>
      <c r="N11" s="7">
        <v>0</v>
      </c>
      <c r="O11" s="7">
        <f>SUM(L11:N11)</f>
        <v>80</v>
      </c>
      <c r="P11" s="211" t="str">
        <f>K11</f>
        <v xml:space="preserve">FATIGA VISUAL, CEFALEÁ, DISMINUCIÓN DE LA DESTREZA Y PRECISIÓN, DESLUMBRAMIENTO </v>
      </c>
      <c r="Q11" s="211">
        <v>8</v>
      </c>
      <c r="R11" s="211" t="s">
        <v>64</v>
      </c>
      <c r="S11" s="211" t="s">
        <v>120</v>
      </c>
      <c r="T11" s="92" t="s">
        <v>34</v>
      </c>
      <c r="U11" s="90">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672</v>
      </c>
      <c r="AI11" s="13" t="s">
        <v>629</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8.25" thickBot="1" x14ac:dyDescent="0.4">
      <c r="A12" s="79"/>
      <c r="B12" s="315"/>
      <c r="C12" s="315"/>
      <c r="D12" s="315"/>
      <c r="E12" s="411"/>
      <c r="F12" s="411"/>
      <c r="G12" s="67" t="s">
        <v>45</v>
      </c>
      <c r="H12" s="321"/>
      <c r="I12" s="16" t="s">
        <v>56</v>
      </c>
      <c r="J12" s="15" t="s">
        <v>71</v>
      </c>
      <c r="K12" s="211" t="s">
        <v>72</v>
      </c>
      <c r="L12" s="7">
        <v>4</v>
      </c>
      <c r="M12" s="278">
        <v>76</v>
      </c>
      <c r="N12" s="7">
        <v>0</v>
      </c>
      <c r="O12" s="7">
        <f t="shared" ref="O12:O24" si="0">SUM(L12:N12)</f>
        <v>80</v>
      </c>
      <c r="P12" s="211" t="s">
        <v>73</v>
      </c>
      <c r="Q12" s="211">
        <v>8</v>
      </c>
      <c r="R12" s="211" t="s">
        <v>74</v>
      </c>
      <c r="S12" s="211" t="s">
        <v>34</v>
      </c>
      <c r="T12" s="211" t="s">
        <v>34</v>
      </c>
      <c r="U12" s="8">
        <v>2</v>
      </c>
      <c r="V12" s="8">
        <v>4</v>
      </c>
      <c r="W12" s="8">
        <f t="shared" ref="W12:W24" si="1">V12*U12</f>
        <v>8</v>
      </c>
      <c r="X12" s="9" t="str">
        <f t="shared" ref="X12:X24" si="2">+IF(AND(U12*V12&gt;=24,U12*V12&lt;=40),"MA",IF(AND(U12*V12&gt;=10,U12*V12&lt;=20),"A",IF(AND(U12*V12&gt;=6,U12*V12&lt;=8),"M",IF(AND(U12*V12&gt;=0,U12*V12&lt;=4),"B",""))))</f>
        <v>M</v>
      </c>
      <c r="Y12" s="10" t="str">
        <f t="shared" ref="Y12:Y24"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4" si="4">W12*Z12</f>
        <v>80</v>
      </c>
      <c r="AB12" s="11" t="str">
        <f t="shared" ref="AB12:AB24" si="5">+IF(AND(U12*V12*Z12&gt;=600,U12*V12*Z12&lt;=4000),"I",IF(AND(U12*V12*Z12&gt;=150,U12*V12*Z12&lt;=500),"II",IF(AND(U12*V12*Z12&gt;=40,U12*V12*Z12&lt;=120),"III",IF(AND(U12*V12*Z12&gt;=0,U12*V12*Z12&lt;=20),"IV",""))))</f>
        <v>III</v>
      </c>
      <c r="AC12" s="10"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4" si="7">+IF(AB12="I","No aceptable",IF(AB12="II","No aceptable o aceptable con control específico",IF(AB12="III","Aceptable",IF(AB12="IV","Aceptable",""))))</f>
        <v>Aceptable</v>
      </c>
      <c r="AE12" s="10" t="s">
        <v>35</v>
      </c>
      <c r="AF12" s="15" t="s">
        <v>35</v>
      </c>
      <c r="AG12" s="15" t="s">
        <v>35</v>
      </c>
      <c r="AH12" s="15" t="s">
        <v>75</v>
      </c>
      <c r="AI12" s="13" t="s">
        <v>474</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69" thickTop="1" thickBot="1" x14ac:dyDescent="0.4">
      <c r="A13" s="79"/>
      <c r="B13" s="315"/>
      <c r="C13" s="315"/>
      <c r="D13" s="315"/>
      <c r="E13" s="411"/>
      <c r="F13" s="411"/>
      <c r="G13" s="67" t="s">
        <v>45</v>
      </c>
      <c r="H13" s="312"/>
      <c r="I13" s="169" t="s">
        <v>41</v>
      </c>
      <c r="J13" s="169" t="s">
        <v>46</v>
      </c>
      <c r="K13" s="169" t="s">
        <v>70</v>
      </c>
      <c r="L13" s="7">
        <v>4</v>
      </c>
      <c r="M13" s="278">
        <v>76</v>
      </c>
      <c r="N13" s="170">
        <v>60</v>
      </c>
      <c r="O13" s="170">
        <f t="shared" si="0"/>
        <v>140</v>
      </c>
      <c r="P13" s="169" t="s">
        <v>70</v>
      </c>
      <c r="Q13" s="169">
        <v>8</v>
      </c>
      <c r="R13" s="169" t="s">
        <v>34</v>
      </c>
      <c r="S13" s="169" t="s">
        <v>34</v>
      </c>
      <c r="T13" s="169" t="s">
        <v>34</v>
      </c>
      <c r="U13" s="171">
        <v>2</v>
      </c>
      <c r="V13" s="171">
        <v>4</v>
      </c>
      <c r="W13" s="171">
        <f t="shared" si="1"/>
        <v>8</v>
      </c>
      <c r="X13" s="172" t="str">
        <f t="shared" si="2"/>
        <v>M</v>
      </c>
      <c r="Y13" s="173" t="str">
        <f t="shared" si="3"/>
        <v>Situación deficiente con exposición esporádica, o bien situación mejorable con exposición continuada o frecuente. Es posible que suceda el daño alguna vez.</v>
      </c>
      <c r="Z13" s="171">
        <v>10</v>
      </c>
      <c r="AA13" s="171">
        <f t="shared" si="4"/>
        <v>80</v>
      </c>
      <c r="AB13" s="11" t="str">
        <f t="shared" si="5"/>
        <v>III</v>
      </c>
      <c r="AC13" s="173" t="str">
        <f t="shared" si="6"/>
        <v>Mejorar si es posible. Sería conveniente justificar la intervención y su rentabilidad.</v>
      </c>
      <c r="AD13" s="175" t="str">
        <f t="shared" si="7"/>
        <v>Aceptable</v>
      </c>
      <c r="AE13" s="173" t="s">
        <v>39</v>
      </c>
      <c r="AF13" s="169" t="s">
        <v>35</v>
      </c>
      <c r="AG13" s="169" t="s">
        <v>38</v>
      </c>
      <c r="AH13" s="169" t="s">
        <v>35</v>
      </c>
      <c r="AI13" s="13" t="s">
        <v>521</v>
      </c>
      <c r="AJ13" s="15" t="s">
        <v>35</v>
      </c>
      <c r="AK13" s="176"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1"/>
      <c r="F14" s="411"/>
      <c r="G14" s="371" t="s">
        <v>34</v>
      </c>
      <c r="H14" s="399" t="s">
        <v>49</v>
      </c>
      <c r="I14" s="16" t="s">
        <v>80</v>
      </c>
      <c r="J14" s="15" t="s">
        <v>81</v>
      </c>
      <c r="K14" s="15" t="s">
        <v>502</v>
      </c>
      <c r="L14" s="281">
        <v>4</v>
      </c>
      <c r="M14" s="278">
        <v>76</v>
      </c>
      <c r="N14" s="281">
        <v>0</v>
      </c>
      <c r="O14" s="281">
        <f t="shared" si="0"/>
        <v>80</v>
      </c>
      <c r="P14" s="15" t="str">
        <f>K14</f>
        <v>ESTRÉS , ALTERACIONES DE SUEÑO ESTRÉS</v>
      </c>
      <c r="Q14" s="15">
        <v>8</v>
      </c>
      <c r="R14" s="15" t="s">
        <v>34</v>
      </c>
      <c r="S14" s="15" t="s">
        <v>34</v>
      </c>
      <c r="T14" s="285" t="s">
        <v>34</v>
      </c>
      <c r="U14" s="90">
        <v>2</v>
      </c>
      <c r="V14" s="8">
        <v>2</v>
      </c>
      <c r="W14" s="8">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441</v>
      </c>
      <c r="AF14" s="15" t="s">
        <v>35</v>
      </c>
      <c r="AG14" s="15" t="s">
        <v>35</v>
      </c>
      <c r="AH14" s="15" t="s">
        <v>392</v>
      </c>
      <c r="AI14" s="13" t="s">
        <v>628</v>
      </c>
      <c r="AJ14" s="15" t="s">
        <v>35</v>
      </c>
      <c r="AK14" s="135"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08.75" thickTop="1" x14ac:dyDescent="0.35">
      <c r="A15" s="79"/>
      <c r="B15" s="315"/>
      <c r="C15" s="315"/>
      <c r="D15" s="315"/>
      <c r="E15" s="411"/>
      <c r="F15" s="411"/>
      <c r="G15" s="372"/>
      <c r="H15" s="416"/>
      <c r="I15" s="15" t="s">
        <v>86</v>
      </c>
      <c r="J15" s="15" t="s">
        <v>679</v>
      </c>
      <c r="K15" s="279" t="s">
        <v>152</v>
      </c>
      <c r="L15" s="281">
        <v>4</v>
      </c>
      <c r="M15" s="278">
        <v>76</v>
      </c>
      <c r="N15" s="281">
        <v>0</v>
      </c>
      <c r="O15" s="281">
        <f t="shared" si="0"/>
        <v>80</v>
      </c>
      <c r="P15" s="279" t="s">
        <v>624</v>
      </c>
      <c r="Q15" s="15">
        <v>8</v>
      </c>
      <c r="R15" s="15" t="s">
        <v>34</v>
      </c>
      <c r="S15" s="15" t="s">
        <v>34</v>
      </c>
      <c r="T15" s="285" t="s">
        <v>34</v>
      </c>
      <c r="U15" s="90">
        <v>2</v>
      </c>
      <c r="V15" s="8">
        <v>2</v>
      </c>
      <c r="W15" s="8">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585</v>
      </c>
      <c r="AF15" s="15" t="s">
        <v>35</v>
      </c>
      <c r="AG15" s="15" t="s">
        <v>35</v>
      </c>
      <c r="AH15" s="15" t="s">
        <v>392</v>
      </c>
      <c r="AI15" s="19" t="s">
        <v>630</v>
      </c>
      <c r="AJ15" s="15" t="s">
        <v>35</v>
      </c>
      <c r="AK15" s="135" t="s">
        <v>599</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11"/>
      <c r="F16" s="411"/>
      <c r="G16" s="284" t="s">
        <v>45</v>
      </c>
      <c r="H16" s="15" t="s">
        <v>572</v>
      </c>
      <c r="I16" s="15" t="s">
        <v>566</v>
      </c>
      <c r="J16" s="15" t="s">
        <v>666</v>
      </c>
      <c r="K16" s="212" t="s">
        <v>576</v>
      </c>
      <c r="L16" s="281">
        <v>4</v>
      </c>
      <c r="M16" s="278">
        <v>76</v>
      </c>
      <c r="N16" s="281">
        <v>0</v>
      </c>
      <c r="O16" s="281">
        <v>1</v>
      </c>
      <c r="P16" s="15" t="s">
        <v>577</v>
      </c>
      <c r="Q16" s="15">
        <v>8</v>
      </c>
      <c r="R16" s="15" t="s">
        <v>34</v>
      </c>
      <c r="S16" s="15" t="s">
        <v>34</v>
      </c>
      <c r="T16" s="285" t="s">
        <v>34</v>
      </c>
      <c r="U16" s="90">
        <v>2</v>
      </c>
      <c r="V16" s="8">
        <v>3</v>
      </c>
      <c r="W16" s="8">
        <f t="shared" si="1"/>
        <v>6</v>
      </c>
      <c r="X16" s="9" t="str">
        <f t="shared" si="2"/>
        <v>M</v>
      </c>
      <c r="Y16" s="10" t="str">
        <f t="shared" si="3"/>
        <v>Situación deficiente con exposición esporádica, o bien situación mejorable con exposición continuada o frecuente. Es posible que suceda el daño alguna vez.</v>
      </c>
      <c r="Z16" s="8">
        <v>25</v>
      </c>
      <c r="AA16" s="8">
        <f t="shared" si="4"/>
        <v>150</v>
      </c>
      <c r="AB16" s="11" t="str">
        <f t="shared" si="5"/>
        <v>II</v>
      </c>
      <c r="AC16" s="10" t="str">
        <f t="shared" si="6"/>
        <v>Corregir y adoptar medidas de control de inmediato. Sin embargo suspenda actividades si el nivel de riesgo está por encima o igual de 360.</v>
      </c>
      <c r="AD16" s="12" t="str">
        <f t="shared" si="7"/>
        <v>No aceptable o aceptable con control específico</v>
      </c>
      <c r="AE16" s="282" t="s">
        <v>578</v>
      </c>
      <c r="AF16" s="15" t="s">
        <v>35</v>
      </c>
      <c r="AG16" s="15" t="s">
        <v>35</v>
      </c>
      <c r="AH16" s="15" t="s">
        <v>35</v>
      </c>
      <c r="AI16" s="20" t="s">
        <v>849</v>
      </c>
      <c r="AJ16" s="15" t="s">
        <v>602</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1"/>
      <c r="F17" s="411"/>
      <c r="G17" s="67" t="s">
        <v>45</v>
      </c>
      <c r="H17" s="311" t="s">
        <v>58</v>
      </c>
      <c r="I17" s="211" t="s">
        <v>90</v>
      </c>
      <c r="J17" s="15" t="s">
        <v>93</v>
      </c>
      <c r="K17" s="211" t="s">
        <v>91</v>
      </c>
      <c r="L17" s="7">
        <v>4</v>
      </c>
      <c r="M17" s="278">
        <v>76</v>
      </c>
      <c r="N17" s="7">
        <v>0</v>
      </c>
      <c r="O17" s="7">
        <f t="shared" si="0"/>
        <v>80</v>
      </c>
      <c r="P17" s="211" t="str">
        <f>K17</f>
        <v>ALTERACIONES OSTEOMUSCULARES DE ESPALDA Y EXTREMIDADES.</v>
      </c>
      <c r="Q17" s="211">
        <v>8</v>
      </c>
      <c r="R17" s="211" t="s">
        <v>34</v>
      </c>
      <c r="S17" s="211" t="s">
        <v>94</v>
      </c>
      <c r="T17" s="92" t="s">
        <v>34</v>
      </c>
      <c r="U17" s="90">
        <v>2</v>
      </c>
      <c r="V17" s="8">
        <v>4</v>
      </c>
      <c r="W17" s="8">
        <f t="shared" si="1"/>
        <v>8</v>
      </c>
      <c r="X17" s="9"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8.25" thickBot="1" x14ac:dyDescent="0.4">
      <c r="A18" s="79"/>
      <c r="B18" s="315"/>
      <c r="C18" s="315"/>
      <c r="D18" s="315"/>
      <c r="E18" s="411"/>
      <c r="F18" s="411"/>
      <c r="G18" s="67" t="s">
        <v>45</v>
      </c>
      <c r="H18" s="312"/>
      <c r="I18" s="16" t="s">
        <v>51</v>
      </c>
      <c r="J18" s="15" t="s">
        <v>97</v>
      </c>
      <c r="K18" s="211" t="s">
        <v>91</v>
      </c>
      <c r="L18" s="7">
        <v>4</v>
      </c>
      <c r="M18" s="278">
        <v>76</v>
      </c>
      <c r="N18" s="7">
        <v>0</v>
      </c>
      <c r="O18" s="7">
        <f t="shared" si="0"/>
        <v>80</v>
      </c>
      <c r="P18" s="211" t="str">
        <f>K18</f>
        <v>ALTERACIONES OSTEOMUSCULARES DE ESPALDA Y EXTREMIDADES.</v>
      </c>
      <c r="Q18" s="211">
        <v>8</v>
      </c>
      <c r="R18" s="211" t="s">
        <v>34</v>
      </c>
      <c r="S18" s="211" t="s">
        <v>98</v>
      </c>
      <c r="T18" s="92" t="s">
        <v>34</v>
      </c>
      <c r="U18" s="90">
        <v>2</v>
      </c>
      <c r="V18" s="8">
        <v>4</v>
      </c>
      <c r="W18" s="8">
        <f t="shared" si="1"/>
        <v>8</v>
      </c>
      <c r="X18" s="9"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2.5" thickTop="1" thickBot="1" x14ac:dyDescent="0.4">
      <c r="A19" s="79"/>
      <c r="B19" s="315"/>
      <c r="C19" s="315"/>
      <c r="D19" s="315"/>
      <c r="E19" s="411"/>
      <c r="F19" s="411"/>
      <c r="G19" s="67" t="s">
        <v>34</v>
      </c>
      <c r="H19" s="311" t="s">
        <v>50</v>
      </c>
      <c r="I19" s="16" t="s">
        <v>149</v>
      </c>
      <c r="J19" s="15" t="s">
        <v>501</v>
      </c>
      <c r="K19" s="211" t="s">
        <v>203</v>
      </c>
      <c r="L19" s="7">
        <v>4</v>
      </c>
      <c r="M19" s="278">
        <v>76</v>
      </c>
      <c r="N19" s="7">
        <v>0</v>
      </c>
      <c r="O19" s="7">
        <f t="shared" si="0"/>
        <v>80</v>
      </c>
      <c r="P19" s="211" t="str">
        <f>K19</f>
        <v xml:space="preserve">CAIDAS DEL MISMO Y DIFERENTE NIVEL, GOLPES, HERIDAS, TORCEDURAS </v>
      </c>
      <c r="Q19" s="211">
        <v>4</v>
      </c>
      <c r="R19" s="211" t="s">
        <v>34</v>
      </c>
      <c r="S19" s="211" t="s">
        <v>34</v>
      </c>
      <c r="T19" s="92" t="s">
        <v>34</v>
      </c>
      <c r="U19" s="90">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10</v>
      </c>
      <c r="AA19" s="8">
        <f t="shared" si="4"/>
        <v>120</v>
      </c>
      <c r="AB19" s="11" t="str">
        <f t="shared" si="5"/>
        <v>III</v>
      </c>
      <c r="AC19" s="10" t="str">
        <f t="shared" si="6"/>
        <v>Mejorar si es posible. Sería conveniente justificar la intervención y su rentabilidad.</v>
      </c>
      <c r="AD19" s="12" t="str">
        <f t="shared" si="7"/>
        <v>Aceptable</v>
      </c>
      <c r="AE19" s="10" t="s">
        <v>155</v>
      </c>
      <c r="AF19" s="15" t="s">
        <v>35</v>
      </c>
      <c r="AG19" s="15" t="s">
        <v>35</v>
      </c>
      <c r="AH19" s="8" t="s">
        <v>346</v>
      </c>
      <c r="AI19" s="20" t="s">
        <v>363</v>
      </c>
      <c r="AJ19" s="211" t="s">
        <v>392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75" thickTop="1" x14ac:dyDescent="0.35">
      <c r="A20" s="79"/>
      <c r="B20" s="315"/>
      <c r="C20" s="315"/>
      <c r="D20" s="315"/>
      <c r="E20" s="411"/>
      <c r="F20" s="411"/>
      <c r="G20" s="67" t="s">
        <v>34</v>
      </c>
      <c r="H20" s="321"/>
      <c r="I20" s="15" t="s">
        <v>149</v>
      </c>
      <c r="J20" s="15" t="s">
        <v>239</v>
      </c>
      <c r="K20" s="211" t="s">
        <v>240</v>
      </c>
      <c r="L20" s="7">
        <v>4</v>
      </c>
      <c r="M20" s="278">
        <v>76</v>
      </c>
      <c r="N20" s="7">
        <v>0</v>
      </c>
      <c r="O20" s="7">
        <f t="shared" si="0"/>
        <v>80</v>
      </c>
      <c r="P20" s="211" t="s">
        <v>241</v>
      </c>
      <c r="Q20" s="211">
        <v>1</v>
      </c>
      <c r="R20" s="211" t="s">
        <v>34</v>
      </c>
      <c r="S20" s="211" t="s">
        <v>34</v>
      </c>
      <c r="T20" s="211" t="s">
        <v>34</v>
      </c>
      <c r="U20" s="8">
        <v>6</v>
      </c>
      <c r="V20" s="8">
        <v>2</v>
      </c>
      <c r="W20" s="8">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10</v>
      </c>
      <c r="AA20" s="8">
        <f t="shared" si="4"/>
        <v>120</v>
      </c>
      <c r="AB20" s="11" t="str">
        <f t="shared" si="5"/>
        <v>III</v>
      </c>
      <c r="AC20" s="10" t="str">
        <f t="shared" si="6"/>
        <v>Mejorar si es posible. Sería conveniente justificar la intervención y su rentabilidad.</v>
      </c>
      <c r="AD20" s="12" t="str">
        <f t="shared" si="7"/>
        <v>Aceptable</v>
      </c>
      <c r="AE20" s="10" t="s">
        <v>242</v>
      </c>
      <c r="AF20" s="10" t="s">
        <v>35</v>
      </c>
      <c r="AG20" s="10" t="s">
        <v>403</v>
      </c>
      <c r="AH20" s="10" t="s">
        <v>367</v>
      </c>
      <c r="AI20" s="10" t="s">
        <v>417</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95.25" thickBot="1" x14ac:dyDescent="0.4">
      <c r="A21" s="79"/>
      <c r="B21" s="315"/>
      <c r="C21" s="315"/>
      <c r="D21" s="315"/>
      <c r="E21" s="411"/>
      <c r="F21" s="411"/>
      <c r="G21" s="67" t="s">
        <v>34</v>
      </c>
      <c r="H21" s="321"/>
      <c r="I21" s="16" t="s">
        <v>100</v>
      </c>
      <c r="J21" s="15" t="s">
        <v>101</v>
      </c>
      <c r="K21" s="211" t="s">
        <v>150</v>
      </c>
      <c r="L21" s="7">
        <v>4</v>
      </c>
      <c r="M21" s="278">
        <v>76</v>
      </c>
      <c r="N21" s="7">
        <v>0</v>
      </c>
      <c r="O21" s="7">
        <f t="shared" si="0"/>
        <v>80</v>
      </c>
      <c r="P21" s="211" t="str">
        <f>K21</f>
        <v xml:space="preserve">HERIDA  GOLPE </v>
      </c>
      <c r="Q21" s="211">
        <v>8</v>
      </c>
      <c r="R21" s="211" t="s">
        <v>34</v>
      </c>
      <c r="S21" s="211" t="s">
        <v>34</v>
      </c>
      <c r="T21" s="92" t="s">
        <v>34</v>
      </c>
      <c r="U21" s="90">
        <v>0</v>
      </c>
      <c r="V21" s="8">
        <v>1</v>
      </c>
      <c r="W21" s="8">
        <f t="shared" si="1"/>
        <v>0</v>
      </c>
      <c r="X21" s="9" t="str">
        <f t="shared" si="2"/>
        <v>B</v>
      </c>
      <c r="Y21" s="10" t="str">
        <f t="shared" si="3"/>
        <v>Situación mejorable con exposición ocasional o esporádica, o situación sin anomalía destacable con cualquier nivel de exposición. No es esperable que se materialice el riesgo, aunque puede ser concebible.</v>
      </c>
      <c r="Z21" s="8">
        <v>10</v>
      </c>
      <c r="AA21" s="8">
        <f t="shared" si="4"/>
        <v>0</v>
      </c>
      <c r="AB21" s="11" t="str">
        <f t="shared" si="5"/>
        <v>IV</v>
      </c>
      <c r="AC21" s="10" t="str">
        <f t="shared" si="6"/>
        <v>Mantener las medidas de control existentes, pero se deberían considerar soluciones o mejoras y se deben hacer comprobaciones periódicas para asegurar que el riesgo aún es tolerable.</v>
      </c>
      <c r="AD21" s="12" t="str">
        <f t="shared" si="7"/>
        <v>Aceptable</v>
      </c>
      <c r="AE21" s="10" t="s">
        <v>104</v>
      </c>
      <c r="AF21" s="211" t="s">
        <v>35</v>
      </c>
      <c r="AG21" s="211" t="s">
        <v>35</v>
      </c>
      <c r="AH21" s="211" t="s">
        <v>105</v>
      </c>
      <c r="AI21" s="13" t="s">
        <v>414</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82.5" thickTop="1" thickBot="1" x14ac:dyDescent="0.4">
      <c r="A22" s="79"/>
      <c r="B22" s="315"/>
      <c r="C22" s="315"/>
      <c r="D22" s="315"/>
      <c r="E22" s="411"/>
      <c r="F22" s="411"/>
      <c r="G22" s="67" t="s">
        <v>161</v>
      </c>
      <c r="H22" s="321"/>
      <c r="I22" s="16" t="s">
        <v>157</v>
      </c>
      <c r="J22" s="15" t="s">
        <v>112</v>
      </c>
      <c r="K22" s="211" t="s">
        <v>422</v>
      </c>
      <c r="L22" s="7">
        <v>4</v>
      </c>
      <c r="M22" s="278">
        <v>76</v>
      </c>
      <c r="N22" s="7">
        <v>0</v>
      </c>
      <c r="O22" s="7">
        <f t="shared" si="0"/>
        <v>80</v>
      </c>
      <c r="P22" s="211" t="s">
        <v>423</v>
      </c>
      <c r="Q22" s="211">
        <v>8</v>
      </c>
      <c r="R22" s="211" t="s">
        <v>34</v>
      </c>
      <c r="S22" s="211" t="s">
        <v>34</v>
      </c>
      <c r="T22" s="211" t="s">
        <v>45</v>
      </c>
      <c r="U22" s="8">
        <v>2</v>
      </c>
      <c r="V22" s="8">
        <v>2</v>
      </c>
      <c r="W22" s="8">
        <f t="shared" si="1"/>
        <v>4</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4"/>
        <v>40</v>
      </c>
      <c r="AB22" s="11" t="str">
        <f t="shared" si="5"/>
        <v>III</v>
      </c>
      <c r="AC22" s="10" t="str">
        <f t="shared" si="6"/>
        <v>Mejorar si es posible. Sería conveniente justificar la intervención y su rentabilidad.</v>
      </c>
      <c r="AD22" s="12" t="str">
        <f t="shared" si="7"/>
        <v>Aceptable</v>
      </c>
      <c r="AE22" s="12" t="s">
        <v>35</v>
      </c>
      <c r="AF22" s="15" t="s">
        <v>35</v>
      </c>
      <c r="AG22" s="15" t="s">
        <v>35</v>
      </c>
      <c r="AH22" s="15" t="s">
        <v>35</v>
      </c>
      <c r="AI22" s="13" t="s">
        <v>414</v>
      </c>
      <c r="AJ22" s="15"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2.5" thickTop="1" thickBot="1" x14ac:dyDescent="0.4">
      <c r="A23" s="79"/>
      <c r="B23" s="315"/>
      <c r="C23" s="315"/>
      <c r="D23" s="315"/>
      <c r="E23" s="411"/>
      <c r="F23" s="411"/>
      <c r="G23" s="67" t="s">
        <v>34</v>
      </c>
      <c r="H23" s="312"/>
      <c r="I23" s="16" t="s">
        <v>54</v>
      </c>
      <c r="J23" s="15" t="s">
        <v>119</v>
      </c>
      <c r="K23" s="211" t="s">
        <v>107</v>
      </c>
      <c r="L23" s="7">
        <v>4</v>
      </c>
      <c r="M23" s="278">
        <v>76</v>
      </c>
      <c r="N23" s="7">
        <v>0</v>
      </c>
      <c r="O23" s="7">
        <f t="shared" si="0"/>
        <v>80</v>
      </c>
      <c r="P23" s="211" t="str">
        <f>K23</f>
        <v>MUERTE, FRACTURAS, LACERACIÓN, CONTUSIÓN, HERIDAS</v>
      </c>
      <c r="Q23" s="211">
        <v>8</v>
      </c>
      <c r="R23" s="211" t="s">
        <v>34</v>
      </c>
      <c r="S23" s="211" t="s">
        <v>34</v>
      </c>
      <c r="T23" s="92" t="s">
        <v>34</v>
      </c>
      <c r="U23" s="90">
        <v>2</v>
      </c>
      <c r="V23" s="8">
        <v>1</v>
      </c>
      <c r="W23" s="8">
        <f t="shared" si="1"/>
        <v>2</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60</v>
      </c>
      <c r="AA23" s="8">
        <f t="shared" si="4"/>
        <v>120</v>
      </c>
      <c r="AB23" s="11" t="str">
        <f t="shared" si="5"/>
        <v>III</v>
      </c>
      <c r="AC23" s="10" t="str">
        <f t="shared" si="6"/>
        <v>Mejorar si es posible. Sería conveniente justificar la intervención y su rentabilidad.</v>
      </c>
      <c r="AD23" s="12" t="str">
        <f t="shared" si="7"/>
        <v>Aceptable</v>
      </c>
      <c r="AE23" s="10" t="s">
        <v>109</v>
      </c>
      <c r="AF23" s="15" t="s">
        <v>35</v>
      </c>
      <c r="AG23" s="15" t="s">
        <v>35</v>
      </c>
      <c r="AH23" s="15" t="s">
        <v>406</v>
      </c>
      <c r="AI23" s="13" t="s">
        <v>694</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ht="96" thickTop="1" thickBot="1" x14ac:dyDescent="0.25">
      <c r="A24" s="99"/>
      <c r="B24" s="376"/>
      <c r="C24" s="376"/>
      <c r="D24" s="376"/>
      <c r="E24" s="412"/>
      <c r="F24" s="412"/>
      <c r="G24" s="67" t="s">
        <v>34</v>
      </c>
      <c r="H24" s="93" t="s">
        <v>113</v>
      </c>
      <c r="I24" s="94" t="s">
        <v>114</v>
      </c>
      <c r="J24" s="95" t="s">
        <v>116</v>
      </c>
      <c r="K24" s="94" t="s">
        <v>115</v>
      </c>
      <c r="L24" s="7">
        <v>4</v>
      </c>
      <c r="M24" s="278">
        <v>76</v>
      </c>
      <c r="N24" s="96">
        <v>0</v>
      </c>
      <c r="O24" s="96">
        <f t="shared" si="0"/>
        <v>80</v>
      </c>
      <c r="P24" s="94" t="str">
        <f>K24</f>
        <v>HERIDAS, FRACTURAS LACERACIONES MUERTE</v>
      </c>
      <c r="Q24" s="94">
        <v>8</v>
      </c>
      <c r="R24" s="94" t="s">
        <v>34</v>
      </c>
      <c r="S24" s="94" t="s">
        <v>34</v>
      </c>
      <c r="T24" s="98" t="s">
        <v>34</v>
      </c>
      <c r="U24" s="90">
        <v>2</v>
      </c>
      <c r="V24" s="8">
        <v>1</v>
      </c>
      <c r="W24" s="8">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10</v>
      </c>
      <c r="AA24" s="8">
        <f t="shared" si="4"/>
        <v>20</v>
      </c>
      <c r="AB24" s="11" t="str">
        <f t="shared" si="5"/>
        <v>IV</v>
      </c>
      <c r="AC24" s="10" t="str">
        <f t="shared" si="6"/>
        <v>Mantener las medidas de control existentes, pero se deberían considerar soluciones o mejoras y se deben hacer comprobaciones periódicas para asegurar que el riesgo aún es tolerable.</v>
      </c>
      <c r="AD24" s="12" t="str">
        <f t="shared" si="7"/>
        <v>Aceptable</v>
      </c>
      <c r="AE24" s="24" t="s">
        <v>117</v>
      </c>
      <c r="AF24" s="211" t="s">
        <v>35</v>
      </c>
      <c r="AG24" s="211" t="s">
        <v>35</v>
      </c>
      <c r="AH24" s="211" t="s">
        <v>118</v>
      </c>
      <c r="AI24" s="13" t="s">
        <v>419</v>
      </c>
      <c r="AJ24" s="211" t="s">
        <v>35</v>
      </c>
      <c r="AK24" s="14" t="s">
        <v>36</v>
      </c>
    </row>
    <row r="25" spans="1:64" x14ac:dyDescent="0.2">
      <c r="AI25" s="220"/>
    </row>
    <row r="33" ht="67.5" customHeight="1" x14ac:dyDescent="0.2"/>
    <row r="48" ht="67.5" customHeight="1" x14ac:dyDescent="0.2"/>
    <row r="63" ht="67.5" customHeight="1" x14ac:dyDescent="0.2"/>
    <row r="76" ht="67.5" customHeight="1" x14ac:dyDescent="0.2"/>
    <row r="91" ht="67.5" customHeight="1" x14ac:dyDescent="0.2"/>
    <row r="104" ht="67.5" customHeight="1" x14ac:dyDescent="0.2"/>
    <row r="118" ht="67.5" customHeight="1" x14ac:dyDescent="0.2"/>
    <row r="132" ht="67.5" customHeight="1" x14ac:dyDescent="0.2"/>
    <row r="146" ht="67.5" customHeight="1" x14ac:dyDescent="0.2"/>
    <row r="160" ht="67.5" customHeight="1" x14ac:dyDescent="0.2"/>
    <row r="174" ht="67.5" customHeight="1" x14ac:dyDescent="0.2"/>
    <row r="188" ht="67.5" customHeight="1" x14ac:dyDescent="0.2"/>
    <row r="202" ht="67.5" customHeight="1" x14ac:dyDescent="0.2"/>
    <row r="217" ht="67.5" customHeight="1" x14ac:dyDescent="0.2"/>
    <row r="232" ht="67.5" customHeight="1" x14ac:dyDescent="0.2"/>
    <row r="247" ht="67.5" customHeight="1" x14ac:dyDescent="0.2"/>
    <row r="261" ht="67.5" customHeight="1" x14ac:dyDescent="0.2"/>
    <row r="275" ht="67.5" customHeight="1" x14ac:dyDescent="0.2"/>
    <row r="289" ht="67.5" customHeight="1" x14ac:dyDescent="0.2"/>
    <row r="303" ht="67.5" customHeight="1" x14ac:dyDescent="0.2"/>
    <row r="317" ht="67.5" customHeight="1" x14ac:dyDescent="0.2"/>
    <row r="331" ht="67.5" customHeight="1" x14ac:dyDescent="0.2"/>
    <row r="346" ht="67.5" customHeight="1" x14ac:dyDescent="0.2"/>
    <row r="360" ht="67.5" customHeight="1" x14ac:dyDescent="0.2"/>
    <row r="374" ht="67.5" customHeight="1" x14ac:dyDescent="0.2"/>
    <row r="388" ht="67.5" customHeight="1" x14ac:dyDescent="0.2"/>
    <row r="402" ht="67.5" customHeight="1" x14ac:dyDescent="0.2"/>
    <row r="416" ht="67.5" customHeight="1" x14ac:dyDescent="0.2"/>
    <row r="431" ht="67.5" customHeight="1" x14ac:dyDescent="0.2"/>
    <row r="446" ht="67.5" customHeight="1" x14ac:dyDescent="0.2"/>
    <row r="461" ht="67.5" customHeight="1" x14ac:dyDescent="0.2"/>
    <row r="476" ht="148.5" customHeight="1" x14ac:dyDescent="0.2"/>
    <row r="485" ht="67.5" customHeight="1" x14ac:dyDescent="0.2"/>
    <row r="500" ht="67.5" customHeight="1" x14ac:dyDescent="0.2"/>
    <row r="515" ht="67.5" customHeight="1" x14ac:dyDescent="0.2"/>
    <row r="529" ht="67.5" customHeight="1" x14ac:dyDescent="0.2"/>
    <row r="543" ht="67.5" customHeight="1" x14ac:dyDescent="0.2"/>
    <row r="558" ht="67.5" customHeight="1" x14ac:dyDescent="0.2"/>
    <row r="572" ht="67.5" customHeight="1" x14ac:dyDescent="0.2"/>
    <row r="586" ht="67.5" customHeight="1" x14ac:dyDescent="0.2"/>
    <row r="601" ht="67.5" customHeight="1" x14ac:dyDescent="0.2"/>
    <row r="616" ht="67.5" customHeight="1" x14ac:dyDescent="0.2"/>
    <row r="631" ht="67.5" customHeight="1" x14ac:dyDescent="0.2"/>
    <row r="646" ht="67.5" customHeight="1" x14ac:dyDescent="0.2"/>
    <row r="660" ht="67.5" customHeight="1" x14ac:dyDescent="0.2"/>
    <row r="675" ht="67.5" customHeight="1" x14ac:dyDescent="0.2"/>
    <row r="690" ht="67.5" customHeight="1" x14ac:dyDescent="0.2"/>
    <row r="704" ht="67.5" customHeight="1" x14ac:dyDescent="0.2"/>
    <row r="719" ht="67.5" customHeight="1" x14ac:dyDescent="0.2"/>
    <row r="733" ht="148.5" customHeight="1" x14ac:dyDescent="0.2"/>
  </sheetData>
  <mergeCells count="46">
    <mergeCell ref="H17:H18"/>
    <mergeCell ref="H19:H23"/>
    <mergeCell ref="AG9:AG10"/>
    <mergeCell ref="Z9:Z10"/>
    <mergeCell ref="H9:J9"/>
    <mergeCell ref="K9:K10"/>
    <mergeCell ref="L9:O9"/>
    <mergeCell ref="V9:V10"/>
    <mergeCell ref="W9:W10"/>
    <mergeCell ref="X9:X10"/>
    <mergeCell ref="Y9:Y10"/>
    <mergeCell ref="G14:G15"/>
    <mergeCell ref="H14:H15"/>
    <mergeCell ref="H11:H13"/>
    <mergeCell ref="AJ9:AJ10"/>
    <mergeCell ref="AK9:AK10"/>
    <mergeCell ref="B11:B24"/>
    <mergeCell ref="C11:C24"/>
    <mergeCell ref="D11:D24"/>
    <mergeCell ref="E11:E24"/>
    <mergeCell ref="F11:F24"/>
    <mergeCell ref="AA9:AA10"/>
    <mergeCell ref="AB9:AB10"/>
    <mergeCell ref="AC9:AC10"/>
    <mergeCell ref="AH9:AH10"/>
    <mergeCell ref="AI9:AI10"/>
    <mergeCell ref="AD9:AD10"/>
    <mergeCell ref="AE9:AE10"/>
    <mergeCell ref="AF9:AF10"/>
    <mergeCell ref="U9:U10"/>
    <mergeCell ref="P9:P10"/>
    <mergeCell ref="Q9:Q10"/>
    <mergeCell ref="R9:T9"/>
    <mergeCell ref="B9:B10"/>
    <mergeCell ref="C9:C10"/>
    <mergeCell ref="D9:D10"/>
    <mergeCell ref="E9:E10"/>
    <mergeCell ref="F9:F10"/>
    <mergeCell ref="G9:G10"/>
    <mergeCell ref="B5:T5"/>
    <mergeCell ref="U5:AK5"/>
    <mergeCell ref="B7:T8"/>
    <mergeCell ref="U7:AC8"/>
    <mergeCell ref="AD7:AD8"/>
    <mergeCell ref="AE7:AK7"/>
    <mergeCell ref="AE8:AK8"/>
  </mergeCells>
  <conditionalFormatting sqref="AB682:AF682 AE514:AF514 AE502:AF502 AE234:AF234 AB50:AF50 AB35:AF35 AB29:AF32 AB33:AE34 AB44:AF47 AB36:AE43 AB48:AE49 AB62:AF63 AB51:AE61 AB65:AF65 AB64:AE64 AB75:AF76 AB66:AE74 AB78:AF78 AB77:AE77 AB90:AF91 AB79:AE89 AB93:AF93 AB92:AE92 AB94:AE103 AF89 AF103:AF104 AE106:AF106 AE104:AE105 AE107:AE116 AF116 AE117:AF118 AE120:AF120 AE119 AE121:AE130 AF130 AE131:AF132 AE134:AF134 AE133 AE135:AE144 AF144 AE145:AF146 AE148:AF148 AE147 AE149:AE158 AF158 AB104:AD158 AB159:AF231 AE246:AF247 AE249:AF249 AE248 AE250:AE259 AF259 AB260:AF260 AE261:AF499 AE500:AE501 AE503:AE513 AB261:AD514 AB515:AF600 AB677:AF677 AB612:AF613 AB603:AF603 AB601:AE602 AB604:AE611 AB615:AF674 AB614:AE614 AB675:AE676 AB678:AE681 AB686:AF687 AB683:AE685 AB689:AF749 AB688:AE688 AB232:AE233 AE235:AE245 AB234:AD259 AB14:AE14 AB25:AE28 AB17:AE18">
    <cfRule type="cellIs" dxfId="760" priority="102" stopIfTrue="1" operator="equal">
      <formula>"I"</formula>
    </cfRule>
    <cfRule type="cellIs" dxfId="759" priority="103" stopIfTrue="1" operator="equal">
      <formula>"II"</formula>
    </cfRule>
    <cfRule type="cellIs" dxfId="758" priority="104" stopIfTrue="1" operator="between">
      <formula>"III"</formula>
      <formula>"IV"</formula>
    </cfRule>
  </conditionalFormatting>
  <conditionalFormatting sqref="AD682:AF682 AE514:AF514 AE502:AF502 AD234:AF234 AD232:AE233 AD235:AE246 AD50:AF50 AD35:AF35 AD29:AF32 AD33:AE34 AD44:AF47 AD36:AE43 AD48:AE49 AD62:AF63 AD51:AE61 AD65:AF65 AD64:AE64 AD75:AF76 AD66:AE74 AD78:AF78 AD77:AE77 AD90:AF91 AD79:AE89 AD93:AF93 AD92:AE92 AD94:AE103 AF89 AF103:AF104 AE106:AF106 AE104:AE105 AE107:AE116 AF116 AE117:AF118 AE120:AF120 AE119 AE121:AE130 AF130 AE131:AF132 AE134:AF134 AE133 AE135:AE144 AF144 AE145:AF146 AE148:AF148 AE147 AE149:AE158 AF158 AD104:AD158 AD159:AF231 AF246:AF247 AE249:AF249 AE247:AE248 AE250:AE259 AF259 AD247:AD259 AD260:AF260 AE261:AF499 AE500:AE501 AE503:AE513 AD261:AD514 AD515:AF600 AD677:AF677 AD612:AF613 AD603:AF603 AD601:AE602 AD604:AE611 AD615:AF674 AD614:AE614 AD675:AE676 AD678:AE681 AD686:AF687 AD683:AE685 AD689:AF749 AD688:AE688 AD14:AE14 AD25:AE28 AD17:AE18">
    <cfRule type="cellIs" dxfId="757" priority="100" stopIfTrue="1" operator="equal">
      <formula>"Aceptable"</formula>
    </cfRule>
    <cfRule type="cellIs" dxfId="756" priority="101" stopIfTrue="1" operator="equal">
      <formula>"No aceptable"</formula>
    </cfRule>
  </conditionalFormatting>
  <conditionalFormatting sqref="AD14 AD25:AD749 AD17:AD18">
    <cfRule type="containsText" dxfId="755" priority="97" stopIfTrue="1" operator="containsText" text="No aceptable o aceptable con control específico">
      <formula>NOT(ISERROR(SEARCH("No aceptable o aceptable con control específico",AD14)))</formula>
    </cfRule>
    <cfRule type="containsText" dxfId="754" priority="98" stopIfTrue="1" operator="containsText" text="No aceptable">
      <formula>NOT(ISERROR(SEARCH("No aceptable",AD14)))</formula>
    </cfRule>
    <cfRule type="containsText" dxfId="753" priority="99" stopIfTrue="1" operator="containsText" text="No Aceptable o aceptable con control específico">
      <formula>NOT(ISERROR(SEARCH("No Aceptable o aceptable con control específico",AD14)))</formula>
    </cfRule>
  </conditionalFormatting>
  <conditionalFormatting sqref="AD11">
    <cfRule type="containsText" dxfId="752" priority="89" stopIfTrue="1" operator="containsText" text="No aceptable o aceptable con control específico">
      <formula>NOT(ISERROR(SEARCH("No aceptable o aceptable con control específico",AD11)))</formula>
    </cfRule>
    <cfRule type="containsText" dxfId="751" priority="90" stopIfTrue="1" operator="containsText" text="No aceptable">
      <formula>NOT(ISERROR(SEARCH("No aceptable",AD11)))</formula>
    </cfRule>
    <cfRule type="containsText" dxfId="750" priority="91" stopIfTrue="1" operator="containsText" text="No Aceptable o aceptable con control específico">
      <formula>NOT(ISERROR(SEARCH("No Aceptable o aceptable con control específico",AD11)))</formula>
    </cfRule>
  </conditionalFormatting>
  <conditionalFormatting sqref="AD11:AE11">
    <cfRule type="cellIs" dxfId="749" priority="92" stopIfTrue="1" operator="equal">
      <formula>"Aceptable"</formula>
    </cfRule>
    <cfRule type="cellIs" dxfId="748" priority="93" stopIfTrue="1" operator="equal">
      <formula>"No aceptable"</formula>
    </cfRule>
  </conditionalFormatting>
  <conditionalFormatting sqref="AD12:AE12">
    <cfRule type="cellIs" dxfId="747" priority="84" stopIfTrue="1" operator="equal">
      <formula>"Aceptable"</formula>
    </cfRule>
    <cfRule type="cellIs" dxfId="746" priority="85" stopIfTrue="1" operator="equal">
      <formula>"No aceptable"</formula>
    </cfRule>
  </conditionalFormatting>
  <conditionalFormatting sqref="AD12">
    <cfRule type="containsText" dxfId="745" priority="81" stopIfTrue="1" operator="containsText" text="No aceptable o aceptable con control específico">
      <formula>NOT(ISERROR(SEARCH("No aceptable o aceptable con control específico",AD12)))</formula>
    </cfRule>
    <cfRule type="containsText" dxfId="744" priority="82" stopIfTrue="1" operator="containsText" text="No aceptable">
      <formula>NOT(ISERROR(SEARCH("No aceptable",AD12)))</formula>
    </cfRule>
    <cfRule type="containsText" dxfId="743" priority="83" stopIfTrue="1" operator="containsText" text="No Aceptable o aceptable con control específico">
      <formula>NOT(ISERROR(SEARCH("No Aceptable o aceptable con control específico",AD12)))</formula>
    </cfRule>
  </conditionalFormatting>
  <conditionalFormatting sqref="AD21:AE21 AE23 AD23:AD24">
    <cfRule type="cellIs" dxfId="742" priority="68" stopIfTrue="1" operator="equal">
      <formula>"Aceptable"</formula>
    </cfRule>
    <cfRule type="cellIs" dxfId="741" priority="69" stopIfTrue="1" operator="equal">
      <formula>"No aceptable"</formula>
    </cfRule>
  </conditionalFormatting>
  <conditionalFormatting sqref="AD21 AD23:AD24">
    <cfRule type="containsText" dxfId="740" priority="65" stopIfTrue="1" operator="containsText" text="No aceptable o aceptable con control específico">
      <formula>NOT(ISERROR(SEARCH("No aceptable o aceptable con control específico",AD21)))</formula>
    </cfRule>
    <cfRule type="containsText" dxfId="739" priority="66" stopIfTrue="1" operator="containsText" text="No aceptable">
      <formula>NOT(ISERROR(SEARCH("No aceptable",AD21)))</formula>
    </cfRule>
    <cfRule type="containsText" dxfId="738" priority="67" stopIfTrue="1" operator="containsText" text="No Aceptable o aceptable con control específico">
      <formula>NOT(ISERROR(SEARCH("No Aceptable o aceptable con control específico",AD21)))</formula>
    </cfRule>
  </conditionalFormatting>
  <conditionalFormatting sqref="AE24">
    <cfRule type="cellIs" dxfId="737" priority="60" stopIfTrue="1" operator="equal">
      <formula>"Aceptable"</formula>
    </cfRule>
    <cfRule type="cellIs" dxfId="736" priority="61" stopIfTrue="1" operator="equal">
      <formula>"No aceptable"</formula>
    </cfRule>
  </conditionalFormatting>
  <conditionalFormatting sqref="AD19:AE19">
    <cfRule type="cellIs" dxfId="735" priority="55" stopIfTrue="1" operator="equal">
      <formula>"Aceptable"</formula>
    </cfRule>
    <cfRule type="cellIs" dxfId="734" priority="56" stopIfTrue="1" operator="equal">
      <formula>"No aceptable"</formula>
    </cfRule>
  </conditionalFormatting>
  <conditionalFormatting sqref="AD19">
    <cfRule type="containsText" dxfId="733" priority="52" stopIfTrue="1" operator="containsText" text="No aceptable o aceptable con control específico">
      <formula>NOT(ISERROR(SEARCH("No aceptable o aceptable con control específico",AD19)))</formula>
    </cfRule>
    <cfRule type="containsText" dxfId="732" priority="53" stopIfTrue="1" operator="containsText" text="No aceptable">
      <formula>NOT(ISERROR(SEARCH("No aceptable",AD19)))</formula>
    </cfRule>
    <cfRule type="containsText" dxfId="731" priority="54" stopIfTrue="1" operator="containsText" text="No Aceptable o aceptable con control específico">
      <formula>NOT(ISERROR(SEARCH("No Aceptable o aceptable con control específico",AD19)))</formula>
    </cfRule>
  </conditionalFormatting>
  <conditionalFormatting sqref="AD20:AE20">
    <cfRule type="cellIs" dxfId="730" priority="47" stopIfTrue="1" operator="equal">
      <formula>"Aceptable"</formula>
    </cfRule>
    <cfRule type="cellIs" dxfId="729" priority="48" stopIfTrue="1" operator="equal">
      <formula>"No aceptable"</formula>
    </cfRule>
  </conditionalFormatting>
  <conditionalFormatting sqref="AD20">
    <cfRule type="containsText" dxfId="728" priority="44" stopIfTrue="1" operator="containsText" text="No aceptable o aceptable con control específico">
      <formula>NOT(ISERROR(SEARCH("No aceptable o aceptable con control específico",AD20)))</formula>
    </cfRule>
    <cfRule type="containsText" dxfId="727" priority="45" stopIfTrue="1" operator="containsText" text="No aceptable">
      <formula>NOT(ISERROR(SEARCH("No aceptable",AD20)))</formula>
    </cfRule>
    <cfRule type="containsText" dxfId="726" priority="46" stopIfTrue="1" operator="containsText" text="No Aceptable o aceptable con control específico">
      <formula>NOT(ISERROR(SEARCH("No Aceptable o aceptable con control específico",AD20)))</formula>
    </cfRule>
  </conditionalFormatting>
  <conditionalFormatting sqref="AF24">
    <cfRule type="cellIs" dxfId="725" priority="39" stopIfTrue="1" operator="equal">
      <formula>"Aceptable"</formula>
    </cfRule>
    <cfRule type="cellIs" dxfId="724" priority="40" stopIfTrue="1" operator="equal">
      <formula>"No aceptable"</formula>
    </cfRule>
  </conditionalFormatting>
  <conditionalFormatting sqref="AD22">
    <cfRule type="containsText" dxfId="723" priority="31" stopIfTrue="1" operator="containsText" text="No aceptable o aceptable con control específico">
      <formula>NOT(ISERROR(SEARCH("No aceptable o aceptable con control específico",AD22)))</formula>
    </cfRule>
    <cfRule type="containsText" dxfId="722" priority="32" stopIfTrue="1" operator="containsText" text="No aceptable">
      <formula>NOT(ISERROR(SEARCH("No aceptable",AD22)))</formula>
    </cfRule>
    <cfRule type="containsText" dxfId="721" priority="33" stopIfTrue="1" operator="containsText" text="No Aceptable o aceptable con control específico">
      <formula>NOT(ISERROR(SEARCH("No Aceptable o aceptable con control específico",AD22)))</formula>
    </cfRule>
  </conditionalFormatting>
  <conditionalFormatting sqref="AD22:AE22">
    <cfRule type="cellIs" dxfId="720" priority="34" stopIfTrue="1" operator="equal">
      <formula>"Aceptable"</formula>
    </cfRule>
    <cfRule type="cellIs" dxfId="719" priority="35" stopIfTrue="1" operator="equal">
      <formula>"No aceptable"</formula>
    </cfRule>
  </conditionalFormatting>
  <conditionalFormatting sqref="AD13:AE13">
    <cfRule type="cellIs" dxfId="718" priority="26" stopIfTrue="1" operator="equal">
      <formula>"Aceptable"</formula>
    </cfRule>
    <cfRule type="cellIs" dxfId="717" priority="27" stopIfTrue="1" operator="equal">
      <formula>"No aceptable"</formula>
    </cfRule>
  </conditionalFormatting>
  <conditionalFormatting sqref="AD13">
    <cfRule type="containsText" dxfId="716" priority="23" stopIfTrue="1" operator="containsText" text="No aceptable o aceptable con control específico">
      <formula>NOT(ISERROR(SEARCH("No aceptable o aceptable con control específico",AD13)))</formula>
    </cfRule>
    <cfRule type="containsText" dxfId="715" priority="24" stopIfTrue="1" operator="containsText" text="No aceptable">
      <formula>NOT(ISERROR(SEARCH("No aceptable",AD13)))</formula>
    </cfRule>
    <cfRule type="containsText" dxfId="714" priority="25" stopIfTrue="1" operator="containsText" text="No Aceptable o aceptable con control específico">
      <formula>NOT(ISERROR(SEARCH("No Aceptable o aceptable con control específico",AD13)))</formula>
    </cfRule>
  </conditionalFormatting>
  <conditionalFormatting sqref="AD15">
    <cfRule type="containsText" dxfId="713" priority="18" stopIfTrue="1" operator="containsText" text="No aceptable o aceptable con control específico">
      <formula>NOT(ISERROR(SEARCH("No aceptable o aceptable con control específico",AD15)))</formula>
    </cfRule>
    <cfRule type="containsText" dxfId="712" priority="19" stopIfTrue="1" operator="containsText" text="No aceptable">
      <formula>NOT(ISERROR(SEARCH("No aceptable",AD15)))</formula>
    </cfRule>
    <cfRule type="containsText" dxfId="711" priority="20" stopIfTrue="1" operator="containsText" text="No Aceptable o aceptable con control específico">
      <formula>NOT(ISERROR(SEARCH("No Aceptable o aceptable con control específico",AD15)))</formula>
    </cfRule>
  </conditionalFormatting>
  <conditionalFormatting sqref="AD16">
    <cfRule type="containsText" dxfId="710" priority="13" stopIfTrue="1" operator="containsText" text="No aceptable o aceptable con control específico">
      <formula>NOT(ISERROR(SEARCH("No aceptable o aceptable con control específico",AD16)))</formula>
    </cfRule>
    <cfRule type="containsText" dxfId="709" priority="14" stopIfTrue="1" operator="containsText" text="No aceptable">
      <formula>NOT(ISERROR(SEARCH("No aceptable",AD16)))</formula>
    </cfRule>
    <cfRule type="containsText" dxfId="708" priority="15" stopIfTrue="1" operator="containsText" text="No Aceptable o aceptable con control específico">
      <formula>NOT(ISERROR(SEARCH("No Aceptable o aceptable con control específico",AD16)))</formula>
    </cfRule>
  </conditionalFormatting>
  <conditionalFormatting sqref="AD15:AE15">
    <cfRule type="cellIs" dxfId="707" priority="21" stopIfTrue="1" operator="equal">
      <formula>"Aceptable"</formula>
    </cfRule>
    <cfRule type="cellIs" dxfId="706" priority="22" stopIfTrue="1" operator="equal">
      <formula>"No aceptable"</formula>
    </cfRule>
  </conditionalFormatting>
  <conditionalFormatting sqref="AD16:AE16">
    <cfRule type="cellIs" dxfId="705" priority="16" stopIfTrue="1" operator="equal">
      <formula>"Aceptable"</formula>
    </cfRule>
    <cfRule type="cellIs" dxfId="704" priority="17" stopIfTrue="1" operator="equal">
      <formula>"No aceptable"</formula>
    </cfRule>
  </conditionalFormatting>
  <conditionalFormatting sqref="AB11:AB13">
    <cfRule type="cellIs" dxfId="703" priority="10" stopIfTrue="1" operator="equal">
      <formula>"I"</formula>
    </cfRule>
    <cfRule type="cellIs" dxfId="702" priority="11" stopIfTrue="1" operator="equal">
      <formula>"II"</formula>
    </cfRule>
    <cfRule type="cellIs" dxfId="701" priority="12" stopIfTrue="1" operator="between">
      <formula>"III"</formula>
      <formula>"IV"</formula>
    </cfRule>
  </conditionalFormatting>
  <conditionalFormatting sqref="AB15:AB16">
    <cfRule type="cellIs" dxfId="700" priority="7" stopIfTrue="1" operator="equal">
      <formula>"I"</formula>
    </cfRule>
    <cfRule type="cellIs" dxfId="699" priority="8" stopIfTrue="1" operator="equal">
      <formula>"II"</formula>
    </cfRule>
    <cfRule type="cellIs" dxfId="698" priority="9" stopIfTrue="1" operator="between">
      <formula>"III"</formula>
      <formula>"IV"</formula>
    </cfRule>
  </conditionalFormatting>
  <conditionalFormatting sqref="AB19:AB21">
    <cfRule type="cellIs" dxfId="697" priority="4" stopIfTrue="1" operator="equal">
      <formula>"I"</formula>
    </cfRule>
    <cfRule type="cellIs" dxfId="696" priority="5" stopIfTrue="1" operator="equal">
      <formula>"II"</formula>
    </cfRule>
    <cfRule type="cellIs" dxfId="695" priority="6" stopIfTrue="1" operator="between">
      <formula>"III"</formula>
      <formula>"IV"</formula>
    </cfRule>
  </conditionalFormatting>
  <conditionalFormatting sqref="AB22:AB24">
    <cfRule type="cellIs" dxfId="694" priority="1" stopIfTrue="1" operator="equal">
      <formula>"I"</formula>
    </cfRule>
    <cfRule type="cellIs" dxfId="693" priority="2" stopIfTrue="1" operator="equal">
      <formula>"II"</formula>
    </cfRule>
    <cfRule type="cellIs" dxfId="692"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4" xr:uid="{00000000-0002-0000-0F00-000000000000}">
      <formula1>"100,60,25,10"</formula1>
    </dataValidation>
    <dataValidation type="list" allowBlank="1" showInputMessage="1" prompt="4 = Continua_x000a_3 = Frecuente_x000a_2 = Ocasional_x000a_1 = Esporádica" sqref="V11:V24" xr:uid="{00000000-0002-0000-0F00-000001000000}">
      <formula1>"4, 3, 2, 1"</formula1>
    </dataValidation>
    <dataValidation type="list" allowBlank="1" showInputMessage="1" showErrorMessage="1" prompt="10 = Muy Alto_x000a_6 = Alto_x000a_2 = Medio_x000a_0 = Bajo" sqref="U11:U24" xr:uid="{00000000-0002-0000-0F00-000002000000}">
      <formula1>"10, 6, 2, 0, "</formula1>
    </dataValidation>
    <dataValidation allowBlank="1" sqref="AA11:AA24"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BL735"/>
  <sheetViews>
    <sheetView workbookViewId="0">
      <selection activeCell="B1" sqref="B1"/>
    </sheetView>
  </sheetViews>
  <sheetFormatPr baseColWidth="10" defaultRowHeight="12.75" x14ac:dyDescent="0.2"/>
  <cols>
    <col min="1" max="1" width="1.85546875" customWidth="1"/>
    <col min="2" max="2" width="5.7109375" customWidth="1"/>
    <col min="3" max="3" width="5.28515625" customWidth="1"/>
    <col min="4" max="4" width="5.7109375" customWidth="1"/>
    <col min="5" max="5" width="7.5703125" customWidth="1"/>
    <col min="6" max="6" width="24.5703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08" t="s">
        <v>3</v>
      </c>
      <c r="I10" s="208" t="s">
        <v>4</v>
      </c>
      <c r="J10" s="208" t="s">
        <v>6</v>
      </c>
      <c r="K10" s="307"/>
      <c r="L10" s="207" t="s">
        <v>42</v>
      </c>
      <c r="M10" s="207" t="s">
        <v>43</v>
      </c>
      <c r="N10" s="27" t="s">
        <v>44</v>
      </c>
      <c r="O10" s="27" t="s">
        <v>47</v>
      </c>
      <c r="P10" s="307"/>
      <c r="Q10" s="308"/>
      <c r="R10" s="208" t="s">
        <v>6</v>
      </c>
      <c r="S10" s="208" t="s">
        <v>1</v>
      </c>
      <c r="T10" s="20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315</v>
      </c>
      <c r="C11" s="375" t="s">
        <v>493</v>
      </c>
      <c r="D11" s="375" t="s">
        <v>510</v>
      </c>
      <c r="E11" s="415" t="s">
        <v>511</v>
      </c>
      <c r="F11" s="415" t="s">
        <v>507</v>
      </c>
      <c r="G11" s="309" t="s">
        <v>45</v>
      </c>
      <c r="H11" s="311" t="s">
        <v>37</v>
      </c>
      <c r="I11" s="15" t="s">
        <v>52</v>
      </c>
      <c r="J11" s="15" t="s">
        <v>57</v>
      </c>
      <c r="K11" s="15" t="s">
        <v>59</v>
      </c>
      <c r="L11" s="7">
        <v>0</v>
      </c>
      <c r="M11" s="250">
        <v>5</v>
      </c>
      <c r="N11" s="7">
        <v>0</v>
      </c>
      <c r="O11" s="7">
        <f>SUM(L11:N11)</f>
        <v>5</v>
      </c>
      <c r="P11" s="211" t="str">
        <f>K11</f>
        <v xml:space="preserve">FATIGA VISUAL, CEFALEÁ, DISMINUCIÓN DE LA DESTREZA Y PRECISIÓN, DESLUMBRAMIENTO </v>
      </c>
      <c r="Q11" s="211">
        <v>8</v>
      </c>
      <c r="R11" s="211" t="s">
        <v>64</v>
      </c>
      <c r="S11" s="211" t="s">
        <v>120</v>
      </c>
      <c r="T11" s="8"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526</v>
      </c>
      <c r="AI11" s="13" t="s">
        <v>636</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x14ac:dyDescent="0.35">
      <c r="A12" s="79"/>
      <c r="B12" s="315"/>
      <c r="C12" s="315"/>
      <c r="D12" s="315"/>
      <c r="E12" s="415"/>
      <c r="F12" s="415"/>
      <c r="G12" s="310"/>
      <c r="H12" s="321"/>
      <c r="I12" s="15" t="s">
        <v>56</v>
      </c>
      <c r="J12" s="15" t="s">
        <v>71</v>
      </c>
      <c r="K12" s="15" t="s">
        <v>72</v>
      </c>
      <c r="L12" s="7">
        <v>0</v>
      </c>
      <c r="M12" s="250">
        <v>5</v>
      </c>
      <c r="N12" s="7">
        <v>0</v>
      </c>
      <c r="O12" s="7">
        <f t="shared" ref="O12:O25" si="0">SUM(L12:N12)</f>
        <v>5</v>
      </c>
      <c r="P12" s="15" t="s">
        <v>73</v>
      </c>
      <c r="Q12" s="15">
        <v>8</v>
      </c>
      <c r="R12" s="15" t="s">
        <v>74</v>
      </c>
      <c r="S12" s="15" t="s">
        <v>34</v>
      </c>
      <c r="T12" s="8" t="s">
        <v>34</v>
      </c>
      <c r="U12" s="8">
        <v>2</v>
      </c>
      <c r="V12" s="8">
        <v>4</v>
      </c>
      <c r="W12" s="8">
        <f t="shared" ref="W12:W25" si="1">V12*U12</f>
        <v>8</v>
      </c>
      <c r="X12" s="9" t="str">
        <f t="shared" ref="X12:X25" si="2">+IF(AND(U12*V12&gt;=24,U12*V12&lt;=40),"MA",IF(AND(U12*V12&gt;=10,U12*V12&lt;=20),"A",IF(AND(U12*V12&gt;=6,U12*V12&lt;=8),"M",IF(AND(U12*V12&gt;=0,U12*V12&lt;=4),"B",""))))</f>
        <v>M</v>
      </c>
      <c r="Y12" s="10" t="str">
        <f t="shared" ref="Y12:Y25"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5" si="4">W12*Z12</f>
        <v>80</v>
      </c>
      <c r="AB12" s="11" t="str">
        <f t="shared" ref="AB12:AB25" si="5">+IF(AND(U12*V12*Z12&gt;=600,U12*V12*Z12&lt;=4000),"I",IF(AND(U12*V12*Z12&gt;=150,U12*V12*Z12&lt;=500),"II",IF(AND(U12*V12*Z12&gt;=40,U12*V12*Z12&lt;=120),"III",IF(AND(U12*V12*Z12&gt;=0,U12*V12*Z12&lt;=20),"IV",""))))</f>
        <v>III</v>
      </c>
      <c r="AC12" s="10" t="str">
        <f t="shared" ref="AC12:AC25"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5" si="7">+IF(AB12="I","No aceptable",IF(AB12="II","No aceptable o aceptable con control específico",IF(AB12="III","Aceptable",IF(AB12="IV","Aceptable",""))))</f>
        <v>Aceptable</v>
      </c>
      <c r="AE12" s="10" t="s">
        <v>35</v>
      </c>
      <c r="AF12" s="15" t="s">
        <v>35</v>
      </c>
      <c r="AG12" s="15" t="s">
        <v>35</v>
      </c>
      <c r="AH12" s="15" t="s">
        <v>75</v>
      </c>
      <c r="AI12" s="13" t="s">
        <v>512</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1.75" thickBot="1" x14ac:dyDescent="0.4">
      <c r="A13" s="79"/>
      <c r="B13" s="315"/>
      <c r="C13" s="315"/>
      <c r="D13" s="315"/>
      <c r="E13" s="415"/>
      <c r="F13" s="415"/>
      <c r="G13" s="210" t="s">
        <v>34</v>
      </c>
      <c r="H13" s="321"/>
      <c r="I13" s="15" t="s">
        <v>210</v>
      </c>
      <c r="J13" s="15" t="s">
        <v>681</v>
      </c>
      <c r="K13" s="15" t="s">
        <v>211</v>
      </c>
      <c r="L13" s="7">
        <v>0</v>
      </c>
      <c r="M13" s="250">
        <v>5</v>
      </c>
      <c r="N13" s="7">
        <v>0</v>
      </c>
      <c r="O13" s="7">
        <f t="shared" si="0"/>
        <v>5</v>
      </c>
      <c r="P13" s="15" t="s">
        <v>212</v>
      </c>
      <c r="Q13" s="15">
        <v>4</v>
      </c>
      <c r="R13" s="15" t="s">
        <v>34</v>
      </c>
      <c r="S13" s="15" t="s">
        <v>34</v>
      </c>
      <c r="T13" s="8" t="s">
        <v>34</v>
      </c>
      <c r="U13" s="8">
        <v>2</v>
      </c>
      <c r="V13" s="8">
        <v>2</v>
      </c>
      <c r="W13" s="8">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+IF(AND(U13*V13*Z13&gt;=600,U13*V13*Z13&lt;=4000),"I",IF(AND(U13*V13*Z13&gt;=150,U13*V13*Z13&lt;=500),"II",IF(AND(U13*V13*Z13&gt;=40,U13*V13*Z13&lt;=120),"III",IF(AND(U13*V13*Z13&gt;=0,U13*V13*Z13&lt;=20),"IV",""))))</f>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392</v>
      </c>
      <c r="AI13" s="26" t="s">
        <v>513</v>
      </c>
      <c r="AJ13" s="277"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15"/>
      <c r="F14" s="415"/>
      <c r="G14" s="371" t="s">
        <v>45</v>
      </c>
      <c r="H14" s="399" t="s">
        <v>49</v>
      </c>
      <c r="I14" s="15" t="s">
        <v>80</v>
      </c>
      <c r="J14" s="15" t="s">
        <v>81</v>
      </c>
      <c r="K14" s="15" t="s">
        <v>151</v>
      </c>
      <c r="L14" s="7">
        <v>0</v>
      </c>
      <c r="M14" s="250">
        <v>5</v>
      </c>
      <c r="N14" s="7">
        <v>0</v>
      </c>
      <c r="O14" s="7">
        <f t="shared" si="0"/>
        <v>5</v>
      </c>
      <c r="P14" s="15" t="str">
        <f t="shared" ref="P14:P25" si="8">K14</f>
        <v>ALTERACIONES DE SUEÑO ESTRÉS</v>
      </c>
      <c r="Q14" s="15">
        <v>8</v>
      </c>
      <c r="R14" s="15" t="s">
        <v>34</v>
      </c>
      <c r="S14" s="15" t="s">
        <v>34</v>
      </c>
      <c r="T14" s="8" t="s">
        <v>34</v>
      </c>
      <c r="U14" s="8">
        <v>2</v>
      </c>
      <c r="V14" s="8">
        <v>2</v>
      </c>
      <c r="W14" s="8">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87</v>
      </c>
      <c r="AF14" s="15" t="s">
        <v>35</v>
      </c>
      <c r="AG14" s="15" t="s">
        <v>35</v>
      </c>
      <c r="AH14" s="15" t="s">
        <v>35</v>
      </c>
      <c r="AI14" s="19" t="s">
        <v>637</v>
      </c>
      <c r="AJ14" s="15" t="s">
        <v>35</v>
      </c>
      <c r="AK14" s="135"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21.5" x14ac:dyDescent="0.35">
      <c r="A15" s="79"/>
      <c r="B15" s="315"/>
      <c r="C15" s="315"/>
      <c r="D15" s="315"/>
      <c r="E15" s="415"/>
      <c r="F15" s="415"/>
      <c r="G15" s="372"/>
      <c r="H15" s="416"/>
      <c r="I15" s="15" t="s">
        <v>86</v>
      </c>
      <c r="J15" s="15" t="s">
        <v>682</v>
      </c>
      <c r="K15" s="15" t="s">
        <v>634</v>
      </c>
      <c r="L15" s="7">
        <v>0</v>
      </c>
      <c r="M15" s="250">
        <v>5</v>
      </c>
      <c r="N15" s="7">
        <v>0</v>
      </c>
      <c r="O15" s="7">
        <f t="shared" si="0"/>
        <v>5</v>
      </c>
      <c r="P15" s="15" t="s">
        <v>635</v>
      </c>
      <c r="Q15" s="15">
        <v>8</v>
      </c>
      <c r="R15" s="15" t="s">
        <v>34</v>
      </c>
      <c r="S15" s="15" t="s">
        <v>34</v>
      </c>
      <c r="T15" s="8" t="s">
        <v>34</v>
      </c>
      <c r="U15" s="8">
        <v>2</v>
      </c>
      <c r="V15" s="8">
        <v>2</v>
      </c>
      <c r="W15" s="8">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687</v>
      </c>
      <c r="AF15" s="15" t="s">
        <v>35</v>
      </c>
      <c r="AG15" s="15" t="s">
        <v>35</v>
      </c>
      <c r="AH15" s="15" t="s">
        <v>392</v>
      </c>
      <c r="AI15" s="19" t="s">
        <v>683</v>
      </c>
      <c r="AJ15" s="15" t="s">
        <v>35</v>
      </c>
      <c r="AK15" s="135" t="s">
        <v>599</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15"/>
      <c r="F16" s="415"/>
      <c r="G16" s="284" t="s">
        <v>45</v>
      </c>
      <c r="H16" s="15" t="s">
        <v>892</v>
      </c>
      <c r="I16" s="15" t="s">
        <v>566</v>
      </c>
      <c r="J16" s="15" t="s">
        <v>680</v>
      </c>
      <c r="K16" s="212" t="s">
        <v>588</v>
      </c>
      <c r="L16" s="7">
        <v>0</v>
      </c>
      <c r="M16" s="250">
        <v>5</v>
      </c>
      <c r="N16" s="7">
        <v>0</v>
      </c>
      <c r="O16" s="7">
        <f t="shared" si="0"/>
        <v>5</v>
      </c>
      <c r="P16" s="15" t="s">
        <v>589</v>
      </c>
      <c r="Q16" s="15">
        <v>8</v>
      </c>
      <c r="R16" s="15" t="s">
        <v>34</v>
      </c>
      <c r="S16" s="15" t="s">
        <v>34</v>
      </c>
      <c r="T16" s="8" t="s">
        <v>34</v>
      </c>
      <c r="U16" s="8">
        <v>2</v>
      </c>
      <c r="V16" s="8">
        <v>3</v>
      </c>
      <c r="W16" s="8">
        <f t="shared" si="1"/>
        <v>6</v>
      </c>
      <c r="X16" s="9" t="str">
        <f t="shared" si="2"/>
        <v>M</v>
      </c>
      <c r="Y16" s="10" t="str">
        <f t="shared" si="3"/>
        <v>Situación deficiente con exposición esporádica, o bien situación mejorable con exposición continuada o frecuente. Es posible que suceda el daño alguna vez.</v>
      </c>
      <c r="Z16" s="8">
        <v>25</v>
      </c>
      <c r="AA16" s="8">
        <f t="shared" si="4"/>
        <v>150</v>
      </c>
      <c r="AB16" s="11" t="str">
        <f t="shared" si="5"/>
        <v>II</v>
      </c>
      <c r="AC16" s="10" t="str">
        <f t="shared" si="6"/>
        <v>Corregir y adoptar medidas de control de inmediato. Sin embargo suspenda actividades si el nivel de riesgo está por encima o igual de 360.</v>
      </c>
      <c r="AD16" s="12" t="str">
        <f t="shared" si="7"/>
        <v>No aceptable o aceptable con control específico</v>
      </c>
      <c r="AE16" s="282" t="s">
        <v>578</v>
      </c>
      <c r="AF16" s="15" t="s">
        <v>35</v>
      </c>
      <c r="AG16" s="15" t="s">
        <v>35</v>
      </c>
      <c r="AH16" s="15" t="s">
        <v>35</v>
      </c>
      <c r="AI16" s="20" t="s">
        <v>849</v>
      </c>
      <c r="AJ16" s="15" t="s">
        <v>602</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5"/>
      <c r="F17" s="415"/>
      <c r="G17" s="417" t="s">
        <v>45</v>
      </c>
      <c r="H17" s="311" t="s">
        <v>893</v>
      </c>
      <c r="I17" s="211" t="s">
        <v>90</v>
      </c>
      <c r="J17" s="15" t="s">
        <v>93</v>
      </c>
      <c r="K17" s="211" t="s">
        <v>91</v>
      </c>
      <c r="L17" s="7">
        <v>0</v>
      </c>
      <c r="M17" s="250">
        <v>5</v>
      </c>
      <c r="N17" s="7">
        <v>0</v>
      </c>
      <c r="O17" s="7">
        <f t="shared" si="0"/>
        <v>5</v>
      </c>
      <c r="P17" s="211" t="str">
        <f t="shared" si="8"/>
        <v>ALTERACIONES OSTEOMUSCULARES DE ESPALDA Y EXTREMIDADES.</v>
      </c>
      <c r="Q17" s="211">
        <v>8</v>
      </c>
      <c r="R17" s="211" t="s">
        <v>34</v>
      </c>
      <c r="S17" s="211" t="s">
        <v>94</v>
      </c>
      <c r="T17" s="8" t="s">
        <v>34</v>
      </c>
      <c r="U17" s="8">
        <v>2</v>
      </c>
      <c r="V17" s="8">
        <v>4</v>
      </c>
      <c r="W17" s="8">
        <f t="shared" si="1"/>
        <v>8</v>
      </c>
      <c r="X17" s="9"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8.25" thickBot="1" x14ac:dyDescent="0.4">
      <c r="A18" s="79"/>
      <c r="B18" s="315"/>
      <c r="C18" s="315"/>
      <c r="D18" s="315"/>
      <c r="E18" s="415"/>
      <c r="F18" s="415"/>
      <c r="G18" s="417"/>
      <c r="H18" s="312"/>
      <c r="I18" s="16" t="s">
        <v>51</v>
      </c>
      <c r="J18" s="15" t="s">
        <v>97</v>
      </c>
      <c r="K18" s="211" t="s">
        <v>91</v>
      </c>
      <c r="L18" s="7">
        <v>0</v>
      </c>
      <c r="M18" s="250">
        <v>5</v>
      </c>
      <c r="N18" s="7">
        <v>0</v>
      </c>
      <c r="O18" s="7">
        <f t="shared" si="0"/>
        <v>5</v>
      </c>
      <c r="P18" s="211" t="str">
        <f t="shared" si="8"/>
        <v>ALTERACIONES OSTEOMUSCULARES DE ESPALDA Y EXTREMIDADES.</v>
      </c>
      <c r="Q18" s="211">
        <v>8</v>
      </c>
      <c r="R18" s="211" t="s">
        <v>34</v>
      </c>
      <c r="S18" s="211" t="s">
        <v>98</v>
      </c>
      <c r="T18" s="8" t="s">
        <v>34</v>
      </c>
      <c r="U18" s="8">
        <v>2</v>
      </c>
      <c r="V18" s="8">
        <v>4</v>
      </c>
      <c r="W18" s="8">
        <f t="shared" si="1"/>
        <v>8</v>
      </c>
      <c r="X18" s="9"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2.5" thickTop="1" thickBot="1" x14ac:dyDescent="0.4">
      <c r="A19" s="79"/>
      <c r="B19" s="315"/>
      <c r="C19" s="315"/>
      <c r="D19" s="315"/>
      <c r="E19" s="415"/>
      <c r="F19" s="415"/>
      <c r="G19" s="209" t="s">
        <v>34</v>
      </c>
      <c r="H19" s="205" t="s">
        <v>890</v>
      </c>
      <c r="I19" s="16" t="s">
        <v>205</v>
      </c>
      <c r="J19" s="15" t="s">
        <v>508</v>
      </c>
      <c r="K19" s="211" t="s">
        <v>206</v>
      </c>
      <c r="L19" s="7">
        <v>0</v>
      </c>
      <c r="M19" s="250">
        <v>5</v>
      </c>
      <c r="N19" s="7">
        <v>0</v>
      </c>
      <c r="O19" s="7">
        <f t="shared" si="0"/>
        <v>5</v>
      </c>
      <c r="P19" s="211" t="s">
        <v>216</v>
      </c>
      <c r="Q19" s="211">
        <v>1</v>
      </c>
      <c r="R19" s="211" t="s">
        <v>34</v>
      </c>
      <c r="S19" s="211" t="s">
        <v>34</v>
      </c>
      <c r="T19" s="211" t="s">
        <v>34</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207</v>
      </c>
      <c r="AF19" s="15" t="s">
        <v>35</v>
      </c>
      <c r="AG19" s="15" t="s">
        <v>35</v>
      </c>
      <c r="AH19" s="8" t="s">
        <v>346</v>
      </c>
      <c r="AI19" s="20" t="s">
        <v>900</v>
      </c>
      <c r="AJ19" s="277" t="s">
        <v>392</v>
      </c>
      <c r="AK19" s="14" t="s">
        <v>515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75" thickTop="1" x14ac:dyDescent="0.35">
      <c r="A20" s="79"/>
      <c r="B20" s="315"/>
      <c r="C20" s="315"/>
      <c r="D20" s="315"/>
      <c r="E20" s="415"/>
      <c r="F20" s="415"/>
      <c r="G20" s="209" t="s">
        <v>34</v>
      </c>
      <c r="H20" s="311" t="s">
        <v>50</v>
      </c>
      <c r="I20" s="15" t="s">
        <v>149</v>
      </c>
      <c r="J20" s="15" t="s">
        <v>509</v>
      </c>
      <c r="K20" s="15" t="s">
        <v>203</v>
      </c>
      <c r="L20" s="7">
        <v>0</v>
      </c>
      <c r="M20" s="250">
        <v>5</v>
      </c>
      <c r="N20" s="7">
        <v>0</v>
      </c>
      <c r="O20" s="7">
        <f t="shared" si="0"/>
        <v>5</v>
      </c>
      <c r="P20" s="211" t="str">
        <f>K20</f>
        <v xml:space="preserve">CAIDAS DEL MISMO Y DIFERENTE NIVEL, GOLPES, HERIDAS, TORCEDURAS </v>
      </c>
      <c r="Q20" s="211">
        <v>4</v>
      </c>
      <c r="R20" s="211" t="s">
        <v>34</v>
      </c>
      <c r="S20" s="211" t="s">
        <v>34</v>
      </c>
      <c r="T20" s="8" t="s">
        <v>34</v>
      </c>
      <c r="U20" s="8">
        <v>6</v>
      </c>
      <c r="V20" s="8">
        <v>2</v>
      </c>
      <c r="W20" s="8">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10</v>
      </c>
      <c r="AA20" s="8">
        <f t="shared" si="4"/>
        <v>120</v>
      </c>
      <c r="AB20" s="11" t="str">
        <f t="shared" si="5"/>
        <v>III</v>
      </c>
      <c r="AC20" s="10" t="str">
        <f t="shared" si="6"/>
        <v>Mejorar si es posible. Sería conveniente justificar la intervención y su rentabilidad.</v>
      </c>
      <c r="AD20" s="12" t="str">
        <f t="shared" si="7"/>
        <v>Aceptable</v>
      </c>
      <c r="AE20" s="10" t="s">
        <v>155</v>
      </c>
      <c r="AF20" s="15" t="s">
        <v>35</v>
      </c>
      <c r="AG20" s="15" t="s">
        <v>35</v>
      </c>
      <c r="AH20" s="8" t="s">
        <v>346</v>
      </c>
      <c r="AI20" s="20" t="s">
        <v>861</v>
      </c>
      <c r="AJ20" s="277" t="s">
        <v>688</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 x14ac:dyDescent="0.35">
      <c r="A21" s="79"/>
      <c r="B21" s="315"/>
      <c r="C21" s="315"/>
      <c r="D21" s="315"/>
      <c r="E21" s="415"/>
      <c r="F21" s="415"/>
      <c r="G21" s="209" t="s">
        <v>34</v>
      </c>
      <c r="H21" s="321"/>
      <c r="I21" s="15" t="s">
        <v>149</v>
      </c>
      <c r="J21" s="15" t="s">
        <v>239</v>
      </c>
      <c r="K21" s="15" t="s">
        <v>240</v>
      </c>
      <c r="L21" s="7">
        <v>0</v>
      </c>
      <c r="M21" s="250">
        <v>5</v>
      </c>
      <c r="N21" s="7">
        <v>0</v>
      </c>
      <c r="O21" s="7">
        <f t="shared" si="0"/>
        <v>5</v>
      </c>
      <c r="P21" s="211" t="s">
        <v>241</v>
      </c>
      <c r="Q21" s="211">
        <v>1</v>
      </c>
      <c r="R21" s="211" t="s">
        <v>34</v>
      </c>
      <c r="S21" s="211" t="s">
        <v>34</v>
      </c>
      <c r="T21" s="8" t="s">
        <v>34</v>
      </c>
      <c r="U21" s="8">
        <v>6</v>
      </c>
      <c r="V21" s="8">
        <v>2</v>
      </c>
      <c r="W21" s="8">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10</v>
      </c>
      <c r="AA21" s="8">
        <f t="shared" si="4"/>
        <v>120</v>
      </c>
      <c r="AB21" s="11" t="str">
        <f t="shared" si="5"/>
        <v>III</v>
      </c>
      <c r="AC21" s="10" t="str">
        <f t="shared" si="6"/>
        <v>Mejorar si es posible. Sería conveniente justificar la intervención y su rentabilidad.</v>
      </c>
      <c r="AD21" s="12" t="str">
        <f t="shared" si="7"/>
        <v>Aceptable</v>
      </c>
      <c r="AE21" s="10" t="s">
        <v>242</v>
      </c>
      <c r="AF21" s="12" t="s">
        <v>35</v>
      </c>
      <c r="AG21" s="10" t="s">
        <v>403</v>
      </c>
      <c r="AH21" s="10" t="s">
        <v>367</v>
      </c>
      <c r="AI21" s="10" t="s">
        <v>901</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4.5" x14ac:dyDescent="0.35">
      <c r="A22" s="79"/>
      <c r="B22" s="315"/>
      <c r="C22" s="315"/>
      <c r="D22" s="315"/>
      <c r="E22" s="415"/>
      <c r="F22" s="415"/>
      <c r="G22" s="209" t="s">
        <v>34</v>
      </c>
      <c r="H22" s="321"/>
      <c r="I22" s="15" t="s">
        <v>100</v>
      </c>
      <c r="J22" s="15" t="s">
        <v>101</v>
      </c>
      <c r="K22" s="15" t="s">
        <v>150</v>
      </c>
      <c r="L22" s="7">
        <v>0</v>
      </c>
      <c r="M22" s="250">
        <v>5</v>
      </c>
      <c r="N22" s="7">
        <v>0</v>
      </c>
      <c r="O22" s="7">
        <f t="shared" si="0"/>
        <v>5</v>
      </c>
      <c r="P22" s="211" t="str">
        <f t="shared" si="8"/>
        <v xml:space="preserve">HERIDA  GOLPE </v>
      </c>
      <c r="Q22" s="211">
        <v>8</v>
      </c>
      <c r="R22" s="211" t="s">
        <v>34</v>
      </c>
      <c r="S22" s="211" t="s">
        <v>34</v>
      </c>
      <c r="T22" s="8" t="s">
        <v>34</v>
      </c>
      <c r="U22" s="8">
        <v>0</v>
      </c>
      <c r="V22" s="8">
        <v>1</v>
      </c>
      <c r="W22" s="8">
        <f t="shared" si="1"/>
        <v>0</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4"/>
        <v>0</v>
      </c>
      <c r="AB22" s="11" t="str">
        <f t="shared" si="5"/>
        <v>IV</v>
      </c>
      <c r="AC22" s="10" t="str">
        <f t="shared" si="6"/>
        <v>Mantener las medidas de control existentes, pero se deberían considerar soluciones o mejoras y se deben hacer comprobaciones periódicas para asegurar que el riesgo aún es tolerable.</v>
      </c>
      <c r="AD22" s="12" t="str">
        <f t="shared" si="7"/>
        <v>Aceptable</v>
      </c>
      <c r="AE22" s="10" t="s">
        <v>104</v>
      </c>
      <c r="AF22" s="211" t="s">
        <v>35</v>
      </c>
      <c r="AG22" s="211" t="s">
        <v>35</v>
      </c>
      <c r="AH22" s="211" t="s">
        <v>105</v>
      </c>
      <c r="AI22" s="13" t="s">
        <v>514</v>
      </c>
      <c r="AJ22" s="211"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 x14ac:dyDescent="0.35">
      <c r="A23" s="79"/>
      <c r="B23" s="315"/>
      <c r="C23" s="315"/>
      <c r="D23" s="315"/>
      <c r="E23" s="415"/>
      <c r="F23" s="415"/>
      <c r="G23" s="243" t="s">
        <v>161</v>
      </c>
      <c r="H23" s="321"/>
      <c r="I23" s="15" t="s">
        <v>689</v>
      </c>
      <c r="J23" s="15" t="s">
        <v>112</v>
      </c>
      <c r="K23" s="15" t="s">
        <v>422</v>
      </c>
      <c r="L23" s="7">
        <v>0</v>
      </c>
      <c r="M23" s="250">
        <v>5</v>
      </c>
      <c r="N23" s="7">
        <v>0</v>
      </c>
      <c r="O23" s="7">
        <f t="shared" si="0"/>
        <v>5</v>
      </c>
      <c r="P23" s="211" t="s">
        <v>423</v>
      </c>
      <c r="Q23" s="211">
        <v>8</v>
      </c>
      <c r="R23" s="211" t="s">
        <v>34</v>
      </c>
      <c r="S23" s="211" t="s">
        <v>34</v>
      </c>
      <c r="T23" s="8" t="s">
        <v>45</v>
      </c>
      <c r="U23" s="8">
        <v>2</v>
      </c>
      <c r="V23" s="8">
        <v>2</v>
      </c>
      <c r="W23" s="8">
        <f t="shared" si="1"/>
        <v>4</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10</v>
      </c>
      <c r="AA23" s="8">
        <f t="shared" si="4"/>
        <v>40</v>
      </c>
      <c r="AB23" s="11" t="str">
        <f t="shared" si="5"/>
        <v>III</v>
      </c>
      <c r="AC23" s="10" t="str">
        <f t="shared" si="6"/>
        <v>Mejorar si es posible. Sería conveniente justificar la intervención y su rentabilidad.</v>
      </c>
      <c r="AD23" s="12" t="str">
        <f t="shared" si="7"/>
        <v>Aceptable</v>
      </c>
      <c r="AE23" s="12" t="s">
        <v>35</v>
      </c>
      <c r="AF23" s="15" t="s">
        <v>35</v>
      </c>
      <c r="AG23" s="15" t="s">
        <v>35</v>
      </c>
      <c r="AH23" s="15" t="s">
        <v>35</v>
      </c>
      <c r="AI23" s="13" t="s">
        <v>863</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81" x14ac:dyDescent="0.35">
      <c r="A24" s="79"/>
      <c r="B24" s="315"/>
      <c r="C24" s="315"/>
      <c r="D24" s="315"/>
      <c r="E24" s="415"/>
      <c r="F24" s="415"/>
      <c r="G24" s="209" t="s">
        <v>34</v>
      </c>
      <c r="H24" s="312"/>
      <c r="I24" s="15" t="s">
        <v>54</v>
      </c>
      <c r="J24" s="15" t="s">
        <v>119</v>
      </c>
      <c r="K24" s="15" t="s">
        <v>107</v>
      </c>
      <c r="L24" s="7">
        <v>0</v>
      </c>
      <c r="M24" s="250">
        <v>5</v>
      </c>
      <c r="N24" s="7">
        <v>0</v>
      </c>
      <c r="O24" s="7">
        <f t="shared" si="0"/>
        <v>5</v>
      </c>
      <c r="P24" s="211" t="str">
        <f t="shared" si="8"/>
        <v>MUERTE, FRACTURAS, LACERACIÓN, CONTUSIÓN, HERIDAS</v>
      </c>
      <c r="Q24" s="211">
        <v>8</v>
      </c>
      <c r="R24" s="211" t="s">
        <v>34</v>
      </c>
      <c r="S24" s="211" t="s">
        <v>34</v>
      </c>
      <c r="T24" s="8" t="s">
        <v>34</v>
      </c>
      <c r="U24" s="8">
        <v>2</v>
      </c>
      <c r="V24" s="8">
        <v>1</v>
      </c>
      <c r="W24" s="8">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60</v>
      </c>
      <c r="AA24" s="8">
        <f t="shared" si="4"/>
        <v>120</v>
      </c>
      <c r="AB24" s="11" t="str">
        <f t="shared" si="5"/>
        <v>III</v>
      </c>
      <c r="AC24" s="10" t="str">
        <f t="shared" si="6"/>
        <v>Mejorar si es posible. Sería conveniente justificar la intervención y su rentabilidad.</v>
      </c>
      <c r="AD24" s="12" t="str">
        <f t="shared" si="7"/>
        <v>Aceptable</v>
      </c>
      <c r="AE24" s="10" t="s">
        <v>109</v>
      </c>
      <c r="AF24" s="15" t="s">
        <v>35</v>
      </c>
      <c r="AG24" s="15" t="s">
        <v>35</v>
      </c>
      <c r="AH24" s="15" t="s">
        <v>406</v>
      </c>
      <c r="AI24" s="13" t="s">
        <v>902</v>
      </c>
      <c r="AJ24" s="15"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95.25" thickBot="1" x14ac:dyDescent="0.25">
      <c r="A25" s="99"/>
      <c r="B25" s="376"/>
      <c r="C25" s="376"/>
      <c r="D25" s="376"/>
      <c r="E25" s="415"/>
      <c r="F25" s="415"/>
      <c r="G25" s="209" t="s">
        <v>34</v>
      </c>
      <c r="H25" s="93" t="s">
        <v>113</v>
      </c>
      <c r="I25" s="15" t="s">
        <v>114</v>
      </c>
      <c r="J25" s="15" t="s">
        <v>116</v>
      </c>
      <c r="K25" s="15" t="s">
        <v>115</v>
      </c>
      <c r="L25" s="7">
        <v>0</v>
      </c>
      <c r="M25" s="250">
        <v>5</v>
      </c>
      <c r="N25" s="7">
        <v>0</v>
      </c>
      <c r="O25" s="7">
        <f t="shared" si="0"/>
        <v>5</v>
      </c>
      <c r="P25" s="94" t="str">
        <f t="shared" si="8"/>
        <v>HERIDAS, FRACTURAS LACERACIONES MUERTE</v>
      </c>
      <c r="Q25" s="94">
        <v>8</v>
      </c>
      <c r="R25" s="94" t="s">
        <v>34</v>
      </c>
      <c r="S25" s="94" t="s">
        <v>34</v>
      </c>
      <c r="T25" s="8" t="s">
        <v>34</v>
      </c>
      <c r="U25" s="8">
        <v>2</v>
      </c>
      <c r="V25" s="8">
        <v>1</v>
      </c>
      <c r="W25" s="8">
        <f t="shared" si="1"/>
        <v>2</v>
      </c>
      <c r="X25" s="9" t="str">
        <f t="shared" si="2"/>
        <v>B</v>
      </c>
      <c r="Y25" s="10" t="str">
        <f t="shared" si="3"/>
        <v>Situación mejorable con exposición ocasional o esporádica, o situación sin anomalía destacable con cualquier nivel de exposición. No es esperable que se materialice el riesgo, aunque puede ser concebible.</v>
      </c>
      <c r="Z25" s="8">
        <v>10</v>
      </c>
      <c r="AA25" s="8">
        <f t="shared" si="4"/>
        <v>20</v>
      </c>
      <c r="AB25" s="11" t="str">
        <f t="shared" si="5"/>
        <v>IV</v>
      </c>
      <c r="AC25" s="10" t="str">
        <f t="shared" si="6"/>
        <v>Mantener las medidas de control existentes, pero se deberían considerar soluciones o mejoras y se deben hacer comprobaciones periódicas para asegurar que el riesgo aún es tolerable.</v>
      </c>
      <c r="AD25" s="12" t="str">
        <f t="shared" si="7"/>
        <v>Aceptable</v>
      </c>
      <c r="AE25" s="24" t="s">
        <v>117</v>
      </c>
      <c r="AF25" s="211" t="s">
        <v>35</v>
      </c>
      <c r="AG25" s="211" t="s">
        <v>35</v>
      </c>
      <c r="AH25" s="211" t="s">
        <v>118</v>
      </c>
      <c r="AI25" s="13" t="s">
        <v>419</v>
      </c>
      <c r="AJ25" s="211" t="s">
        <v>35</v>
      </c>
      <c r="AK25" s="14" t="s">
        <v>36</v>
      </c>
    </row>
    <row r="35" ht="67.5" customHeight="1" x14ac:dyDescent="0.2"/>
    <row r="50" ht="67.5" customHeight="1" x14ac:dyDescent="0.2"/>
    <row r="65" ht="67.5" customHeight="1" x14ac:dyDescent="0.2"/>
    <row r="78" ht="67.5" customHeight="1" x14ac:dyDescent="0.2"/>
    <row r="93" ht="67.5" customHeight="1" x14ac:dyDescent="0.2"/>
    <row r="106" ht="67.5" customHeight="1" x14ac:dyDescent="0.2"/>
    <row r="120" ht="67.5" customHeight="1" x14ac:dyDescent="0.2"/>
    <row r="134" ht="67.5" customHeight="1" x14ac:dyDescent="0.2"/>
    <row r="148" ht="67.5" customHeight="1" x14ac:dyDescent="0.2"/>
    <row r="162" ht="67.5" customHeight="1" x14ac:dyDescent="0.2"/>
    <row r="176" ht="67.5" customHeight="1" x14ac:dyDescent="0.2"/>
    <row r="190" ht="67.5" customHeight="1" x14ac:dyDescent="0.2"/>
    <row r="204" ht="67.5" customHeight="1" x14ac:dyDescent="0.2"/>
    <row r="219" ht="67.5" customHeight="1" x14ac:dyDescent="0.2"/>
    <row r="234" ht="67.5" customHeight="1" x14ac:dyDescent="0.2"/>
    <row r="249" ht="67.5" customHeight="1" x14ac:dyDescent="0.2"/>
    <row r="263" ht="67.5" customHeight="1" x14ac:dyDescent="0.2"/>
    <row r="277" ht="67.5" customHeight="1" x14ac:dyDescent="0.2"/>
    <row r="291" ht="67.5" customHeight="1" x14ac:dyDescent="0.2"/>
    <row r="305" ht="67.5" customHeight="1" x14ac:dyDescent="0.2"/>
    <row r="319" ht="67.5" customHeight="1" x14ac:dyDescent="0.2"/>
    <row r="333" ht="67.5" customHeight="1" x14ac:dyDescent="0.2"/>
    <row r="348" ht="67.5" customHeight="1" x14ac:dyDescent="0.2"/>
    <row r="362" ht="67.5" customHeight="1" x14ac:dyDescent="0.2"/>
    <row r="376" ht="67.5" customHeight="1" x14ac:dyDescent="0.2"/>
    <row r="390" ht="67.5" customHeight="1" x14ac:dyDescent="0.2"/>
    <row r="404" ht="67.5" customHeight="1" x14ac:dyDescent="0.2"/>
    <row r="418" ht="67.5" customHeight="1" x14ac:dyDescent="0.2"/>
    <row r="433" ht="67.5" customHeight="1" x14ac:dyDescent="0.2"/>
    <row r="448" ht="67.5" customHeight="1" x14ac:dyDescent="0.2"/>
    <row r="463" ht="67.5" customHeight="1" x14ac:dyDescent="0.2"/>
    <row r="478" ht="148.5" customHeight="1" x14ac:dyDescent="0.2"/>
    <row r="487" ht="67.5" customHeight="1" x14ac:dyDescent="0.2"/>
    <row r="502" ht="67.5" customHeight="1" x14ac:dyDescent="0.2"/>
    <row r="517" ht="67.5" customHeight="1" x14ac:dyDescent="0.2"/>
    <row r="531" ht="67.5" customHeight="1" x14ac:dyDescent="0.2"/>
    <row r="545" ht="67.5" customHeight="1" x14ac:dyDescent="0.2"/>
    <row r="560" ht="67.5" customHeight="1" x14ac:dyDescent="0.2"/>
    <row r="574" ht="67.5" customHeight="1" x14ac:dyDescent="0.2"/>
    <row r="588" ht="67.5" customHeight="1" x14ac:dyDescent="0.2"/>
    <row r="603" ht="67.5" customHeight="1" x14ac:dyDescent="0.2"/>
    <row r="618" ht="67.5" customHeight="1" x14ac:dyDescent="0.2"/>
    <row r="633" ht="67.5" customHeight="1" x14ac:dyDescent="0.2"/>
    <row r="648" ht="67.5" customHeight="1" x14ac:dyDescent="0.2"/>
    <row r="662" ht="67.5" customHeight="1" x14ac:dyDescent="0.2"/>
    <row r="677" ht="67.5" customHeight="1" x14ac:dyDescent="0.2"/>
    <row r="692" ht="67.5" customHeight="1" x14ac:dyDescent="0.2"/>
    <row r="706" ht="67.5" customHeight="1" x14ac:dyDescent="0.2"/>
    <row r="721" ht="67.5" customHeight="1" x14ac:dyDescent="0.2"/>
    <row r="735" ht="148.5" customHeight="1" x14ac:dyDescent="0.2"/>
  </sheetData>
  <mergeCells count="48">
    <mergeCell ref="G17:G18"/>
    <mergeCell ref="H17:H18"/>
    <mergeCell ref="AF9:AF10"/>
    <mergeCell ref="U9:U10"/>
    <mergeCell ref="V9:V10"/>
    <mergeCell ref="W9:W10"/>
    <mergeCell ref="G14:G15"/>
    <mergeCell ref="H14:H15"/>
    <mergeCell ref="G11:G12"/>
    <mergeCell ref="H11:H13"/>
    <mergeCell ref="AH9:AH10"/>
    <mergeCell ref="AI9:AI10"/>
    <mergeCell ref="AJ9:AJ10"/>
    <mergeCell ref="AK9:AK10"/>
    <mergeCell ref="B11:B25"/>
    <mergeCell ref="C11:C25"/>
    <mergeCell ref="D11:D25"/>
    <mergeCell ref="E11:E25"/>
    <mergeCell ref="F11:F25"/>
    <mergeCell ref="AA9:AA10"/>
    <mergeCell ref="H20:H24"/>
    <mergeCell ref="AG9:AG10"/>
    <mergeCell ref="AB9:AB10"/>
    <mergeCell ref="AC9:AC10"/>
    <mergeCell ref="AD9:AD10"/>
    <mergeCell ref="AE9:AE10"/>
    <mergeCell ref="G9:G10"/>
    <mergeCell ref="X9:X10"/>
    <mergeCell ref="Y9:Y10"/>
    <mergeCell ref="Z9:Z10"/>
    <mergeCell ref="H9:J9"/>
    <mergeCell ref="K9:K10"/>
    <mergeCell ref="L9:O9"/>
    <mergeCell ref="P9:P10"/>
    <mergeCell ref="Q9:Q10"/>
    <mergeCell ref="R9:T9"/>
    <mergeCell ref="B9:B10"/>
    <mergeCell ref="C9:C10"/>
    <mergeCell ref="D9:D10"/>
    <mergeCell ref="E9:E10"/>
    <mergeCell ref="F9:F10"/>
    <mergeCell ref="B5:T5"/>
    <mergeCell ref="U5:AK5"/>
    <mergeCell ref="B7:T8"/>
    <mergeCell ref="U7:AC8"/>
    <mergeCell ref="AD7:AD8"/>
    <mergeCell ref="AE7:AK7"/>
    <mergeCell ref="AE8:AK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26:AE30 AC22:AE22 AB14:AE14 AE24 AC24:AD25 AC17:AE18 AB11:AB15">
    <cfRule type="cellIs" dxfId="691" priority="83" stopIfTrue="1" operator="equal">
      <formula>"I"</formula>
    </cfRule>
    <cfRule type="cellIs" dxfId="690" priority="84" stopIfTrue="1" operator="equal">
      <formula>"II"</formula>
    </cfRule>
    <cfRule type="cellIs" dxfId="689" priority="85"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26:AE30 AD22:AE22 AD14:AE14 AE24 AD24:AD25 AD17:AE18">
    <cfRule type="cellIs" dxfId="688" priority="81" stopIfTrue="1" operator="equal">
      <formula>"Aceptable"</formula>
    </cfRule>
    <cfRule type="cellIs" dxfId="687" priority="82" stopIfTrue="1" operator="equal">
      <formula>"No aceptable"</formula>
    </cfRule>
  </conditionalFormatting>
  <conditionalFormatting sqref="AD22 AD14 AD24:AD751 AD17:AD18">
    <cfRule type="containsText" dxfId="686" priority="78" stopIfTrue="1" operator="containsText" text="No aceptable o aceptable con control específico">
      <formula>NOT(ISERROR(SEARCH("No aceptable o aceptable con control específico",AD14)))</formula>
    </cfRule>
    <cfRule type="containsText" dxfId="685" priority="79" stopIfTrue="1" operator="containsText" text="No aceptable">
      <formula>NOT(ISERROR(SEARCH("No aceptable",AD14)))</formula>
    </cfRule>
    <cfRule type="containsText" dxfId="684" priority="80" stopIfTrue="1" operator="containsText" text="No Aceptable o aceptable con control específico">
      <formula>NOT(ISERROR(SEARCH("No Aceptable o aceptable con control específico",AD14)))</formula>
    </cfRule>
  </conditionalFormatting>
  <conditionalFormatting sqref="AD11">
    <cfRule type="containsText" dxfId="683" priority="70" stopIfTrue="1" operator="containsText" text="No aceptable o aceptable con control específico">
      <formula>NOT(ISERROR(SEARCH("No aceptable o aceptable con control específico",AD11)))</formula>
    </cfRule>
    <cfRule type="containsText" dxfId="682" priority="71" stopIfTrue="1" operator="containsText" text="No aceptable">
      <formula>NOT(ISERROR(SEARCH("No aceptable",AD11)))</formula>
    </cfRule>
    <cfRule type="containsText" dxfId="681" priority="72" stopIfTrue="1" operator="containsText" text="No Aceptable o aceptable con control específico">
      <formula>NOT(ISERROR(SEARCH("No Aceptable o aceptable con control específico",AD11)))</formula>
    </cfRule>
  </conditionalFormatting>
  <conditionalFormatting sqref="AE25 AD11:AE11">
    <cfRule type="cellIs" dxfId="680" priority="73" stopIfTrue="1" operator="equal">
      <formula>"Aceptable"</formula>
    </cfRule>
    <cfRule type="cellIs" dxfId="679" priority="74" stopIfTrue="1" operator="equal">
      <formula>"No aceptable"</formula>
    </cfRule>
  </conditionalFormatting>
  <conditionalFormatting sqref="AD12:AE12">
    <cfRule type="cellIs" dxfId="678" priority="65" stopIfTrue="1" operator="equal">
      <formula>"Aceptable"</formula>
    </cfRule>
    <cfRule type="cellIs" dxfId="677" priority="66" stopIfTrue="1" operator="equal">
      <formula>"No aceptable"</formula>
    </cfRule>
  </conditionalFormatting>
  <conditionalFormatting sqref="AD12">
    <cfRule type="containsText" dxfId="676" priority="62" stopIfTrue="1" operator="containsText" text="No aceptable o aceptable con control específico">
      <formula>NOT(ISERROR(SEARCH("No aceptable o aceptable con control específico",AD12)))</formula>
    </cfRule>
    <cfRule type="containsText" dxfId="675" priority="63" stopIfTrue="1" operator="containsText" text="No aceptable">
      <formula>NOT(ISERROR(SEARCH("No aceptable",AD12)))</formula>
    </cfRule>
    <cfRule type="containsText" dxfId="674" priority="64" stopIfTrue="1" operator="containsText" text="No Aceptable o aceptable con control específico">
      <formula>NOT(ISERROR(SEARCH("No Aceptable o aceptable con control específico",AD12)))</formula>
    </cfRule>
  </conditionalFormatting>
  <conditionalFormatting sqref="AD19:AE19">
    <cfRule type="cellIs" dxfId="673" priority="57" stopIfTrue="1" operator="equal">
      <formula>"Aceptable"</formula>
    </cfRule>
    <cfRule type="cellIs" dxfId="672" priority="58" stopIfTrue="1" operator="equal">
      <formula>"No aceptable"</formula>
    </cfRule>
  </conditionalFormatting>
  <conditionalFormatting sqref="AD19">
    <cfRule type="containsText" dxfId="671" priority="54" stopIfTrue="1" operator="containsText" text="No aceptable o aceptable con control específico">
      <formula>NOT(ISERROR(SEARCH("No aceptable o aceptable con control específico",AD19)))</formula>
    </cfRule>
    <cfRule type="containsText" dxfId="670" priority="55" stopIfTrue="1" operator="containsText" text="No aceptable">
      <formula>NOT(ISERROR(SEARCH("No aceptable",AD19)))</formula>
    </cfRule>
    <cfRule type="containsText" dxfId="669" priority="56" stopIfTrue="1" operator="containsText" text="No Aceptable o aceptable con control específico">
      <formula>NOT(ISERROR(SEARCH("No Aceptable o aceptable con control específico",AD19)))</formula>
    </cfRule>
  </conditionalFormatting>
  <conditionalFormatting sqref="AD20:AE20">
    <cfRule type="cellIs" dxfId="668" priority="49" stopIfTrue="1" operator="equal">
      <formula>"Aceptable"</formula>
    </cfRule>
    <cfRule type="cellIs" dxfId="667" priority="50" stopIfTrue="1" operator="equal">
      <formula>"No aceptable"</formula>
    </cfRule>
  </conditionalFormatting>
  <conditionalFormatting sqref="AD20">
    <cfRule type="containsText" dxfId="666" priority="46" stopIfTrue="1" operator="containsText" text="No aceptable o aceptable con control específico">
      <formula>NOT(ISERROR(SEARCH("No aceptable o aceptable con control específico",AD20)))</formula>
    </cfRule>
    <cfRule type="containsText" dxfId="665" priority="47" stopIfTrue="1" operator="containsText" text="No aceptable">
      <formula>NOT(ISERROR(SEARCH("No aceptable",AD20)))</formula>
    </cfRule>
    <cfRule type="containsText" dxfId="664" priority="48" stopIfTrue="1" operator="containsText" text="No Aceptable o aceptable con control específico">
      <formula>NOT(ISERROR(SEARCH("No Aceptable o aceptable con control específico",AD20)))</formula>
    </cfRule>
  </conditionalFormatting>
  <conditionalFormatting sqref="AD13:AE13">
    <cfRule type="cellIs" dxfId="663" priority="41" stopIfTrue="1" operator="equal">
      <formula>"Aceptable"</formula>
    </cfRule>
    <cfRule type="cellIs" dxfId="662" priority="42" stopIfTrue="1" operator="equal">
      <formula>"No aceptable"</formula>
    </cfRule>
  </conditionalFormatting>
  <conditionalFormatting sqref="AD13">
    <cfRule type="containsText" dxfId="661" priority="38" stopIfTrue="1" operator="containsText" text="No aceptable o aceptable con control específico">
      <formula>NOT(ISERROR(SEARCH("No aceptable o aceptable con control específico",AD13)))</formula>
    </cfRule>
    <cfRule type="containsText" dxfId="660" priority="39" stopIfTrue="1" operator="containsText" text="No aceptable">
      <formula>NOT(ISERROR(SEARCH("No aceptable",AD13)))</formula>
    </cfRule>
    <cfRule type="containsText" dxfId="659" priority="40" stopIfTrue="1" operator="containsText" text="No Aceptable o aceptable con control específico">
      <formula>NOT(ISERROR(SEARCH("No Aceptable o aceptable con control específico",AD13)))</formula>
    </cfRule>
  </conditionalFormatting>
  <conditionalFormatting sqref="AD21:AE21">
    <cfRule type="cellIs" dxfId="658" priority="33" stopIfTrue="1" operator="equal">
      <formula>"Aceptable"</formula>
    </cfRule>
    <cfRule type="cellIs" dxfId="657" priority="34" stopIfTrue="1" operator="equal">
      <formula>"No aceptable"</formula>
    </cfRule>
  </conditionalFormatting>
  <conditionalFormatting sqref="AD21">
    <cfRule type="containsText" dxfId="656" priority="30" stopIfTrue="1" operator="containsText" text="No aceptable o aceptable con control específico">
      <formula>NOT(ISERROR(SEARCH("No aceptable o aceptable con control específico",AD21)))</formula>
    </cfRule>
    <cfRule type="containsText" dxfId="655" priority="31" stopIfTrue="1" operator="containsText" text="No aceptable">
      <formula>NOT(ISERROR(SEARCH("No aceptable",AD21)))</formula>
    </cfRule>
    <cfRule type="containsText" dxfId="654" priority="32" stopIfTrue="1" operator="containsText" text="No Aceptable o aceptable con control específico">
      <formula>NOT(ISERROR(SEARCH("No Aceptable o aceptable con control específico",AD21)))</formula>
    </cfRule>
  </conditionalFormatting>
  <conditionalFormatting sqref="AF25">
    <cfRule type="cellIs" dxfId="653" priority="25" stopIfTrue="1" operator="equal">
      <formula>"Aceptable"</formula>
    </cfRule>
    <cfRule type="cellIs" dxfId="652" priority="26" stopIfTrue="1" operator="equal">
      <formula>"No aceptable"</formula>
    </cfRule>
  </conditionalFormatting>
  <conditionalFormatting sqref="AD23">
    <cfRule type="containsText" dxfId="651" priority="17" stopIfTrue="1" operator="containsText" text="No aceptable o aceptable con control específico">
      <formula>NOT(ISERROR(SEARCH("No aceptable o aceptable con control específico",AD23)))</formula>
    </cfRule>
    <cfRule type="containsText" dxfId="650" priority="18" stopIfTrue="1" operator="containsText" text="No aceptable">
      <formula>NOT(ISERROR(SEARCH("No aceptable",AD23)))</formula>
    </cfRule>
    <cfRule type="containsText" dxfId="649" priority="19" stopIfTrue="1" operator="containsText" text="No Aceptable o aceptable con control específico">
      <formula>NOT(ISERROR(SEARCH("No Aceptable o aceptable con control específico",AD23)))</formula>
    </cfRule>
  </conditionalFormatting>
  <conditionalFormatting sqref="AD23:AE23">
    <cfRule type="cellIs" dxfId="648" priority="20" stopIfTrue="1" operator="equal">
      <formula>"Aceptable"</formula>
    </cfRule>
    <cfRule type="cellIs" dxfId="647" priority="21" stopIfTrue="1" operator="equal">
      <formula>"No aceptable"</formula>
    </cfRule>
  </conditionalFormatting>
  <conditionalFormatting sqref="AD15">
    <cfRule type="containsText" dxfId="646" priority="12" stopIfTrue="1" operator="containsText" text="No aceptable o aceptable con control específico">
      <formula>NOT(ISERROR(SEARCH("No aceptable o aceptable con control específico",AD15)))</formula>
    </cfRule>
    <cfRule type="containsText" dxfId="645" priority="13" stopIfTrue="1" operator="containsText" text="No aceptable">
      <formula>NOT(ISERROR(SEARCH("No aceptable",AD15)))</formula>
    </cfRule>
    <cfRule type="containsText" dxfId="644" priority="14" stopIfTrue="1" operator="containsText" text="No Aceptable o aceptable con control específico">
      <formula>NOT(ISERROR(SEARCH("No Aceptable o aceptable con control específico",AD15)))</formula>
    </cfRule>
  </conditionalFormatting>
  <conditionalFormatting sqref="AD15:AE15">
    <cfRule type="cellIs" dxfId="643" priority="15" stopIfTrue="1" operator="equal">
      <formula>"Aceptable"</formula>
    </cfRule>
    <cfRule type="cellIs" dxfId="642" priority="16" stopIfTrue="1" operator="equal">
      <formula>"No aceptable"</formula>
    </cfRule>
  </conditionalFormatting>
  <conditionalFormatting sqref="AD16">
    <cfRule type="containsText" dxfId="641" priority="7" stopIfTrue="1" operator="containsText" text="No aceptable o aceptable con control específico">
      <formula>NOT(ISERROR(SEARCH("No aceptable o aceptable con control específico",AD16)))</formula>
    </cfRule>
    <cfRule type="containsText" dxfId="640" priority="8" stopIfTrue="1" operator="containsText" text="No aceptable">
      <formula>NOT(ISERROR(SEARCH("No aceptable",AD16)))</formula>
    </cfRule>
    <cfRule type="containsText" dxfId="639" priority="9" stopIfTrue="1" operator="containsText" text="No Aceptable o aceptable con control específico">
      <formula>NOT(ISERROR(SEARCH("No Aceptable o aceptable con control específico",AD16)))</formula>
    </cfRule>
  </conditionalFormatting>
  <conditionalFormatting sqref="AD16:AE16">
    <cfRule type="cellIs" dxfId="638" priority="10" stopIfTrue="1" operator="equal">
      <formula>"Aceptable"</formula>
    </cfRule>
    <cfRule type="cellIs" dxfId="637" priority="11" stopIfTrue="1" operator="equal">
      <formula>"No aceptable"</formula>
    </cfRule>
  </conditionalFormatting>
  <conditionalFormatting sqref="AB16:AB19">
    <cfRule type="cellIs" dxfId="636" priority="4" stopIfTrue="1" operator="equal">
      <formula>"I"</formula>
    </cfRule>
    <cfRule type="cellIs" dxfId="635" priority="5" stopIfTrue="1" operator="equal">
      <formula>"II"</formula>
    </cfRule>
    <cfRule type="cellIs" dxfId="634" priority="6" stopIfTrue="1" operator="between">
      <formula>"III"</formula>
      <formula>"IV"</formula>
    </cfRule>
  </conditionalFormatting>
  <conditionalFormatting sqref="AB20:AB25">
    <cfRule type="cellIs" dxfId="633" priority="1" stopIfTrue="1" operator="equal">
      <formula>"I"</formula>
    </cfRule>
    <cfRule type="cellIs" dxfId="632" priority="2" stopIfTrue="1" operator="equal">
      <formula>"II"</formula>
    </cfRule>
    <cfRule type="cellIs" dxfId="631"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5" xr:uid="{00000000-0002-0000-1000-000000000000}">
      <formula1>"100,60,25,10"</formula1>
    </dataValidation>
    <dataValidation type="list" allowBlank="1" showInputMessage="1" prompt="4 = Continua_x000a_3 = Frecuente_x000a_2 = Ocasional_x000a_1 = Esporádica" sqref="V11:V25" xr:uid="{00000000-0002-0000-1000-000001000000}">
      <formula1>"4, 3, 2, 1"</formula1>
    </dataValidation>
    <dataValidation type="list" allowBlank="1" showInputMessage="1" showErrorMessage="1" prompt="10 = Muy Alto_x000a_6 = Alto_x000a_2 = Medio_x000a_0 = Bajo" sqref="U11:U25" xr:uid="{00000000-0002-0000-1000-000002000000}">
      <formula1>"10, 6, 2, 0, "</formula1>
    </dataValidation>
    <dataValidation allowBlank="1" sqref="AA11:AA25" xr:uid="{00000000-0002-0000-1000-000003000000}"/>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BL733"/>
  <sheetViews>
    <sheetView workbookViewId="0"/>
  </sheetViews>
  <sheetFormatPr baseColWidth="10" defaultRowHeight="12.75"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128" t="s">
        <v>3</v>
      </c>
      <c r="I10" s="128" t="s">
        <v>4</v>
      </c>
      <c r="J10" s="128" t="s">
        <v>6</v>
      </c>
      <c r="K10" s="307"/>
      <c r="L10" s="127" t="s">
        <v>42</v>
      </c>
      <c r="M10" s="127" t="s">
        <v>43</v>
      </c>
      <c r="N10" s="27" t="s">
        <v>44</v>
      </c>
      <c r="O10" s="27" t="s">
        <v>47</v>
      </c>
      <c r="P10" s="307"/>
      <c r="Q10" s="308"/>
      <c r="R10" s="128" t="s">
        <v>6</v>
      </c>
      <c r="S10" s="128" t="s">
        <v>1</v>
      </c>
      <c r="T10" s="12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424</v>
      </c>
      <c r="C11" s="375" t="s">
        <v>488</v>
      </c>
      <c r="D11" s="375" t="s">
        <v>692</v>
      </c>
      <c r="E11" s="410" t="s">
        <v>518</v>
      </c>
      <c r="F11" s="410" t="s">
        <v>321</v>
      </c>
      <c r="G11" s="67" t="s">
        <v>45</v>
      </c>
      <c r="H11" s="311" t="s">
        <v>37</v>
      </c>
      <c r="I11" s="15" t="s">
        <v>52</v>
      </c>
      <c r="J11" s="15" t="s">
        <v>57</v>
      </c>
      <c r="K11" s="133" t="s">
        <v>59</v>
      </c>
      <c r="L11" s="7">
        <v>25</v>
      </c>
      <c r="M11" s="74">
        <v>83</v>
      </c>
      <c r="N11" s="7">
        <v>0</v>
      </c>
      <c r="O11" s="7">
        <f>SUM(L11:N11)</f>
        <v>108</v>
      </c>
      <c r="P11" s="133" t="str">
        <f>K11</f>
        <v xml:space="preserve">FATIGA VISUAL, CEFALEÁ, DISMINUCIÓN DE LA DESTREZA Y PRECISIÓN, DESLUMBRAMIENTO </v>
      </c>
      <c r="Q11" s="133">
        <v>8</v>
      </c>
      <c r="R11" s="133" t="s">
        <v>64</v>
      </c>
      <c r="S11" s="133" t="s">
        <v>120</v>
      </c>
      <c r="T11" s="277"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133" t="s">
        <v>35</v>
      </c>
      <c r="AG11" s="133" t="s">
        <v>35</v>
      </c>
      <c r="AH11" s="211" t="s">
        <v>673</v>
      </c>
      <c r="AI11" s="13" t="s">
        <v>629</v>
      </c>
      <c r="AJ11" s="133"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customHeight="1" x14ac:dyDescent="0.35">
      <c r="A12" s="79"/>
      <c r="B12" s="315"/>
      <c r="C12" s="315"/>
      <c r="D12" s="315"/>
      <c r="E12" s="411"/>
      <c r="F12" s="411"/>
      <c r="G12" s="67" t="s">
        <v>45</v>
      </c>
      <c r="H12" s="321"/>
      <c r="I12" s="169" t="s">
        <v>41</v>
      </c>
      <c r="J12" s="169" t="s">
        <v>46</v>
      </c>
      <c r="K12" s="211" t="s">
        <v>547</v>
      </c>
      <c r="L12" s="7">
        <v>25</v>
      </c>
      <c r="M12" s="170">
        <v>83</v>
      </c>
      <c r="N12" s="170">
        <v>0</v>
      </c>
      <c r="O12" s="170">
        <f>SUM(L12:N12)</f>
        <v>108</v>
      </c>
      <c r="P12" s="169" t="s">
        <v>70</v>
      </c>
      <c r="Q12" s="169">
        <v>8</v>
      </c>
      <c r="R12" s="169" t="s">
        <v>34</v>
      </c>
      <c r="S12" s="169" t="s">
        <v>34</v>
      </c>
      <c r="T12" s="169" t="s">
        <v>34</v>
      </c>
      <c r="U12" s="171">
        <v>2</v>
      </c>
      <c r="V12" s="171">
        <v>4</v>
      </c>
      <c r="W12" s="171">
        <f>V12*U12</f>
        <v>8</v>
      </c>
      <c r="X12" s="172" t="str">
        <f>+IF(AND(U12*V12&gt;=24,U12*V12&lt;=40),"MA",IF(AND(U12*V12&gt;=10,U12*V12&lt;=20),"A",IF(AND(U12*V12&gt;=6,U12*V12&lt;=8),"M",IF(AND(U12*V12&gt;=0,U12*V12&lt;=4),"B",""))))</f>
        <v>M</v>
      </c>
      <c r="Y12" s="173"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71">
        <v>10</v>
      </c>
      <c r="AA12" s="171">
        <f>W12*Z12</f>
        <v>80</v>
      </c>
      <c r="AB12" s="11" t="str">
        <f t="shared" ref="AB12:AB24" si="0">+IF(AND(U12*V12*Z12&gt;=600,U12*V12*Z12&lt;=4000),"I",IF(AND(U12*V12*Z12&gt;=150,U12*V12*Z12&lt;=500),"II",IF(AND(U12*V12*Z12&gt;=40,U12*V12*Z12&lt;=120),"III",IF(AND(U12*V12*Z12&gt;=0,U12*V12*Z12&lt;=20),"IV",""))))</f>
        <v>III</v>
      </c>
      <c r="AC12" s="173"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75" t="str">
        <f>+IF(AB12="I","No aceptable",IF(AB12="II","No aceptable o aceptable con control específico",IF(AB12="III","Aceptable",IF(AB12="IV","Aceptable",""))))</f>
        <v>Aceptable</v>
      </c>
      <c r="AE12" s="173" t="s">
        <v>39</v>
      </c>
      <c r="AF12" s="169" t="s">
        <v>35</v>
      </c>
      <c r="AG12" s="169" t="s">
        <v>38</v>
      </c>
      <c r="AH12" s="169" t="s">
        <v>35</v>
      </c>
      <c r="AI12" s="13" t="s">
        <v>521</v>
      </c>
      <c r="AJ12" s="169" t="s">
        <v>35</v>
      </c>
      <c r="AK12" s="176"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68.25" thickBot="1" x14ac:dyDescent="0.4">
      <c r="A13" s="79"/>
      <c r="B13" s="315"/>
      <c r="C13" s="315"/>
      <c r="D13" s="315"/>
      <c r="E13" s="411"/>
      <c r="F13" s="411"/>
      <c r="G13" s="67" t="s">
        <v>45</v>
      </c>
      <c r="H13" s="312"/>
      <c r="I13" s="16" t="s">
        <v>56</v>
      </c>
      <c r="J13" s="15" t="s">
        <v>71</v>
      </c>
      <c r="K13" s="133" t="s">
        <v>72</v>
      </c>
      <c r="L13" s="7">
        <v>25</v>
      </c>
      <c r="M13" s="214">
        <v>83</v>
      </c>
      <c r="N13" s="7">
        <v>0</v>
      </c>
      <c r="O13" s="7">
        <f t="shared" ref="O13:O24" si="1">SUM(L13:N13)</f>
        <v>108</v>
      </c>
      <c r="P13" s="133" t="s">
        <v>73</v>
      </c>
      <c r="Q13" s="133">
        <v>8</v>
      </c>
      <c r="R13" s="133" t="s">
        <v>74</v>
      </c>
      <c r="S13" s="133" t="s">
        <v>34</v>
      </c>
      <c r="T13" s="277" t="s">
        <v>34</v>
      </c>
      <c r="U13" s="8">
        <v>2</v>
      </c>
      <c r="V13" s="8">
        <v>4</v>
      </c>
      <c r="W13" s="8">
        <f t="shared" ref="W13:W24" si="2">V13*U13</f>
        <v>8</v>
      </c>
      <c r="X13" s="9" t="str">
        <f t="shared" ref="X13:X24" si="3">+IF(AND(U13*V13&gt;=24,U13*V13&lt;=40),"MA",IF(AND(U13*V13&gt;=10,U13*V13&lt;=20),"A",IF(AND(U13*V13&gt;=6,U13*V13&lt;=8),"M",IF(AND(U13*V13&gt;=0,U13*V13&lt;=4),"B",""))))</f>
        <v>M</v>
      </c>
      <c r="Y13" s="10" t="str">
        <f t="shared" ref="Y13:Y24"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8">
        <v>10</v>
      </c>
      <c r="AA13" s="8">
        <f t="shared" ref="AA13:AA24" si="5">W13*Z13</f>
        <v>80</v>
      </c>
      <c r="AB13" s="11" t="str">
        <f t="shared" si="0"/>
        <v>III</v>
      </c>
      <c r="AC13" s="10" t="str">
        <f t="shared" ref="AC13:AC24"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4" si="7">+IF(AB13="I","No aceptable",IF(AB13="II","No aceptable o aceptable con control específico",IF(AB13="III","Aceptable",IF(AB13="IV","Aceptable",""))))</f>
        <v>Aceptable</v>
      </c>
      <c r="AE13" s="10" t="s">
        <v>35</v>
      </c>
      <c r="AF13" s="15" t="s">
        <v>35</v>
      </c>
      <c r="AG13" s="15" t="s">
        <v>35</v>
      </c>
      <c r="AH13" s="15" t="s">
        <v>75</v>
      </c>
      <c r="AI13" s="13" t="s">
        <v>512</v>
      </c>
      <c r="AJ13" s="15"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08.75" thickTop="1" x14ac:dyDescent="0.35">
      <c r="A14" s="79"/>
      <c r="B14" s="315"/>
      <c r="C14" s="315"/>
      <c r="D14" s="315"/>
      <c r="E14" s="411"/>
      <c r="F14" s="411"/>
      <c r="G14" s="67" t="s">
        <v>34</v>
      </c>
      <c r="H14" s="15" t="s">
        <v>49</v>
      </c>
      <c r="I14" s="15" t="s">
        <v>80</v>
      </c>
      <c r="J14" s="15" t="s">
        <v>691</v>
      </c>
      <c r="K14" s="133" t="s">
        <v>151</v>
      </c>
      <c r="L14" s="7">
        <v>25</v>
      </c>
      <c r="M14" s="214">
        <v>83</v>
      </c>
      <c r="N14" s="7">
        <v>0</v>
      </c>
      <c r="O14" s="7">
        <f t="shared" si="1"/>
        <v>108</v>
      </c>
      <c r="P14" s="133" t="str">
        <f t="shared" ref="P14:P24" si="8">K14</f>
        <v>ALTERACIONES DE SUEÑO ESTRÉS</v>
      </c>
      <c r="Q14" s="133">
        <v>8</v>
      </c>
      <c r="R14" s="133" t="s">
        <v>34</v>
      </c>
      <c r="S14" s="133" t="s">
        <v>34</v>
      </c>
      <c r="T14" s="277" t="s">
        <v>34</v>
      </c>
      <c r="U14" s="8">
        <v>2</v>
      </c>
      <c r="V14" s="8">
        <v>2</v>
      </c>
      <c r="W14" s="8">
        <f t="shared" si="2"/>
        <v>4</v>
      </c>
      <c r="X14" s="9" t="str">
        <f t="shared" si="3"/>
        <v>B</v>
      </c>
      <c r="Y14" s="10" t="str">
        <f t="shared" si="4"/>
        <v>Situación mejorable con exposición ocasional o esporádica, o situación sin anomalía destacable con cualquier nivel de exposición. No es esperable que se materialice el riesgo, aunque puede ser concebible.</v>
      </c>
      <c r="Z14" s="8">
        <v>25</v>
      </c>
      <c r="AA14" s="8">
        <f t="shared" si="5"/>
        <v>100</v>
      </c>
      <c r="AB14" s="11" t="str">
        <f t="shared" si="0"/>
        <v>III</v>
      </c>
      <c r="AC14" s="10" t="str">
        <f t="shared" si="6"/>
        <v>Mejorar si es posible. Sería conveniente justificar la intervención y su rentabilidad.</v>
      </c>
      <c r="AD14" s="12" t="str">
        <f t="shared" si="7"/>
        <v>Aceptable</v>
      </c>
      <c r="AE14" s="18" t="s">
        <v>695</v>
      </c>
      <c r="AF14" s="15" t="s">
        <v>35</v>
      </c>
      <c r="AG14" s="15" t="s">
        <v>35</v>
      </c>
      <c r="AH14" s="15" t="s">
        <v>35</v>
      </c>
      <c r="AI14" s="13" t="s">
        <v>638</v>
      </c>
      <c r="AJ14" s="15"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48.5" x14ac:dyDescent="0.35">
      <c r="A15" s="79"/>
      <c r="B15" s="315"/>
      <c r="C15" s="315"/>
      <c r="D15" s="315"/>
      <c r="E15" s="411"/>
      <c r="F15" s="411"/>
      <c r="G15" s="284" t="s">
        <v>45</v>
      </c>
      <c r="H15" s="15" t="s">
        <v>572</v>
      </c>
      <c r="I15" s="15" t="s">
        <v>566</v>
      </c>
      <c r="J15" s="15" t="s">
        <v>666</v>
      </c>
      <c r="K15" s="212" t="s">
        <v>576</v>
      </c>
      <c r="L15" s="7">
        <v>25</v>
      </c>
      <c r="M15" s="280">
        <v>0</v>
      </c>
      <c r="N15" s="281">
        <v>0</v>
      </c>
      <c r="O15" s="281">
        <v>1</v>
      </c>
      <c r="P15" s="15" t="s">
        <v>693</v>
      </c>
      <c r="Q15" s="15">
        <v>8</v>
      </c>
      <c r="R15" s="15" t="s">
        <v>34</v>
      </c>
      <c r="S15" s="15" t="s">
        <v>34</v>
      </c>
      <c r="T15" s="15" t="s">
        <v>34</v>
      </c>
      <c r="U15" s="8">
        <v>2</v>
      </c>
      <c r="V15" s="8">
        <v>3</v>
      </c>
      <c r="W15" s="8">
        <f t="shared" si="2"/>
        <v>6</v>
      </c>
      <c r="X15" s="9" t="str">
        <f t="shared" si="3"/>
        <v>M</v>
      </c>
      <c r="Y15" s="10" t="str">
        <f t="shared" si="4"/>
        <v>Situación deficiente con exposición esporádica, o bien situación mejorable con exposición continuada o frecuente. Es posible que suceda el daño alguna vez.</v>
      </c>
      <c r="Z15" s="8">
        <v>25</v>
      </c>
      <c r="AA15" s="8">
        <f t="shared" si="5"/>
        <v>150</v>
      </c>
      <c r="AB15" s="11" t="str">
        <f t="shared" si="0"/>
        <v>II</v>
      </c>
      <c r="AC15" s="10" t="str">
        <f t="shared" si="6"/>
        <v>Corregir y adoptar medidas de control de inmediato. Sin embargo suspenda actividades si el nivel de riesgo está por encima o igual de 360.</v>
      </c>
      <c r="AD15" s="12" t="str">
        <f t="shared" si="7"/>
        <v>No aceptable o aceptable con control específico</v>
      </c>
      <c r="AE15" s="282" t="s">
        <v>578</v>
      </c>
      <c r="AF15" s="15" t="s">
        <v>35</v>
      </c>
      <c r="AG15" s="15" t="s">
        <v>35</v>
      </c>
      <c r="AH15" s="15" t="s">
        <v>35</v>
      </c>
      <c r="AI15" s="20" t="s">
        <v>856</v>
      </c>
      <c r="AJ15" s="15" t="s">
        <v>602</v>
      </c>
      <c r="AK15" s="135" t="s">
        <v>617</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67.5" x14ac:dyDescent="0.35">
      <c r="A16" s="79"/>
      <c r="B16" s="315"/>
      <c r="C16" s="315"/>
      <c r="D16" s="315"/>
      <c r="E16" s="411"/>
      <c r="F16" s="411"/>
      <c r="G16" s="67" t="s">
        <v>45</v>
      </c>
      <c r="H16" s="311" t="s">
        <v>58</v>
      </c>
      <c r="I16" s="133" t="s">
        <v>90</v>
      </c>
      <c r="J16" s="15" t="s">
        <v>93</v>
      </c>
      <c r="K16" s="133" t="s">
        <v>91</v>
      </c>
      <c r="L16" s="7">
        <v>25</v>
      </c>
      <c r="M16" s="214">
        <v>83</v>
      </c>
      <c r="N16" s="7">
        <v>0</v>
      </c>
      <c r="O16" s="7">
        <f t="shared" si="1"/>
        <v>108</v>
      </c>
      <c r="P16" s="133" t="str">
        <f t="shared" si="8"/>
        <v>ALTERACIONES OSTEOMUSCULARES DE ESPALDA Y EXTREMIDADES.</v>
      </c>
      <c r="Q16" s="133">
        <v>8</v>
      </c>
      <c r="R16" s="133" t="s">
        <v>34</v>
      </c>
      <c r="S16" s="133" t="s">
        <v>94</v>
      </c>
      <c r="T16" s="277"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0"/>
        <v>III</v>
      </c>
      <c r="AC16" s="10" t="str">
        <f t="shared" si="6"/>
        <v>Mejorar si es posible. Sería conveniente justificar la intervención y su rentabilidad.</v>
      </c>
      <c r="AD16" s="12" t="str">
        <f t="shared" si="7"/>
        <v>Aceptable</v>
      </c>
      <c r="AE16" s="10" t="s">
        <v>95</v>
      </c>
      <c r="AF16" s="15" t="s">
        <v>35</v>
      </c>
      <c r="AG16" s="15" t="s">
        <v>35</v>
      </c>
      <c r="AH16" s="8" t="s">
        <v>392</v>
      </c>
      <c r="AI16" s="20" t="s">
        <v>480</v>
      </c>
      <c r="AJ16" s="133"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11"/>
      <c r="F17" s="411"/>
      <c r="G17" s="67" t="s">
        <v>45</v>
      </c>
      <c r="H17" s="312"/>
      <c r="I17" s="15" t="s">
        <v>51</v>
      </c>
      <c r="J17" s="15" t="s">
        <v>97</v>
      </c>
      <c r="K17" s="133" t="s">
        <v>91</v>
      </c>
      <c r="L17" s="7">
        <v>25</v>
      </c>
      <c r="M17" s="214">
        <v>83</v>
      </c>
      <c r="N17" s="7">
        <v>0</v>
      </c>
      <c r="O17" s="7">
        <f t="shared" si="1"/>
        <v>108</v>
      </c>
      <c r="P17" s="133" t="str">
        <f t="shared" si="8"/>
        <v>ALTERACIONES OSTEOMUSCULARES DE ESPALDA Y EXTREMIDADES.</v>
      </c>
      <c r="Q17" s="133">
        <v>8</v>
      </c>
      <c r="R17" s="133" t="s">
        <v>34</v>
      </c>
      <c r="S17" s="133" t="s">
        <v>98</v>
      </c>
      <c r="T17" s="277" t="s">
        <v>34</v>
      </c>
      <c r="U17" s="8">
        <v>2</v>
      </c>
      <c r="V17" s="8">
        <v>4</v>
      </c>
      <c r="W17" s="8">
        <f t="shared" si="2"/>
        <v>8</v>
      </c>
      <c r="X17" s="9" t="str">
        <f t="shared" si="3"/>
        <v>M</v>
      </c>
      <c r="Y17" s="10" t="str">
        <f t="shared" si="4"/>
        <v>Situación deficiente con exposición esporádica, o bien situación mejorable con exposición continuada o frecuente. Es posible que suceda el daño alguna vez.</v>
      </c>
      <c r="Z17" s="8">
        <v>10</v>
      </c>
      <c r="AA17" s="8">
        <f t="shared" si="5"/>
        <v>80</v>
      </c>
      <c r="AB17" s="11" t="str">
        <f t="shared" si="0"/>
        <v>III</v>
      </c>
      <c r="AC17" s="10" t="str">
        <f t="shared" si="6"/>
        <v>Mejorar si es posible. Sería conveniente justificar la intervención y su rentabilidad.</v>
      </c>
      <c r="AD17" s="12" t="str">
        <f t="shared" si="7"/>
        <v>Aceptable</v>
      </c>
      <c r="AE17" s="10" t="s">
        <v>95</v>
      </c>
      <c r="AF17" s="15" t="s">
        <v>35</v>
      </c>
      <c r="AG17" s="15" t="s">
        <v>35</v>
      </c>
      <c r="AH17" s="8" t="s">
        <v>483</v>
      </c>
      <c r="AI17" s="20" t="s">
        <v>481</v>
      </c>
      <c r="AJ17" s="133"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81" x14ac:dyDescent="0.35">
      <c r="A18" s="79"/>
      <c r="B18" s="315"/>
      <c r="C18" s="315"/>
      <c r="D18" s="315"/>
      <c r="E18" s="411"/>
      <c r="F18" s="411"/>
      <c r="G18" s="67" t="s">
        <v>34</v>
      </c>
      <c r="H18" s="385" t="s">
        <v>50</v>
      </c>
      <c r="I18" s="15" t="s">
        <v>149</v>
      </c>
      <c r="J18" s="15" t="s">
        <v>153</v>
      </c>
      <c r="K18" s="211" t="s">
        <v>150</v>
      </c>
      <c r="L18" s="7">
        <v>25</v>
      </c>
      <c r="M18" s="222">
        <v>83</v>
      </c>
      <c r="N18" s="7">
        <v>0</v>
      </c>
      <c r="O18" s="7">
        <f t="shared" si="1"/>
        <v>108</v>
      </c>
      <c r="P18" s="211" t="str">
        <f t="shared" si="8"/>
        <v xml:space="preserve">HERIDA  GOLPE </v>
      </c>
      <c r="Q18" s="211">
        <v>8</v>
      </c>
      <c r="R18" s="211" t="s">
        <v>34</v>
      </c>
      <c r="S18" s="211" t="s">
        <v>34</v>
      </c>
      <c r="T18" s="277" t="s">
        <v>34</v>
      </c>
      <c r="U18" s="8">
        <v>2</v>
      </c>
      <c r="V18" s="8">
        <v>2</v>
      </c>
      <c r="W18" s="8">
        <f t="shared" si="2"/>
        <v>4</v>
      </c>
      <c r="X18" s="9" t="str">
        <f t="shared" si="3"/>
        <v>B</v>
      </c>
      <c r="Y18" s="10" t="str">
        <f t="shared" si="4"/>
        <v>Situación mejorable con exposición ocasional o esporádica, o situación sin anomalía destacable con cualquier nivel de exposición. No es esperable que se materialice el riesgo, aunque puede ser concebible.</v>
      </c>
      <c r="Z18" s="8">
        <v>10</v>
      </c>
      <c r="AA18" s="8">
        <f t="shared" si="5"/>
        <v>40</v>
      </c>
      <c r="AB18" s="11" t="str">
        <f t="shared" si="0"/>
        <v>III</v>
      </c>
      <c r="AC18" s="10" t="str">
        <f t="shared" si="6"/>
        <v>Mejorar si es posible. Sería conveniente justificar la intervención y su rentabilidad.</v>
      </c>
      <c r="AD18" s="12" t="str">
        <f t="shared" si="7"/>
        <v>Aceptable</v>
      </c>
      <c r="AE18" s="10" t="s">
        <v>155</v>
      </c>
      <c r="AF18" s="15" t="s">
        <v>35</v>
      </c>
      <c r="AG18" s="15" t="s">
        <v>35</v>
      </c>
      <c r="AH18" s="8" t="s">
        <v>346</v>
      </c>
      <c r="AI18" s="20" t="s">
        <v>363</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1" x14ac:dyDescent="0.35">
      <c r="A19" s="79"/>
      <c r="B19" s="315"/>
      <c r="C19" s="315"/>
      <c r="D19" s="315"/>
      <c r="E19" s="411"/>
      <c r="F19" s="411"/>
      <c r="G19" s="67" t="s">
        <v>34</v>
      </c>
      <c r="H19" s="418"/>
      <c r="I19" s="15" t="s">
        <v>149</v>
      </c>
      <c r="J19" s="15" t="s">
        <v>501</v>
      </c>
      <c r="K19" s="211" t="s">
        <v>203</v>
      </c>
      <c r="L19" s="7">
        <v>25</v>
      </c>
      <c r="M19" s="243">
        <v>83</v>
      </c>
      <c r="N19" s="7">
        <v>0</v>
      </c>
      <c r="O19" s="7">
        <f t="shared" si="1"/>
        <v>108</v>
      </c>
      <c r="P19" s="211" t="str">
        <f>K19</f>
        <v xml:space="preserve">CAIDAS DEL MISMO Y DIFERENTE NIVEL, GOLPES, HERIDAS, TORCEDURAS </v>
      </c>
      <c r="Q19" s="211">
        <v>4</v>
      </c>
      <c r="R19" s="211" t="s">
        <v>34</v>
      </c>
      <c r="S19" s="211" t="s">
        <v>34</v>
      </c>
      <c r="T19" s="277" t="s">
        <v>34</v>
      </c>
      <c r="U19" s="8">
        <v>6</v>
      </c>
      <c r="V19" s="8">
        <v>2</v>
      </c>
      <c r="W19" s="8">
        <f t="shared" si="2"/>
        <v>12</v>
      </c>
      <c r="X19" s="9" t="str">
        <f t="shared" si="3"/>
        <v>A</v>
      </c>
      <c r="Y19" s="10" t="str">
        <f t="shared" si="4"/>
        <v>Situación deficiente con exposición frecuente u ocasional, o bien situación muy deficiente con exposición ocasional o esporádica. La materialización de Riesgo es posible que suceda varias veces en la vida laboral</v>
      </c>
      <c r="Z19" s="8">
        <v>10</v>
      </c>
      <c r="AA19" s="8">
        <f t="shared" si="5"/>
        <v>120</v>
      </c>
      <c r="AB19" s="11" t="str">
        <f t="shared" si="0"/>
        <v>III</v>
      </c>
      <c r="AC19" s="10" t="str">
        <f t="shared" si="6"/>
        <v>Mejorar si es posible. Sería conveniente justificar la intervención y su rentabilidad.</v>
      </c>
      <c r="AD19" s="12" t="str">
        <f t="shared" si="7"/>
        <v>Aceptable</v>
      </c>
      <c r="AE19" s="10" t="s">
        <v>155</v>
      </c>
      <c r="AF19" s="15" t="s">
        <v>35</v>
      </c>
      <c r="AG19" s="15" t="s">
        <v>35</v>
      </c>
      <c r="AH19" s="8" t="s">
        <v>346</v>
      </c>
      <c r="AI19" s="20" t="s">
        <v>363</v>
      </c>
      <c r="AJ19" s="211" t="s">
        <v>392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 x14ac:dyDescent="0.35">
      <c r="A20" s="79"/>
      <c r="B20" s="315"/>
      <c r="C20" s="315"/>
      <c r="D20" s="315"/>
      <c r="E20" s="411"/>
      <c r="F20" s="411"/>
      <c r="G20" s="67" t="s">
        <v>34</v>
      </c>
      <c r="H20" s="418"/>
      <c r="I20" s="15" t="s">
        <v>149</v>
      </c>
      <c r="J20" s="15" t="s">
        <v>239</v>
      </c>
      <c r="K20" s="211" t="s">
        <v>240</v>
      </c>
      <c r="L20" s="7">
        <v>25</v>
      </c>
      <c r="M20" s="222">
        <v>83</v>
      </c>
      <c r="N20" s="7">
        <v>0</v>
      </c>
      <c r="O20" s="7">
        <f t="shared" si="1"/>
        <v>108</v>
      </c>
      <c r="P20" s="211" t="s">
        <v>241</v>
      </c>
      <c r="Q20" s="211">
        <v>1</v>
      </c>
      <c r="R20" s="211" t="s">
        <v>34</v>
      </c>
      <c r="S20" s="211" t="s">
        <v>34</v>
      </c>
      <c r="T20" s="211" t="s">
        <v>34</v>
      </c>
      <c r="U20" s="8">
        <v>6</v>
      </c>
      <c r="V20" s="8">
        <v>2</v>
      </c>
      <c r="W20" s="8">
        <f t="shared" si="2"/>
        <v>12</v>
      </c>
      <c r="X20" s="9" t="str">
        <f t="shared" si="3"/>
        <v>A</v>
      </c>
      <c r="Y20" s="10" t="str">
        <f t="shared" si="4"/>
        <v>Situación deficiente con exposición frecuente u ocasional, o bien situación muy deficiente con exposición ocasional o esporádica. La materialización de Riesgo es posible que suceda varias veces en la vida laboral</v>
      </c>
      <c r="Z20" s="8">
        <v>10</v>
      </c>
      <c r="AA20" s="8">
        <f t="shared" si="5"/>
        <v>120</v>
      </c>
      <c r="AB20" s="11" t="str">
        <f t="shared" si="0"/>
        <v>III</v>
      </c>
      <c r="AC20" s="10" t="str">
        <f t="shared" si="6"/>
        <v>Mejorar si es posible. Sería conveniente justificar la intervención y su rentabilidad.</v>
      </c>
      <c r="AD20" s="12" t="str">
        <f t="shared" si="7"/>
        <v>Aceptable</v>
      </c>
      <c r="AE20" s="10" t="s">
        <v>242</v>
      </c>
      <c r="AF20" s="12" t="s">
        <v>35</v>
      </c>
      <c r="AG20" s="10" t="s">
        <v>403</v>
      </c>
      <c r="AH20" s="10" t="s">
        <v>367</v>
      </c>
      <c r="AI20" s="10" t="s">
        <v>417</v>
      </c>
      <c r="AJ20" s="277"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94.5" x14ac:dyDescent="0.35">
      <c r="A21" s="79"/>
      <c r="B21" s="315"/>
      <c r="C21" s="315"/>
      <c r="D21" s="315"/>
      <c r="E21" s="411"/>
      <c r="F21" s="411"/>
      <c r="G21" s="67" t="s">
        <v>34</v>
      </c>
      <c r="H21" s="418"/>
      <c r="I21" s="15" t="s">
        <v>100</v>
      </c>
      <c r="J21" s="15" t="s">
        <v>101</v>
      </c>
      <c r="K21" s="211" t="s">
        <v>150</v>
      </c>
      <c r="L21" s="7">
        <v>25</v>
      </c>
      <c r="M21" s="222">
        <v>83</v>
      </c>
      <c r="N21" s="7">
        <v>0</v>
      </c>
      <c r="O21" s="7">
        <f t="shared" si="1"/>
        <v>108</v>
      </c>
      <c r="P21" s="211" t="str">
        <f t="shared" si="8"/>
        <v xml:space="preserve">HERIDA  GOLPE </v>
      </c>
      <c r="Q21" s="211">
        <v>8</v>
      </c>
      <c r="R21" s="211" t="s">
        <v>34</v>
      </c>
      <c r="S21" s="211" t="s">
        <v>34</v>
      </c>
      <c r="T21" s="211" t="s">
        <v>34</v>
      </c>
      <c r="U21" s="8">
        <v>0</v>
      </c>
      <c r="V21" s="8">
        <v>1</v>
      </c>
      <c r="W21" s="8">
        <f t="shared" si="2"/>
        <v>0</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10</v>
      </c>
      <c r="AA21" s="8">
        <f t="shared" si="5"/>
        <v>0</v>
      </c>
      <c r="AB21" s="11" t="str">
        <f t="shared" si="0"/>
        <v>IV</v>
      </c>
      <c r="AC21" s="10" t="str">
        <f t="shared" si="6"/>
        <v>Mantener las medidas de control existentes, pero se deberían considerar soluciones o mejoras y se deben hacer comprobaciones periódicas para asegurar que el riesgo aún es tolerable.</v>
      </c>
      <c r="AD21" s="12" t="str">
        <f t="shared" si="7"/>
        <v>Aceptable</v>
      </c>
      <c r="AE21" s="10" t="s">
        <v>104</v>
      </c>
      <c r="AF21" s="211" t="s">
        <v>35</v>
      </c>
      <c r="AG21" s="211" t="s">
        <v>35</v>
      </c>
      <c r="AH21" s="211" t="s">
        <v>105</v>
      </c>
      <c r="AI21" s="13" t="s">
        <v>405</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81" x14ac:dyDescent="0.35">
      <c r="A22" s="79"/>
      <c r="B22" s="315"/>
      <c r="C22" s="315"/>
      <c r="D22" s="315"/>
      <c r="E22" s="411"/>
      <c r="F22" s="411"/>
      <c r="G22" s="67"/>
      <c r="H22" s="418"/>
      <c r="I22" s="15" t="s">
        <v>157</v>
      </c>
      <c r="J22" s="15" t="s">
        <v>112</v>
      </c>
      <c r="K22" s="15" t="s">
        <v>422</v>
      </c>
      <c r="L22" s="7">
        <v>25</v>
      </c>
      <c r="M22" s="243">
        <v>83</v>
      </c>
      <c r="N22" s="7">
        <v>0</v>
      </c>
      <c r="O22" s="7">
        <f t="shared" si="1"/>
        <v>108</v>
      </c>
      <c r="P22" s="211" t="s">
        <v>423</v>
      </c>
      <c r="Q22" s="211">
        <v>8</v>
      </c>
      <c r="R22" s="211" t="s">
        <v>34</v>
      </c>
      <c r="S22" s="211" t="s">
        <v>34</v>
      </c>
      <c r="T22" s="211" t="s">
        <v>45</v>
      </c>
      <c r="U22" s="8">
        <v>2</v>
      </c>
      <c r="V22" s="8">
        <v>2</v>
      </c>
      <c r="W22" s="8">
        <f t="shared" si="2"/>
        <v>4</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10</v>
      </c>
      <c r="AA22" s="8">
        <f t="shared" si="5"/>
        <v>40</v>
      </c>
      <c r="AB22" s="11" t="str">
        <f t="shared" si="0"/>
        <v>III</v>
      </c>
      <c r="AC22" s="10" t="str">
        <f t="shared" si="6"/>
        <v>Mejorar si es posible. Sería conveniente justificar la intervención y su rentabilidad.</v>
      </c>
      <c r="AD22" s="12" t="str">
        <f t="shared" si="7"/>
        <v>Aceptable</v>
      </c>
      <c r="AE22" s="12" t="s">
        <v>35</v>
      </c>
      <c r="AF22" s="15" t="s">
        <v>35</v>
      </c>
      <c r="AG22" s="15" t="s">
        <v>35</v>
      </c>
      <c r="AH22" s="15" t="s">
        <v>35</v>
      </c>
      <c r="AI22" s="13" t="s">
        <v>414</v>
      </c>
      <c r="AJ22" s="15"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 x14ac:dyDescent="0.35">
      <c r="A23" s="79"/>
      <c r="B23" s="315"/>
      <c r="C23" s="315"/>
      <c r="D23" s="315"/>
      <c r="E23" s="411"/>
      <c r="F23" s="411"/>
      <c r="G23" s="67" t="s">
        <v>34</v>
      </c>
      <c r="H23" s="386"/>
      <c r="I23" s="15" t="s">
        <v>54</v>
      </c>
      <c r="J23" s="15" t="s">
        <v>119</v>
      </c>
      <c r="K23" s="15" t="s">
        <v>107</v>
      </c>
      <c r="L23" s="7">
        <v>25</v>
      </c>
      <c r="M23" s="222">
        <v>83</v>
      </c>
      <c r="N23" s="7">
        <v>0</v>
      </c>
      <c r="O23" s="7">
        <f t="shared" si="1"/>
        <v>108</v>
      </c>
      <c r="P23" s="211" t="str">
        <f t="shared" si="8"/>
        <v>MUERTE, FRACTURAS, LACERACIÓN, CONTUSIÓN, HERIDAS</v>
      </c>
      <c r="Q23" s="211">
        <v>8</v>
      </c>
      <c r="R23" s="211" t="s">
        <v>34</v>
      </c>
      <c r="S23" s="211" t="s">
        <v>34</v>
      </c>
      <c r="T23" s="211" t="s">
        <v>34</v>
      </c>
      <c r="U23" s="8">
        <v>2</v>
      </c>
      <c r="V23" s="8">
        <v>1</v>
      </c>
      <c r="W23" s="8">
        <f t="shared" si="2"/>
        <v>2</v>
      </c>
      <c r="X23" s="9" t="str">
        <f t="shared" si="3"/>
        <v>B</v>
      </c>
      <c r="Y23" s="10" t="str">
        <f t="shared" si="4"/>
        <v>Situación mejorable con exposición ocasional o esporádica, o situación sin anomalía destacable con cualquier nivel de exposición. No es esperable que se materialice el riesgo, aunque puede ser concebible.</v>
      </c>
      <c r="Z23" s="8">
        <v>60</v>
      </c>
      <c r="AA23" s="8">
        <f t="shared" si="5"/>
        <v>120</v>
      </c>
      <c r="AB23" s="11" t="str">
        <f t="shared" si="0"/>
        <v>III</v>
      </c>
      <c r="AC23" s="10" t="str">
        <f t="shared" si="6"/>
        <v>Mejorar si es posible. Sería conveniente justificar la intervención y su rentabilidad.</v>
      </c>
      <c r="AD23" s="12" t="str">
        <f t="shared" si="7"/>
        <v>Aceptable</v>
      </c>
      <c r="AE23" s="10" t="s">
        <v>109</v>
      </c>
      <c r="AF23" s="15" t="s">
        <v>35</v>
      </c>
      <c r="AG23" s="15" t="s">
        <v>35</v>
      </c>
      <c r="AH23" s="15" t="s">
        <v>406</v>
      </c>
      <c r="AI23" s="13" t="s">
        <v>690</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ht="95.25" thickBot="1" x14ac:dyDescent="0.25">
      <c r="A24" s="99"/>
      <c r="B24" s="376"/>
      <c r="C24" s="376"/>
      <c r="D24" s="376"/>
      <c r="E24" s="412"/>
      <c r="F24" s="412"/>
      <c r="G24" s="67" t="s">
        <v>34</v>
      </c>
      <c r="H24" s="83" t="s">
        <v>113</v>
      </c>
      <c r="I24" s="211" t="s">
        <v>114</v>
      </c>
      <c r="J24" s="15" t="s">
        <v>116</v>
      </c>
      <c r="K24" s="211" t="s">
        <v>115</v>
      </c>
      <c r="L24" s="7">
        <v>25</v>
      </c>
      <c r="M24" s="222">
        <v>83</v>
      </c>
      <c r="N24" s="7">
        <v>0</v>
      </c>
      <c r="O24" s="7">
        <f t="shared" si="1"/>
        <v>108</v>
      </c>
      <c r="P24" s="211" t="str">
        <f t="shared" si="8"/>
        <v>HERIDAS, FRACTURAS LACERACIONES MUERTE</v>
      </c>
      <c r="Q24" s="211">
        <v>8</v>
      </c>
      <c r="R24" s="211" t="s">
        <v>34</v>
      </c>
      <c r="S24" s="211" t="s">
        <v>34</v>
      </c>
      <c r="T24" s="211" t="s">
        <v>34</v>
      </c>
      <c r="U24" s="8">
        <v>2</v>
      </c>
      <c r="V24" s="8">
        <v>1</v>
      </c>
      <c r="W24" s="8">
        <f t="shared" si="2"/>
        <v>2</v>
      </c>
      <c r="X24" s="9" t="str">
        <f t="shared" si="3"/>
        <v>B</v>
      </c>
      <c r="Y24" s="10" t="str">
        <f t="shared" si="4"/>
        <v>Situación mejorable con exposición ocasional o esporádica, o situación sin anomalía destacable con cualquier nivel de exposición. No es esperable que se materialice el riesgo, aunque puede ser concebible.</v>
      </c>
      <c r="Z24" s="8">
        <v>10</v>
      </c>
      <c r="AA24" s="8">
        <f t="shared" si="5"/>
        <v>20</v>
      </c>
      <c r="AB24" s="11" t="str">
        <f t="shared" si="0"/>
        <v>IV</v>
      </c>
      <c r="AC24" s="10" t="str">
        <f t="shared" si="6"/>
        <v>Mantener las medidas de control existentes, pero se deberían considerar soluciones o mejoras y se deben hacer comprobaciones periódicas para asegurar que el riesgo aún es tolerable.</v>
      </c>
      <c r="AD24" s="12" t="str">
        <f t="shared" si="7"/>
        <v>Aceptable</v>
      </c>
      <c r="AE24" s="24" t="s">
        <v>117</v>
      </c>
      <c r="AF24" s="211" t="s">
        <v>35</v>
      </c>
      <c r="AG24" s="211" t="s">
        <v>35</v>
      </c>
      <c r="AH24" s="211" t="s">
        <v>118</v>
      </c>
      <c r="AI24" s="13" t="s">
        <v>419</v>
      </c>
      <c r="AJ24" s="211" t="s">
        <v>35</v>
      </c>
      <c r="AK24" s="14" t="s">
        <v>36</v>
      </c>
    </row>
    <row r="25" spans="1:64" x14ac:dyDescent="0.2">
      <c r="AI25" s="220"/>
    </row>
    <row r="33" ht="67.5" customHeight="1" x14ac:dyDescent="0.2"/>
    <row r="48" ht="67.5" customHeight="1" x14ac:dyDescent="0.2"/>
    <row r="63" ht="67.5" customHeight="1" x14ac:dyDescent="0.2"/>
    <row r="76" ht="67.5" customHeight="1" x14ac:dyDescent="0.2"/>
    <row r="91" ht="67.5" customHeight="1" x14ac:dyDescent="0.2"/>
    <row r="104" ht="67.5" customHeight="1" x14ac:dyDescent="0.2"/>
    <row r="118" ht="67.5" customHeight="1" x14ac:dyDescent="0.2"/>
    <row r="132" ht="67.5" customHeight="1" x14ac:dyDescent="0.2"/>
    <row r="146" ht="67.5" customHeight="1" x14ac:dyDescent="0.2"/>
    <row r="160" ht="67.5" customHeight="1" x14ac:dyDescent="0.2"/>
    <row r="174" ht="67.5" customHeight="1" x14ac:dyDescent="0.2"/>
    <row r="188" ht="67.5" customHeight="1" x14ac:dyDescent="0.2"/>
    <row r="202" ht="67.5" customHeight="1" x14ac:dyDescent="0.2"/>
    <row r="217" ht="67.5" customHeight="1" x14ac:dyDescent="0.2"/>
    <row r="232" ht="67.5" customHeight="1" x14ac:dyDescent="0.2"/>
    <row r="247" ht="67.5" customHeight="1" x14ac:dyDescent="0.2"/>
    <row r="261" ht="67.5" customHeight="1" x14ac:dyDescent="0.2"/>
    <row r="275" ht="67.5" customHeight="1" x14ac:dyDescent="0.2"/>
    <row r="289" ht="67.5" customHeight="1" x14ac:dyDescent="0.2"/>
    <row r="303" ht="67.5" customHeight="1" x14ac:dyDescent="0.2"/>
    <row r="317" ht="67.5" customHeight="1" x14ac:dyDescent="0.2"/>
    <row r="331" ht="67.5" customHeight="1" x14ac:dyDescent="0.2"/>
    <row r="346" ht="67.5" customHeight="1" x14ac:dyDescent="0.2"/>
    <row r="360" ht="67.5" customHeight="1" x14ac:dyDescent="0.2"/>
    <row r="374" ht="67.5" customHeight="1" x14ac:dyDescent="0.2"/>
    <row r="388" ht="67.5" customHeight="1" x14ac:dyDescent="0.2"/>
    <row r="402" ht="67.5" customHeight="1" x14ac:dyDescent="0.2"/>
    <row r="416" ht="67.5" customHeight="1" x14ac:dyDescent="0.2"/>
    <row r="431" ht="67.5" customHeight="1" x14ac:dyDescent="0.2"/>
    <row r="446" ht="67.5" customHeight="1" x14ac:dyDescent="0.2"/>
    <row r="461" ht="67.5" customHeight="1" x14ac:dyDescent="0.2"/>
    <row r="476" ht="148.5" customHeight="1" x14ac:dyDescent="0.2"/>
    <row r="485" ht="67.5" customHeight="1" x14ac:dyDescent="0.2"/>
    <row r="500" ht="67.5" customHeight="1" x14ac:dyDescent="0.2"/>
    <row r="515" ht="67.5" customHeight="1" x14ac:dyDescent="0.2"/>
    <row r="529" ht="67.5" customHeight="1" x14ac:dyDescent="0.2"/>
    <row r="543" ht="67.5" customHeight="1" x14ac:dyDescent="0.2"/>
    <row r="558" ht="67.5" customHeight="1" x14ac:dyDescent="0.2"/>
    <row r="572" ht="67.5" customHeight="1" x14ac:dyDescent="0.2"/>
    <row r="586" ht="67.5" customHeight="1" x14ac:dyDescent="0.2"/>
    <row r="601" ht="67.5" customHeight="1" x14ac:dyDescent="0.2"/>
    <row r="616" ht="67.5" customHeight="1" x14ac:dyDescent="0.2"/>
    <row r="631" ht="67.5" customHeight="1" x14ac:dyDescent="0.2"/>
    <row r="646" ht="67.5" customHeight="1" x14ac:dyDescent="0.2"/>
    <row r="660" ht="67.5" customHeight="1" x14ac:dyDescent="0.2"/>
    <row r="675" ht="67.5" customHeight="1" x14ac:dyDescent="0.2"/>
    <row r="690" ht="67.5" customHeight="1" x14ac:dyDescent="0.2"/>
    <row r="704" ht="67.5" customHeight="1" x14ac:dyDescent="0.2"/>
    <row r="719" ht="67.5" customHeight="1" x14ac:dyDescent="0.2"/>
    <row r="733" ht="148.5" customHeight="1" x14ac:dyDescent="0.2"/>
  </sheetData>
  <mergeCells count="44">
    <mergeCell ref="AD9:AD10"/>
    <mergeCell ref="AE9:AE10"/>
    <mergeCell ref="AF9:AF10"/>
    <mergeCell ref="U9:U10"/>
    <mergeCell ref="AJ9:AJ10"/>
    <mergeCell ref="AK9:AK10"/>
    <mergeCell ref="B11:B24"/>
    <mergeCell ref="C11:C24"/>
    <mergeCell ref="D11:D24"/>
    <mergeCell ref="E11:E24"/>
    <mergeCell ref="F11:F24"/>
    <mergeCell ref="AA9:AA10"/>
    <mergeCell ref="AB9:AB10"/>
    <mergeCell ref="AC9:AC10"/>
    <mergeCell ref="H11:H13"/>
    <mergeCell ref="H16:H17"/>
    <mergeCell ref="H18:H23"/>
    <mergeCell ref="AG9:AG10"/>
    <mergeCell ref="AH9:AH10"/>
    <mergeCell ref="AI9:AI10"/>
    <mergeCell ref="V9:V10"/>
    <mergeCell ref="W9:W10"/>
    <mergeCell ref="X9:X10"/>
    <mergeCell ref="Y9:Y10"/>
    <mergeCell ref="Z9:Z10"/>
    <mergeCell ref="R9:T9"/>
    <mergeCell ref="B9:B10"/>
    <mergeCell ref="C9:C10"/>
    <mergeCell ref="D9:D10"/>
    <mergeCell ref="E9:E10"/>
    <mergeCell ref="F9:F10"/>
    <mergeCell ref="G9:G10"/>
    <mergeCell ref="H9:J9"/>
    <mergeCell ref="K9:K10"/>
    <mergeCell ref="L9:O9"/>
    <mergeCell ref="P9:P10"/>
    <mergeCell ref="Q9:Q10"/>
    <mergeCell ref="B5:T5"/>
    <mergeCell ref="U5:AK5"/>
    <mergeCell ref="B7:T8"/>
    <mergeCell ref="U7:AC8"/>
    <mergeCell ref="AD7:AD8"/>
    <mergeCell ref="AE7:AK7"/>
    <mergeCell ref="AE8:AK8"/>
  </mergeCells>
  <conditionalFormatting sqref="AB682:AF682 AE514:AF514 AE502:AF502 AE234:AF234 AB50:AF50 AB35:AF35 AB29:AF32 AB33:AE34 AB44:AF47 AB36:AE43 AB48:AE49 AB62:AF63 AB51:AE61 AB65:AF65 AB64:AE64 AB75:AF76 AB66:AE74 AB78:AF78 AB77:AE77 AB90:AF91 AB79:AE89 AB93:AF93 AB92:AE92 AB94:AE103 AF89 AF103:AF104 AE106:AF106 AE104:AE105 AE107:AE116 AF116 AE117:AF118 AE120:AF120 AE119 AE121:AE130 AF130 AE131:AF132 AE134:AF134 AE133 AE135:AE144 AF144 AE145:AF146 AE148:AF148 AE147 AE149:AE158 AF158 AB104:AD158 AB159:AF231 AE246:AF247 AE249:AF249 AE248 AE250:AE259 AF259 AB260:AF260 AE261:AF499 AE500:AE501 AE503:AE513 AB261:AD514 AB515:AF600 AB677:AF677 AB612:AF613 AB603:AF603 AB601:AE602 AB604:AE611 AB615:AF674 AB614:AE614 AB675:AE676 AB678:AE681 AB686:AF687 AB683:AE685 AB689:AF749 AB688:AE688 AB232:AE233 AE235:AE245 AB234:AD259 AC14:AE14 AB25:AE28 AC16:AE17">
    <cfRule type="cellIs" dxfId="630" priority="78" stopIfTrue="1" operator="equal">
      <formula>"I"</formula>
    </cfRule>
    <cfRule type="cellIs" dxfId="629" priority="79" stopIfTrue="1" operator="equal">
      <formula>"II"</formula>
    </cfRule>
    <cfRule type="cellIs" dxfId="628" priority="80" stopIfTrue="1" operator="between">
      <formula>"III"</formula>
      <formula>"IV"</formula>
    </cfRule>
  </conditionalFormatting>
  <conditionalFormatting sqref="AD682:AF682 AE514:AF514 AE502:AF502 AD234:AF234 AD232:AE233 AD235:AE246 AD50:AF50 AD35:AF35 AD29:AF32 AD33:AE34 AD44:AF47 AD36:AE43 AD48:AE49 AD62:AF63 AD51:AE61 AD65:AF65 AD64:AE64 AD75:AF76 AD66:AE74 AD78:AF78 AD77:AE77 AD90:AF91 AD79:AE89 AD93:AF93 AD92:AE92 AD94:AE103 AF89 AF103:AF104 AE106:AF106 AE104:AE105 AE107:AE116 AF116 AE117:AF118 AE120:AF120 AE119 AE121:AE130 AF130 AE131:AF132 AE134:AF134 AE133 AE135:AE144 AF144 AE145:AF146 AE148:AF148 AE147 AE149:AE158 AF158 AD104:AD158 AD159:AF231 AF246:AF247 AE249:AF249 AE247:AE248 AE250:AE259 AF259 AD247:AD259 AD260:AF260 AE261:AF499 AE500:AE501 AE503:AE513 AD261:AD514 AD515:AF600 AD677:AF677 AD612:AF613 AD603:AF603 AD601:AE602 AD604:AE611 AD615:AF674 AD614:AE614 AD675:AE676 AD678:AE681 AD686:AF687 AD683:AE685 AD689:AF749 AD688:AE688 AD14:AE14 AD25:AE28 AD16:AE17">
    <cfRule type="cellIs" dxfId="627" priority="76" stopIfTrue="1" operator="equal">
      <formula>"Aceptable"</formula>
    </cfRule>
    <cfRule type="cellIs" dxfId="626" priority="77" stopIfTrue="1" operator="equal">
      <formula>"No aceptable"</formula>
    </cfRule>
  </conditionalFormatting>
  <conditionalFormatting sqref="AD14 AD25:AD749 AD16:AD17">
    <cfRule type="containsText" dxfId="625" priority="73" stopIfTrue="1" operator="containsText" text="No aceptable o aceptable con control específico">
      <formula>NOT(ISERROR(SEARCH("No aceptable o aceptable con control específico",AD14)))</formula>
    </cfRule>
    <cfRule type="containsText" dxfId="624" priority="74" stopIfTrue="1" operator="containsText" text="No aceptable">
      <formula>NOT(ISERROR(SEARCH("No aceptable",AD14)))</formula>
    </cfRule>
    <cfRule type="containsText" dxfId="623" priority="75" stopIfTrue="1" operator="containsText" text="No Aceptable o aceptable con control específico">
      <formula>NOT(ISERROR(SEARCH("No Aceptable o aceptable con control específico",AD14)))</formula>
    </cfRule>
  </conditionalFormatting>
  <conditionalFormatting sqref="AD11">
    <cfRule type="containsText" dxfId="622" priority="65" stopIfTrue="1" operator="containsText" text="No aceptable o aceptable con control específico">
      <formula>NOT(ISERROR(SEARCH("No aceptable o aceptable con control específico",AD11)))</formula>
    </cfRule>
    <cfRule type="containsText" dxfId="621" priority="66" stopIfTrue="1" operator="containsText" text="No aceptable">
      <formula>NOT(ISERROR(SEARCH("No aceptable",AD11)))</formula>
    </cfRule>
    <cfRule type="containsText" dxfId="620" priority="67" stopIfTrue="1" operator="containsText" text="No Aceptable o aceptable con control específico">
      <formula>NOT(ISERROR(SEARCH("No Aceptable o aceptable con control específico",AD11)))</formula>
    </cfRule>
  </conditionalFormatting>
  <conditionalFormatting sqref="AD11:AE11">
    <cfRule type="cellIs" dxfId="619" priority="68" stopIfTrue="1" operator="equal">
      <formula>"Aceptable"</formula>
    </cfRule>
    <cfRule type="cellIs" dxfId="618" priority="69" stopIfTrue="1" operator="equal">
      <formula>"No aceptable"</formula>
    </cfRule>
  </conditionalFormatting>
  <conditionalFormatting sqref="AD13:AE13">
    <cfRule type="cellIs" dxfId="617" priority="60" stopIfTrue="1" operator="equal">
      <formula>"Aceptable"</formula>
    </cfRule>
    <cfRule type="cellIs" dxfId="616" priority="61" stopIfTrue="1" operator="equal">
      <formula>"No aceptable"</formula>
    </cfRule>
  </conditionalFormatting>
  <conditionalFormatting sqref="AD13">
    <cfRule type="containsText" dxfId="615" priority="57" stopIfTrue="1" operator="containsText" text="No aceptable o aceptable con control específico">
      <formula>NOT(ISERROR(SEARCH("No aceptable o aceptable con control específico",AD13)))</formula>
    </cfRule>
    <cfRule type="containsText" dxfId="614" priority="58" stopIfTrue="1" operator="containsText" text="No aceptable">
      <formula>NOT(ISERROR(SEARCH("No aceptable",AD13)))</formula>
    </cfRule>
    <cfRule type="containsText" dxfId="613" priority="59" stopIfTrue="1" operator="containsText" text="No Aceptable o aceptable con control específico">
      <formula>NOT(ISERROR(SEARCH("No Aceptable o aceptable con control específico",AD13)))</formula>
    </cfRule>
  </conditionalFormatting>
  <conditionalFormatting sqref="AD20:AE20">
    <cfRule type="cellIs" dxfId="612" priority="36" stopIfTrue="1" operator="equal">
      <formula>"Aceptable"</formula>
    </cfRule>
    <cfRule type="cellIs" dxfId="611" priority="37" stopIfTrue="1" operator="equal">
      <formula>"No aceptable"</formula>
    </cfRule>
  </conditionalFormatting>
  <conditionalFormatting sqref="AD20">
    <cfRule type="containsText" dxfId="610" priority="33" stopIfTrue="1" operator="containsText" text="No aceptable o aceptable con control específico">
      <formula>NOT(ISERROR(SEARCH("No aceptable o aceptable con control específico",AD20)))</formula>
    </cfRule>
    <cfRule type="containsText" dxfId="609" priority="34" stopIfTrue="1" operator="containsText" text="No aceptable">
      <formula>NOT(ISERROR(SEARCH("No aceptable",AD20)))</formula>
    </cfRule>
    <cfRule type="containsText" dxfId="608" priority="35" stopIfTrue="1" operator="containsText" text="No Aceptable o aceptable con control específico">
      <formula>NOT(ISERROR(SEARCH("No Aceptable o aceptable con control específico",AD20)))</formula>
    </cfRule>
  </conditionalFormatting>
  <conditionalFormatting sqref="AD18 AD21 AD23:AD24">
    <cfRule type="containsText" dxfId="607" priority="41" stopIfTrue="1" operator="containsText" text="No aceptable o aceptable con control específico">
      <formula>NOT(ISERROR(SEARCH("No aceptable o aceptable con control específico",AD18)))</formula>
    </cfRule>
    <cfRule type="containsText" dxfId="606" priority="42" stopIfTrue="1" operator="containsText" text="No aceptable">
      <formula>NOT(ISERROR(SEARCH("No aceptable",AD18)))</formula>
    </cfRule>
    <cfRule type="containsText" dxfId="605" priority="43" stopIfTrue="1" operator="containsText" text="No Aceptable o aceptable con control específico">
      <formula>NOT(ISERROR(SEARCH("No Aceptable o aceptable con control específico",AD18)))</formula>
    </cfRule>
  </conditionalFormatting>
  <conditionalFormatting sqref="AE24:AF24 AD18:AE18 AD21:AE21 AE23 AD23:AD24">
    <cfRule type="cellIs" dxfId="604" priority="44" stopIfTrue="1" operator="equal">
      <formula>"Aceptable"</formula>
    </cfRule>
    <cfRule type="cellIs" dxfId="603" priority="45" stopIfTrue="1" operator="equal">
      <formula>"No aceptable"</formula>
    </cfRule>
  </conditionalFormatting>
  <conditionalFormatting sqref="AD22">
    <cfRule type="containsText" dxfId="602" priority="25" stopIfTrue="1" operator="containsText" text="No aceptable o aceptable con control específico">
      <formula>NOT(ISERROR(SEARCH("No aceptable o aceptable con control específico",AD22)))</formula>
    </cfRule>
    <cfRule type="containsText" dxfId="601" priority="26" stopIfTrue="1" operator="containsText" text="No aceptable">
      <formula>NOT(ISERROR(SEARCH("No aceptable",AD22)))</formula>
    </cfRule>
    <cfRule type="containsText" dxfId="600" priority="27" stopIfTrue="1" operator="containsText" text="No Aceptable o aceptable con control específico">
      <formula>NOT(ISERROR(SEARCH("No Aceptable o aceptable con control específico",AD22)))</formula>
    </cfRule>
  </conditionalFormatting>
  <conditionalFormatting sqref="AD22:AE22">
    <cfRule type="cellIs" dxfId="599" priority="28" stopIfTrue="1" operator="equal">
      <formula>"Aceptable"</formula>
    </cfRule>
    <cfRule type="cellIs" dxfId="598" priority="29" stopIfTrue="1" operator="equal">
      <formula>"No aceptable"</formula>
    </cfRule>
  </conditionalFormatting>
  <conditionalFormatting sqref="AD19:AE19">
    <cfRule type="cellIs" dxfId="597" priority="20" stopIfTrue="1" operator="equal">
      <formula>"Aceptable"</formula>
    </cfRule>
    <cfRule type="cellIs" dxfId="596" priority="21" stopIfTrue="1" operator="equal">
      <formula>"No aceptable"</formula>
    </cfRule>
  </conditionalFormatting>
  <conditionalFormatting sqref="AD19">
    <cfRule type="containsText" dxfId="595" priority="17" stopIfTrue="1" operator="containsText" text="No aceptable o aceptable con control específico">
      <formula>NOT(ISERROR(SEARCH("No aceptable o aceptable con control específico",AD19)))</formula>
    </cfRule>
    <cfRule type="containsText" dxfId="594" priority="18" stopIfTrue="1" operator="containsText" text="No aceptable">
      <formula>NOT(ISERROR(SEARCH("No aceptable",AD19)))</formula>
    </cfRule>
    <cfRule type="containsText" dxfId="593" priority="19" stopIfTrue="1" operator="containsText" text="No Aceptable o aceptable con control específico">
      <formula>NOT(ISERROR(SEARCH("No Aceptable o aceptable con control específico",AD19)))</formula>
    </cfRule>
  </conditionalFormatting>
  <conditionalFormatting sqref="AD12:AE12">
    <cfRule type="cellIs" dxfId="592" priority="12" stopIfTrue="1" operator="equal">
      <formula>"Aceptable"</formula>
    </cfRule>
    <cfRule type="cellIs" dxfId="591" priority="13" stopIfTrue="1" operator="equal">
      <formula>"No aceptable"</formula>
    </cfRule>
  </conditionalFormatting>
  <conditionalFormatting sqref="AD12">
    <cfRule type="containsText" dxfId="590" priority="9" stopIfTrue="1" operator="containsText" text="No aceptable o aceptable con control específico">
      <formula>NOT(ISERROR(SEARCH("No aceptable o aceptable con control específico",AD12)))</formula>
    </cfRule>
    <cfRule type="containsText" dxfId="589" priority="10" stopIfTrue="1" operator="containsText" text="No aceptable">
      <formula>NOT(ISERROR(SEARCH("No aceptable",AD12)))</formula>
    </cfRule>
    <cfRule type="containsText" dxfId="588" priority="11" stopIfTrue="1" operator="containsText" text="No Aceptable o aceptable con control específico">
      <formula>NOT(ISERROR(SEARCH("No Aceptable o aceptable con control específico",AD12)))</formula>
    </cfRule>
  </conditionalFormatting>
  <conditionalFormatting sqref="AD15">
    <cfRule type="containsText" dxfId="587" priority="4" stopIfTrue="1" operator="containsText" text="No aceptable o aceptable con control específico">
      <formula>NOT(ISERROR(SEARCH("No aceptable o aceptable con control específico",AD15)))</formula>
    </cfRule>
    <cfRule type="containsText" dxfId="586" priority="5" stopIfTrue="1" operator="containsText" text="No aceptable">
      <formula>NOT(ISERROR(SEARCH("No aceptable",AD15)))</formula>
    </cfRule>
    <cfRule type="containsText" dxfId="585" priority="6" stopIfTrue="1" operator="containsText" text="No Aceptable o aceptable con control específico">
      <formula>NOT(ISERROR(SEARCH("No Aceptable o aceptable con control específico",AD15)))</formula>
    </cfRule>
  </conditionalFormatting>
  <conditionalFormatting sqref="AD15:AE15">
    <cfRule type="cellIs" dxfId="584" priority="7" stopIfTrue="1" operator="equal">
      <formula>"Aceptable"</formula>
    </cfRule>
    <cfRule type="cellIs" dxfId="583" priority="8" stopIfTrue="1" operator="equal">
      <formula>"No aceptable"</formula>
    </cfRule>
  </conditionalFormatting>
  <conditionalFormatting sqref="AB11:AB24">
    <cfRule type="cellIs" dxfId="582" priority="1" stopIfTrue="1" operator="equal">
      <formula>"I"</formula>
    </cfRule>
    <cfRule type="cellIs" dxfId="581" priority="2" stopIfTrue="1" operator="equal">
      <formula>"II"</formula>
    </cfRule>
    <cfRule type="cellIs" dxfId="580" priority="3" stopIfTrue="1" operator="between">
      <formula>"III"</formula>
      <formula>"IV"</formula>
    </cfRule>
  </conditionalFormatting>
  <dataValidations count="4">
    <dataValidation allowBlank="1" sqref="AA11:AA24" xr:uid="{00000000-0002-0000-1100-000000000000}"/>
    <dataValidation type="list" allowBlank="1" showInputMessage="1" showErrorMessage="1" prompt="10 = Muy Alto_x000a_6 = Alto_x000a_2 = Medio_x000a_0 = Bajo" sqref="U11:U24" xr:uid="{00000000-0002-0000-1100-000001000000}">
      <formula1>"10, 6, 2, 0, "</formula1>
    </dataValidation>
    <dataValidation type="list" allowBlank="1" showInputMessage="1" prompt="4 = Continua_x000a_3 = Frecuente_x000a_2 = Ocasional_x000a_1 = Esporádica" sqref="V11:V24" xr:uid="{00000000-0002-0000-11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4" xr:uid="{00000000-0002-0000-1100-000003000000}">
      <formula1>"100,60,25,10"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BL736"/>
  <sheetViews>
    <sheetView workbookViewId="0"/>
  </sheetViews>
  <sheetFormatPr baseColWidth="10" defaultRowHeight="12.75" x14ac:dyDescent="0.2"/>
  <cols>
    <col min="1" max="1" width="1.85546875" customWidth="1"/>
    <col min="2" max="2" width="5.7109375" customWidth="1"/>
    <col min="3" max="3" width="7.5703125" customWidth="1"/>
    <col min="4" max="4" width="5.5703125" customWidth="1"/>
    <col min="5" max="5" width="4.7109375" customWidth="1"/>
    <col min="6" max="6" width="13.71093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128" t="s">
        <v>3</v>
      </c>
      <c r="I10" s="128" t="s">
        <v>4</v>
      </c>
      <c r="J10" s="128" t="s">
        <v>6</v>
      </c>
      <c r="K10" s="307"/>
      <c r="L10" s="127" t="s">
        <v>42</v>
      </c>
      <c r="M10" s="127" t="s">
        <v>43</v>
      </c>
      <c r="N10" s="27" t="s">
        <v>44</v>
      </c>
      <c r="O10" s="27" t="s">
        <v>47</v>
      </c>
      <c r="P10" s="307"/>
      <c r="Q10" s="308"/>
      <c r="R10" s="128" t="s">
        <v>6</v>
      </c>
      <c r="S10" s="128" t="s">
        <v>1</v>
      </c>
      <c r="T10" s="12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317</v>
      </c>
      <c r="C11" s="375" t="s">
        <v>525</v>
      </c>
      <c r="D11" s="375" t="s">
        <v>701</v>
      </c>
      <c r="E11" s="419" t="s">
        <v>523</v>
      </c>
      <c r="F11" s="415" t="s">
        <v>524</v>
      </c>
      <c r="G11" s="309" t="s">
        <v>45</v>
      </c>
      <c r="H11" s="311" t="s">
        <v>37</v>
      </c>
      <c r="I11" s="15" t="s">
        <v>52</v>
      </c>
      <c r="J11" s="15" t="s">
        <v>57</v>
      </c>
      <c r="K11" s="133" t="s">
        <v>59</v>
      </c>
      <c r="L11" s="7">
        <v>2</v>
      </c>
      <c r="M11" s="74">
        <v>1</v>
      </c>
      <c r="N11" s="7">
        <v>0</v>
      </c>
      <c r="O11" s="7">
        <f>SUM(L11:N11)</f>
        <v>3</v>
      </c>
      <c r="P11" s="133" t="str">
        <f>K11</f>
        <v xml:space="preserve">FATIGA VISUAL, CEFALEÁ, DISMINUCIÓN DE LA DESTREZA Y PRECISIÓN, DESLUMBRAMIENTO </v>
      </c>
      <c r="Q11" s="133">
        <v>8</v>
      </c>
      <c r="R11" s="133" t="s">
        <v>64</v>
      </c>
      <c r="S11" s="133" t="s">
        <v>120</v>
      </c>
      <c r="T11" s="277" t="s">
        <v>34</v>
      </c>
      <c r="U11" s="277">
        <v>2</v>
      </c>
      <c r="V11" s="277">
        <v>4</v>
      </c>
      <c r="W11" s="277">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672</v>
      </c>
      <c r="AI11" s="13" t="s">
        <v>629</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x14ac:dyDescent="0.35">
      <c r="A12" s="79"/>
      <c r="B12" s="315"/>
      <c r="C12" s="315"/>
      <c r="D12" s="315"/>
      <c r="E12" s="420"/>
      <c r="F12" s="415"/>
      <c r="G12" s="310"/>
      <c r="H12" s="321"/>
      <c r="I12" s="15" t="s">
        <v>56</v>
      </c>
      <c r="J12" s="15" t="s">
        <v>71</v>
      </c>
      <c r="K12" s="133" t="s">
        <v>72</v>
      </c>
      <c r="L12" s="7">
        <v>2</v>
      </c>
      <c r="M12" s="74">
        <v>1</v>
      </c>
      <c r="N12" s="7">
        <v>0</v>
      </c>
      <c r="O12" s="7">
        <f t="shared" ref="O12:O26" si="0">SUM(L12:N12)</f>
        <v>3</v>
      </c>
      <c r="P12" s="133" t="s">
        <v>73</v>
      </c>
      <c r="Q12" s="133">
        <v>8</v>
      </c>
      <c r="R12" s="133" t="s">
        <v>74</v>
      </c>
      <c r="S12" s="133" t="s">
        <v>34</v>
      </c>
      <c r="T12" s="277" t="s">
        <v>34</v>
      </c>
      <c r="U12" s="277">
        <v>2</v>
      </c>
      <c r="V12" s="277">
        <v>4</v>
      </c>
      <c r="W12" s="277">
        <f t="shared" ref="W12:W26" si="1">V12*U12</f>
        <v>8</v>
      </c>
      <c r="X12" s="9" t="str">
        <f t="shared" ref="X12:X26" si="2">+IF(AND(U12*V12&gt;=24,U12*V12&lt;=40),"MA",IF(AND(U12*V12&gt;=10,U12*V12&lt;=20),"A",IF(AND(U12*V12&gt;=6,U12*V12&lt;=8),"M",IF(AND(U12*V12&gt;=0,U12*V12&lt;=4),"B",""))))</f>
        <v>M</v>
      </c>
      <c r="Y12" s="10" t="str">
        <f t="shared" ref="Y12:Y26"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6" si="4">W12*Z12</f>
        <v>80</v>
      </c>
      <c r="AB12" s="11" t="str">
        <f t="shared" ref="AB12:AB26" si="5">+IF(AND(U12*V12*Z12&gt;=600,U12*V12*Z12&lt;=4000),"I",IF(AND(U12*V12*Z12&gt;=150,U12*V12*Z12&lt;=500),"II",IF(AND(U12*V12*Z12&gt;=40,U12*V12*Z12&lt;=120),"III",IF(AND(U12*V12*Z12&gt;=0,U12*V12*Z12&lt;=20),"IV",""))))</f>
        <v>III</v>
      </c>
      <c r="AC12" s="10" t="str">
        <f t="shared" ref="AC12:AC26"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6" si="7">+IF(AB12="I","No aceptable",IF(AB12="II","No aceptable o aceptable con control específico",IF(AB12="III","Aceptable",IF(AB12="IV","Aceptable",""))))</f>
        <v>Aceptable</v>
      </c>
      <c r="AE12" s="10" t="s">
        <v>35</v>
      </c>
      <c r="AF12" s="15" t="s">
        <v>35</v>
      </c>
      <c r="AG12" s="15" t="s">
        <v>35</v>
      </c>
      <c r="AH12" s="15" t="s">
        <v>75</v>
      </c>
      <c r="AI12" s="13" t="s">
        <v>698</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08" x14ac:dyDescent="0.35">
      <c r="A13" s="79"/>
      <c r="B13" s="315"/>
      <c r="C13" s="315"/>
      <c r="D13" s="315"/>
      <c r="E13" s="420"/>
      <c r="F13" s="415"/>
      <c r="G13" s="136" t="s">
        <v>34</v>
      </c>
      <c r="H13" s="321"/>
      <c r="I13" s="15" t="s">
        <v>210</v>
      </c>
      <c r="J13" s="135" t="s">
        <v>225</v>
      </c>
      <c r="K13" s="133" t="s">
        <v>211</v>
      </c>
      <c r="L13" s="7">
        <v>2</v>
      </c>
      <c r="M13" s="74">
        <v>1</v>
      </c>
      <c r="N13" s="7">
        <v>0</v>
      </c>
      <c r="O13" s="7">
        <f t="shared" si="0"/>
        <v>3</v>
      </c>
      <c r="P13" s="130" t="s">
        <v>212</v>
      </c>
      <c r="Q13" s="133">
        <v>4</v>
      </c>
      <c r="R13" s="133" t="s">
        <v>34</v>
      </c>
      <c r="S13" s="133" t="s">
        <v>34</v>
      </c>
      <c r="T13" s="133" t="s">
        <v>34</v>
      </c>
      <c r="U13" s="277">
        <v>2</v>
      </c>
      <c r="V13" s="277">
        <v>2</v>
      </c>
      <c r="W13" s="277">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+IF(AND(U13*V13*Z13&gt;=600,U13*V13*Z13&lt;=4000),"I",IF(AND(U13*V13*Z13&gt;=150,U13*V13*Z13&lt;=500),"II",IF(AND(U13*V13*Z13&gt;=40,U13*V13*Z13&lt;=120),"III",IF(AND(U13*V13*Z13&gt;=0,U13*V13*Z13&lt;=20),"IV",""))))</f>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346</v>
      </c>
      <c r="AI13" s="26" t="s">
        <v>405</v>
      </c>
      <c r="AJ13" s="14" t="s">
        <v>696</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420"/>
      <c r="F14" s="415"/>
      <c r="G14" s="136" t="s">
        <v>34</v>
      </c>
      <c r="H14" s="312"/>
      <c r="I14" s="15" t="s">
        <v>226</v>
      </c>
      <c r="J14" s="15" t="s">
        <v>227</v>
      </c>
      <c r="K14" s="133" t="s">
        <v>228</v>
      </c>
      <c r="L14" s="7">
        <v>2</v>
      </c>
      <c r="M14" s="74">
        <v>1</v>
      </c>
      <c r="N14" s="7">
        <v>0</v>
      </c>
      <c r="O14" s="7">
        <f t="shared" si="0"/>
        <v>3</v>
      </c>
      <c r="P14" s="133" t="s">
        <v>229</v>
      </c>
      <c r="Q14" s="133">
        <v>2</v>
      </c>
      <c r="R14" s="133" t="s">
        <v>34</v>
      </c>
      <c r="S14" s="133" t="s">
        <v>34</v>
      </c>
      <c r="T14" s="277" t="s">
        <v>34</v>
      </c>
      <c r="U14" s="277">
        <v>2</v>
      </c>
      <c r="V14" s="277">
        <v>2</v>
      </c>
      <c r="W14" s="277">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10</v>
      </c>
      <c r="AA14" s="8">
        <f t="shared" si="4"/>
        <v>40</v>
      </c>
      <c r="AB14" s="11" t="str">
        <f>+IF(AND(U14*V14*Z14&gt;=600,U14*V14*Z14&lt;=4000),"I",IF(AND(U14*V14*Z14&gt;=150,U14*V14*Z14&lt;=500),"II",IF(AND(U14*V14*Z14&gt;=40,U14*V14*Z14&lt;=120),"III",IF(AND(U14*V14*Z14&gt;=0,U14*V14*Z14&lt;=20),"IV",""))))</f>
        <v>III</v>
      </c>
      <c r="AC14" s="10"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2" t="str">
        <f>+IF(AB14="I","No aceptable",IF(AB14="II","No aceptable o aceptable con control específico",IF(AB14="III","Aceptable",IF(AB14="IV","Aceptable",""))))</f>
        <v>Aceptable</v>
      </c>
      <c r="AE14" s="13" t="s">
        <v>213</v>
      </c>
      <c r="AF14" s="15" t="s">
        <v>35</v>
      </c>
      <c r="AG14" s="15" t="s">
        <v>35</v>
      </c>
      <c r="AH14" s="15" t="s">
        <v>35</v>
      </c>
      <c r="AI14" s="13" t="s">
        <v>405</v>
      </c>
      <c r="AJ14" s="14" t="s">
        <v>369</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21.5" x14ac:dyDescent="0.35">
      <c r="A15" s="79"/>
      <c r="B15" s="315"/>
      <c r="C15" s="315"/>
      <c r="D15" s="315"/>
      <c r="E15" s="420"/>
      <c r="F15" s="415"/>
      <c r="G15" s="74" t="s">
        <v>34</v>
      </c>
      <c r="H15" s="131" t="s">
        <v>49</v>
      </c>
      <c r="I15" s="15" t="s">
        <v>80</v>
      </c>
      <c r="J15" s="15" t="s">
        <v>699</v>
      </c>
      <c r="K15" s="133" t="s">
        <v>151</v>
      </c>
      <c r="L15" s="7">
        <v>2</v>
      </c>
      <c r="M15" s="74">
        <v>1</v>
      </c>
      <c r="N15" s="7">
        <v>0</v>
      </c>
      <c r="O15" s="7">
        <f t="shared" si="0"/>
        <v>3</v>
      </c>
      <c r="P15" s="133" t="str">
        <f t="shared" ref="P15:P26" si="8">K15</f>
        <v>ALTERACIONES DE SUEÑO ESTRÉS</v>
      </c>
      <c r="Q15" s="133">
        <v>8</v>
      </c>
      <c r="R15" s="133" t="s">
        <v>34</v>
      </c>
      <c r="S15" s="133" t="s">
        <v>34</v>
      </c>
      <c r="T15" s="277" t="s">
        <v>34</v>
      </c>
      <c r="U15" s="277">
        <v>2</v>
      </c>
      <c r="V15" s="277">
        <v>2</v>
      </c>
      <c r="W15" s="277">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490</v>
      </c>
      <c r="AF15" s="15" t="s">
        <v>35</v>
      </c>
      <c r="AG15" s="15" t="s">
        <v>35</v>
      </c>
      <c r="AH15" s="15" t="s">
        <v>348</v>
      </c>
      <c r="AI15" s="19" t="s">
        <v>700</v>
      </c>
      <c r="AJ15" s="15"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48.5" x14ac:dyDescent="0.35">
      <c r="A16" s="79"/>
      <c r="B16" s="315"/>
      <c r="C16" s="315"/>
      <c r="D16" s="315"/>
      <c r="E16" s="420"/>
      <c r="F16" s="415"/>
      <c r="G16" s="270" t="s">
        <v>45</v>
      </c>
      <c r="H16" s="15" t="s">
        <v>572</v>
      </c>
      <c r="I16" s="15" t="s">
        <v>586</v>
      </c>
      <c r="J16" s="15" t="s">
        <v>587</v>
      </c>
      <c r="K16" s="212" t="s">
        <v>588</v>
      </c>
      <c r="L16" s="276">
        <v>1</v>
      </c>
      <c r="M16" s="280">
        <v>0</v>
      </c>
      <c r="N16" s="281">
        <v>0</v>
      </c>
      <c r="O16" s="281">
        <v>1</v>
      </c>
      <c r="P16" s="15" t="s">
        <v>589</v>
      </c>
      <c r="Q16" s="15">
        <v>8</v>
      </c>
      <c r="R16" s="15" t="s">
        <v>34</v>
      </c>
      <c r="S16" s="15" t="s">
        <v>34</v>
      </c>
      <c r="T16" s="285" t="s">
        <v>34</v>
      </c>
      <c r="U16" s="90">
        <v>2</v>
      </c>
      <c r="V16" s="8">
        <v>3</v>
      </c>
      <c r="W16" s="8">
        <f t="shared" si="1"/>
        <v>6</v>
      </c>
      <c r="X16" s="9" t="str">
        <f t="shared" si="2"/>
        <v>M</v>
      </c>
      <c r="Y16" s="10" t="str">
        <f t="shared" si="3"/>
        <v>Situación deficiente con exposición esporádica, o bien situación mejorable con exposición continuada o frecuente. Es posible que suceda el daño alguna vez.</v>
      </c>
      <c r="Z16" s="8">
        <v>25</v>
      </c>
      <c r="AA16" s="8">
        <f t="shared" si="4"/>
        <v>150</v>
      </c>
      <c r="AB16" s="11" t="str">
        <f t="shared" si="5"/>
        <v>II</v>
      </c>
      <c r="AC16" s="10" t="str">
        <f t="shared" si="6"/>
        <v>Corregir y adoptar medidas de control de inmediato. Sin embargo suspenda actividades si el nivel de riesgo está por encima o igual de 360.</v>
      </c>
      <c r="AD16" s="269" t="str">
        <f t="shared" si="7"/>
        <v>No aceptable o aceptable con control específico</v>
      </c>
      <c r="AE16" s="282" t="s">
        <v>578</v>
      </c>
      <c r="AF16" s="15" t="s">
        <v>35</v>
      </c>
      <c r="AG16" s="15" t="s">
        <v>35</v>
      </c>
      <c r="AH16" s="15" t="s">
        <v>35</v>
      </c>
      <c r="AI16" s="20" t="s">
        <v>849</v>
      </c>
      <c r="AJ16" s="15" t="s">
        <v>697</v>
      </c>
      <c r="AK16" s="135" t="s">
        <v>617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420"/>
      <c r="F17" s="415"/>
      <c r="G17" s="309" t="s">
        <v>45</v>
      </c>
      <c r="H17" s="311" t="s">
        <v>58</v>
      </c>
      <c r="I17" s="133" t="s">
        <v>90</v>
      </c>
      <c r="J17" s="15" t="s">
        <v>93</v>
      </c>
      <c r="K17" s="133" t="s">
        <v>91</v>
      </c>
      <c r="L17" s="132">
        <v>2</v>
      </c>
      <c r="M17" s="74">
        <v>1</v>
      </c>
      <c r="N17" s="7">
        <v>0</v>
      </c>
      <c r="O17" s="7">
        <f t="shared" si="0"/>
        <v>3</v>
      </c>
      <c r="P17" s="133" t="str">
        <f t="shared" si="8"/>
        <v>ALTERACIONES OSTEOMUSCULARES DE ESPALDA Y EXTREMIDADES.</v>
      </c>
      <c r="Q17" s="133">
        <v>8</v>
      </c>
      <c r="R17" s="133" t="s">
        <v>34</v>
      </c>
      <c r="S17" s="133" t="s">
        <v>161</v>
      </c>
      <c r="T17" s="92" t="s">
        <v>34</v>
      </c>
      <c r="U17" s="90">
        <v>2</v>
      </c>
      <c r="V17" s="8">
        <v>4</v>
      </c>
      <c r="W17" s="8">
        <f t="shared" si="1"/>
        <v>8</v>
      </c>
      <c r="X17" s="9"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480</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7.5" x14ac:dyDescent="0.35">
      <c r="A18" s="79"/>
      <c r="B18" s="315"/>
      <c r="C18" s="315"/>
      <c r="D18" s="315"/>
      <c r="E18" s="420"/>
      <c r="F18" s="415"/>
      <c r="G18" s="310"/>
      <c r="H18" s="312"/>
      <c r="I18" s="135" t="s">
        <v>51</v>
      </c>
      <c r="J18" s="15" t="s">
        <v>97</v>
      </c>
      <c r="K18" s="133" t="s">
        <v>91</v>
      </c>
      <c r="L18" s="7">
        <v>2</v>
      </c>
      <c r="M18" s="74">
        <v>1</v>
      </c>
      <c r="N18" s="7">
        <v>0</v>
      </c>
      <c r="O18" s="7">
        <f t="shared" si="0"/>
        <v>3</v>
      </c>
      <c r="P18" s="133" t="str">
        <f t="shared" si="8"/>
        <v>ALTERACIONES OSTEOMUSCULARES DE ESPALDA Y EXTREMIDADES.</v>
      </c>
      <c r="Q18" s="133">
        <v>8</v>
      </c>
      <c r="R18" s="133" t="s">
        <v>34</v>
      </c>
      <c r="S18" s="133" t="s">
        <v>98</v>
      </c>
      <c r="T18" s="92" t="s">
        <v>34</v>
      </c>
      <c r="U18" s="90">
        <v>2</v>
      </c>
      <c r="V18" s="8">
        <v>4</v>
      </c>
      <c r="W18" s="8">
        <f t="shared" si="1"/>
        <v>8</v>
      </c>
      <c r="X18" s="9"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10" t="s">
        <v>95</v>
      </c>
      <c r="AF18" s="15" t="s">
        <v>35</v>
      </c>
      <c r="AG18" s="15" t="s">
        <v>35</v>
      </c>
      <c r="AH18" s="8" t="s">
        <v>483</v>
      </c>
      <c r="AI18" s="20" t="s">
        <v>481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121.5" x14ac:dyDescent="0.35">
      <c r="A19" s="79"/>
      <c r="B19" s="315"/>
      <c r="C19" s="315"/>
      <c r="D19" s="315"/>
      <c r="E19" s="420"/>
      <c r="F19" s="415"/>
      <c r="G19" s="106" t="s">
        <v>34</v>
      </c>
      <c r="H19" s="129" t="s">
        <v>204</v>
      </c>
      <c r="I19" s="15" t="s">
        <v>205</v>
      </c>
      <c r="J19" s="15" t="s">
        <v>231</v>
      </c>
      <c r="K19" s="133" t="s">
        <v>206</v>
      </c>
      <c r="L19" s="7">
        <v>2</v>
      </c>
      <c r="M19" s="74">
        <v>1</v>
      </c>
      <c r="N19" s="7">
        <v>0</v>
      </c>
      <c r="O19" s="7">
        <f t="shared" si="0"/>
        <v>3</v>
      </c>
      <c r="P19" s="133" t="s">
        <v>216</v>
      </c>
      <c r="Q19" s="133">
        <v>1</v>
      </c>
      <c r="R19" s="133" t="s">
        <v>34</v>
      </c>
      <c r="S19" s="133" t="s">
        <v>34</v>
      </c>
      <c r="T19" s="133" t="s">
        <v>45</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207</v>
      </c>
      <c r="AF19" s="15" t="s">
        <v>35</v>
      </c>
      <c r="AG19" s="15" t="s">
        <v>35</v>
      </c>
      <c r="AH19" s="8" t="s">
        <v>35</v>
      </c>
      <c r="AI19" s="20" t="s">
        <v>519</v>
      </c>
      <c r="AJ19" s="14" t="s">
        <v>232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 x14ac:dyDescent="0.35">
      <c r="A20" s="79"/>
      <c r="B20" s="315"/>
      <c r="C20" s="315"/>
      <c r="D20" s="315"/>
      <c r="E20" s="420"/>
      <c r="F20" s="415"/>
      <c r="G20" s="309" t="s">
        <v>34</v>
      </c>
      <c r="H20" s="311" t="s">
        <v>50</v>
      </c>
      <c r="I20" s="15" t="s">
        <v>149</v>
      </c>
      <c r="J20" s="15" t="s">
        <v>230</v>
      </c>
      <c r="K20" s="138" t="s">
        <v>203</v>
      </c>
      <c r="L20" s="7">
        <v>2</v>
      </c>
      <c r="M20" s="74">
        <v>1</v>
      </c>
      <c r="N20" s="7">
        <v>0</v>
      </c>
      <c r="O20" s="7">
        <f t="shared" si="0"/>
        <v>3</v>
      </c>
      <c r="P20" s="138" t="str">
        <f>K20</f>
        <v xml:space="preserve">CAIDAS DEL MISMO Y DIFERENTE NIVEL, GOLPES, HERIDAS, TORCEDURAS </v>
      </c>
      <c r="Q20" s="138">
        <v>4</v>
      </c>
      <c r="R20" s="138" t="s">
        <v>34</v>
      </c>
      <c r="S20" s="138" t="s">
        <v>34</v>
      </c>
      <c r="T20" s="277" t="s">
        <v>34</v>
      </c>
      <c r="U20" s="277">
        <v>6</v>
      </c>
      <c r="V20" s="277">
        <v>2</v>
      </c>
      <c r="W20" s="277">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25</v>
      </c>
      <c r="AA20" s="8">
        <f t="shared" si="4"/>
        <v>300</v>
      </c>
      <c r="AB20" s="11" t="str">
        <f t="shared" si="5"/>
        <v>II</v>
      </c>
      <c r="AC20" s="10" t="str">
        <f t="shared" si="6"/>
        <v>Corregir y adoptar medidas de control de inmediato. Sin embargo suspenda actividades si el nivel de riesgo está por encima o igual de 360.</v>
      </c>
      <c r="AD20" s="12" t="str">
        <f t="shared" si="7"/>
        <v>No aceptable o aceptable con control específico</v>
      </c>
      <c r="AE20" s="10" t="s">
        <v>155</v>
      </c>
      <c r="AF20" s="15" t="s">
        <v>35</v>
      </c>
      <c r="AG20" s="15" t="s">
        <v>35</v>
      </c>
      <c r="AH20" s="8" t="s">
        <v>35</v>
      </c>
      <c r="AI20" s="20" t="s">
        <v>372</v>
      </c>
      <c r="AJ20" s="14" t="s">
        <v>233</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 x14ac:dyDescent="0.35">
      <c r="A21" s="79"/>
      <c r="B21" s="315"/>
      <c r="C21" s="315"/>
      <c r="D21" s="315"/>
      <c r="E21" s="420"/>
      <c r="F21" s="415"/>
      <c r="G21" s="422"/>
      <c r="H21" s="321"/>
      <c r="I21" s="15" t="s">
        <v>149</v>
      </c>
      <c r="J21" s="15" t="s">
        <v>239</v>
      </c>
      <c r="K21" s="138" t="s">
        <v>240</v>
      </c>
      <c r="L21" s="7">
        <v>2</v>
      </c>
      <c r="M21" s="74">
        <v>1</v>
      </c>
      <c r="N21" s="7">
        <v>0</v>
      </c>
      <c r="O21" s="7">
        <f t="shared" si="0"/>
        <v>3</v>
      </c>
      <c r="P21" s="138" t="s">
        <v>241</v>
      </c>
      <c r="Q21" s="138">
        <v>1</v>
      </c>
      <c r="R21" s="138" t="s">
        <v>34</v>
      </c>
      <c r="S21" s="138" t="s">
        <v>34</v>
      </c>
      <c r="T21" s="277" t="s">
        <v>34</v>
      </c>
      <c r="U21" s="277">
        <v>6</v>
      </c>
      <c r="V21" s="277">
        <v>2</v>
      </c>
      <c r="W21" s="277">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10</v>
      </c>
      <c r="AA21" s="8">
        <f t="shared" si="4"/>
        <v>120</v>
      </c>
      <c r="AB21" s="11" t="str">
        <f t="shared" si="5"/>
        <v>III</v>
      </c>
      <c r="AC21" s="10" t="str">
        <f t="shared" si="6"/>
        <v>Mejorar si es posible. Sería conveniente justificar la intervención y su rentabilidad.</v>
      </c>
      <c r="AD21" s="12" t="str">
        <f t="shared" si="7"/>
        <v>Aceptable</v>
      </c>
      <c r="AE21" s="10" t="s">
        <v>242</v>
      </c>
      <c r="AF21" s="12" t="s">
        <v>35</v>
      </c>
      <c r="AG21" s="10" t="s">
        <v>403</v>
      </c>
      <c r="AH21" s="10" t="s">
        <v>367</v>
      </c>
      <c r="AI21" s="10" t="s">
        <v>417</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81" x14ac:dyDescent="0.35">
      <c r="A22" s="79"/>
      <c r="B22" s="315"/>
      <c r="C22" s="315"/>
      <c r="D22" s="315"/>
      <c r="E22" s="420"/>
      <c r="F22" s="415"/>
      <c r="G22" s="422"/>
      <c r="H22" s="321"/>
      <c r="I22" s="277" t="s">
        <v>234</v>
      </c>
      <c r="J22" s="15" t="s">
        <v>235</v>
      </c>
      <c r="K22" s="138" t="s">
        <v>236</v>
      </c>
      <c r="L22" s="7">
        <v>2</v>
      </c>
      <c r="M22" s="74">
        <v>1</v>
      </c>
      <c r="N22" s="7">
        <v>0</v>
      </c>
      <c r="O22" s="7">
        <f>SUM(L22:N22)</f>
        <v>3</v>
      </c>
      <c r="P22" s="138" t="s">
        <v>107</v>
      </c>
      <c r="Q22" s="138">
        <v>2</v>
      </c>
      <c r="R22" s="138" t="s">
        <v>34</v>
      </c>
      <c r="S22" s="138" t="s">
        <v>34</v>
      </c>
      <c r="T22" s="277" t="s">
        <v>34</v>
      </c>
      <c r="U22" s="277">
        <v>6</v>
      </c>
      <c r="V22" s="277">
        <v>2</v>
      </c>
      <c r="W22" s="277">
        <f>V22*U22</f>
        <v>12</v>
      </c>
      <c r="X22" s="9" t="str">
        <f>+IF(AND(U22*V22&gt;=24,U22*V22&lt;=40),"MA",IF(AND(U22*V22&gt;=10,U22*V22&lt;=20),"A",IF(AND(U22*V22&gt;=6,U22*V22&lt;=8),"M",IF(AND(U22*V22&gt;=0,U22*V22&lt;=4),"B",""))))</f>
        <v>A</v>
      </c>
      <c r="Y22" s="10" t="str">
        <f>+IF(X22="MA","Situación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2" s="8">
        <v>25</v>
      </c>
      <c r="AA22" s="8">
        <f>W22*Z22</f>
        <v>300</v>
      </c>
      <c r="AB22" s="11" t="str">
        <f>+IF(AND(U22*V22*Z22&gt;=600,U22*V22*Z22&lt;=4000),"I",IF(AND(U22*V22*Z22&gt;=150,U22*V22*Z22&lt;=500),"II",IF(AND(U22*V22*Z22&gt;=40,U22*V22*Z22&lt;=120),"III",IF(AND(U22*V22*Z22&gt;=0,U22*V22*Z22&lt;=20),"IV",""))))</f>
        <v>II</v>
      </c>
      <c r="AC22" s="10" t="str">
        <f>+IF(AB22="I","Situación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2" s="12" t="str">
        <f>+IF(AB22="I","No aceptable",IF(AB22="II","No aceptable o aceptable con control específico",IF(AB22="III","Aceptable",IF(AB22="IV","Aceptable",""))))</f>
        <v>No aceptable o aceptable con control específico</v>
      </c>
      <c r="AE22" s="10" t="s">
        <v>237</v>
      </c>
      <c r="AF22" s="15" t="s">
        <v>35</v>
      </c>
      <c r="AG22" s="15" t="s">
        <v>35</v>
      </c>
      <c r="AH22" s="8" t="s">
        <v>349</v>
      </c>
      <c r="AI22" s="20" t="s">
        <v>370</v>
      </c>
      <c r="AJ22" s="14" t="s">
        <v>238</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94.5" x14ac:dyDescent="0.35">
      <c r="A23" s="79"/>
      <c r="B23" s="315"/>
      <c r="C23" s="315"/>
      <c r="D23" s="315"/>
      <c r="E23" s="420"/>
      <c r="F23" s="415"/>
      <c r="G23" s="422"/>
      <c r="H23" s="321"/>
      <c r="I23" s="277" t="s">
        <v>100</v>
      </c>
      <c r="J23" s="15" t="s">
        <v>101</v>
      </c>
      <c r="K23" s="138" t="s">
        <v>150</v>
      </c>
      <c r="L23" s="7">
        <v>2</v>
      </c>
      <c r="M23" s="74">
        <v>1</v>
      </c>
      <c r="N23" s="7">
        <v>0</v>
      </c>
      <c r="O23" s="7">
        <f t="shared" si="0"/>
        <v>3</v>
      </c>
      <c r="P23" s="138" t="str">
        <f t="shared" si="8"/>
        <v xml:space="preserve">HERIDA  GOLPE </v>
      </c>
      <c r="Q23" s="138">
        <v>8</v>
      </c>
      <c r="R23" s="138" t="s">
        <v>34</v>
      </c>
      <c r="S23" s="138" t="s">
        <v>34</v>
      </c>
      <c r="T23" s="277" t="s">
        <v>34</v>
      </c>
      <c r="U23" s="277">
        <v>0</v>
      </c>
      <c r="V23" s="277">
        <v>1</v>
      </c>
      <c r="W23" s="277">
        <f t="shared" si="1"/>
        <v>0</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10</v>
      </c>
      <c r="AA23" s="8">
        <f t="shared" si="4"/>
        <v>0</v>
      </c>
      <c r="AB23" s="11" t="str">
        <f t="shared" si="5"/>
        <v>IV</v>
      </c>
      <c r="AC23" s="10" t="str">
        <f t="shared" si="6"/>
        <v>Mantener las medidas de control existentes, pero se deberían considerar soluciones o mejoras y se deben hacer comprobaciones periódicas para asegurar que el riesgo aún es tolerable.</v>
      </c>
      <c r="AD23" s="12" t="str">
        <f t="shared" si="7"/>
        <v>Aceptable</v>
      </c>
      <c r="AE23" s="10" t="s">
        <v>104</v>
      </c>
      <c r="AF23" s="211" t="s">
        <v>35</v>
      </c>
      <c r="AG23" s="211" t="s">
        <v>35</v>
      </c>
      <c r="AH23" s="211" t="s">
        <v>105</v>
      </c>
      <c r="AI23" s="13" t="s">
        <v>520</v>
      </c>
      <c r="AJ23" s="211"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81" x14ac:dyDescent="0.35">
      <c r="A24" s="79"/>
      <c r="B24" s="315"/>
      <c r="C24" s="315"/>
      <c r="D24" s="315"/>
      <c r="E24" s="420"/>
      <c r="F24" s="415"/>
      <c r="G24" s="422"/>
      <c r="H24" s="321"/>
      <c r="I24" s="277" t="s">
        <v>522</v>
      </c>
      <c r="J24" s="15" t="s">
        <v>112</v>
      </c>
      <c r="K24" s="211" t="s">
        <v>422</v>
      </c>
      <c r="L24" s="7">
        <v>2</v>
      </c>
      <c r="M24" s="243">
        <v>0</v>
      </c>
      <c r="N24" s="7">
        <v>0</v>
      </c>
      <c r="O24" s="7">
        <f t="shared" si="0"/>
        <v>2</v>
      </c>
      <c r="P24" s="211" t="s">
        <v>423</v>
      </c>
      <c r="Q24" s="211">
        <v>8</v>
      </c>
      <c r="R24" s="211" t="s">
        <v>34</v>
      </c>
      <c r="S24" s="211" t="s">
        <v>34</v>
      </c>
      <c r="T24" s="277" t="s">
        <v>45</v>
      </c>
      <c r="U24" s="277">
        <v>2</v>
      </c>
      <c r="V24" s="277">
        <v>2</v>
      </c>
      <c r="W24" s="277">
        <f t="shared" si="1"/>
        <v>4</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60</v>
      </c>
      <c r="AA24" s="8">
        <f t="shared" si="4"/>
        <v>240</v>
      </c>
      <c r="AB24" s="11" t="str">
        <f t="shared" si="5"/>
        <v>II</v>
      </c>
      <c r="AC24" s="10" t="str">
        <f t="shared" si="6"/>
        <v>Corregir y adoptar medidas de control de inmediato. Sin embargo suspenda actividades si el nivel de riesgo está por encima o igual de 360.</v>
      </c>
      <c r="AD24" s="12" t="str">
        <f t="shared" si="7"/>
        <v>No aceptable o aceptable con control específico</v>
      </c>
      <c r="AE24" s="12" t="s">
        <v>35</v>
      </c>
      <c r="AF24" s="15" t="s">
        <v>35</v>
      </c>
      <c r="AG24" s="15" t="s">
        <v>35</v>
      </c>
      <c r="AH24" s="15" t="s">
        <v>35</v>
      </c>
      <c r="AI24" s="13" t="s">
        <v>414</v>
      </c>
      <c r="AJ24" s="15"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81" x14ac:dyDescent="0.35">
      <c r="A25" s="79"/>
      <c r="B25" s="315"/>
      <c r="C25" s="315"/>
      <c r="D25" s="315"/>
      <c r="E25" s="420"/>
      <c r="F25" s="415"/>
      <c r="G25" s="310"/>
      <c r="H25" s="312"/>
      <c r="I25" s="277" t="s">
        <v>54</v>
      </c>
      <c r="J25" s="15" t="s">
        <v>119</v>
      </c>
      <c r="K25" s="138" t="s">
        <v>107</v>
      </c>
      <c r="L25" s="7">
        <v>2</v>
      </c>
      <c r="M25" s="74">
        <v>1</v>
      </c>
      <c r="N25" s="7">
        <v>0</v>
      </c>
      <c r="O25" s="7">
        <f t="shared" si="0"/>
        <v>3</v>
      </c>
      <c r="P25" s="138" t="str">
        <f t="shared" si="8"/>
        <v>MUERTE, FRACTURAS, LACERACIÓN, CONTUSIÓN, HERIDAS</v>
      </c>
      <c r="Q25" s="138">
        <v>8</v>
      </c>
      <c r="R25" s="138" t="s">
        <v>34</v>
      </c>
      <c r="S25" s="138" t="s">
        <v>34</v>
      </c>
      <c r="T25" s="274" t="s">
        <v>34</v>
      </c>
      <c r="U25" s="274">
        <v>2</v>
      </c>
      <c r="V25" s="274">
        <v>1</v>
      </c>
      <c r="W25" s="274">
        <f t="shared" si="1"/>
        <v>2</v>
      </c>
      <c r="X25" s="294" t="str">
        <f t="shared" si="2"/>
        <v>B</v>
      </c>
      <c r="Y25" s="10" t="str">
        <f t="shared" si="3"/>
        <v>Situación mejorable con exposición ocasional o esporádica, o situación sin anomalía destacable con cualquier nivel de exposición. No es esperable que se materialice el riesgo, aunque puede ser concebible.</v>
      </c>
      <c r="Z25" s="8">
        <v>60</v>
      </c>
      <c r="AA25" s="8">
        <f t="shared" si="4"/>
        <v>120</v>
      </c>
      <c r="AB25" s="11" t="str">
        <f t="shared" si="5"/>
        <v>III</v>
      </c>
      <c r="AC25" s="10" t="str">
        <f t="shared" si="6"/>
        <v>Mejorar si es posible. Sería conveniente justificar la intervención y su rentabilidad.</v>
      </c>
      <c r="AD25" s="12" t="str">
        <f t="shared" si="7"/>
        <v>Aceptable</v>
      </c>
      <c r="AE25" s="10" t="s">
        <v>109</v>
      </c>
      <c r="AF25" s="15" t="s">
        <v>35</v>
      </c>
      <c r="AG25" s="15" t="s">
        <v>35</v>
      </c>
      <c r="AH25" s="15" t="s">
        <v>406</v>
      </c>
      <c r="AI25" s="13" t="s">
        <v>407</v>
      </c>
      <c r="AJ25" s="15" t="s">
        <v>35</v>
      </c>
      <c r="AK25" s="14" t="s">
        <v>36</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95.25" thickBot="1" x14ac:dyDescent="0.25">
      <c r="A26" s="99"/>
      <c r="B26" s="376"/>
      <c r="C26" s="376"/>
      <c r="D26" s="376"/>
      <c r="E26" s="421"/>
      <c r="F26" s="415"/>
      <c r="G26" s="74" t="s">
        <v>34</v>
      </c>
      <c r="H26" s="93" t="s">
        <v>113</v>
      </c>
      <c r="I26" s="292" t="s">
        <v>114</v>
      </c>
      <c r="J26" s="95" t="s">
        <v>116</v>
      </c>
      <c r="K26" s="94" t="s">
        <v>115</v>
      </c>
      <c r="L26" s="96">
        <v>2</v>
      </c>
      <c r="M26" s="97">
        <v>1</v>
      </c>
      <c r="N26" s="96">
        <v>0</v>
      </c>
      <c r="O26" s="96">
        <f t="shared" si="0"/>
        <v>3</v>
      </c>
      <c r="P26" s="94" t="str">
        <f t="shared" si="8"/>
        <v>HERIDAS, FRACTURAS LACERACIONES MUERTE</v>
      </c>
      <c r="Q26" s="94">
        <v>8</v>
      </c>
      <c r="R26" s="94" t="s">
        <v>34</v>
      </c>
      <c r="S26" s="277" t="s">
        <v>34</v>
      </c>
      <c r="T26" s="277" t="s">
        <v>34</v>
      </c>
      <c r="U26" s="277">
        <v>2</v>
      </c>
      <c r="V26" s="277">
        <v>1</v>
      </c>
      <c r="W26" s="277">
        <f t="shared" si="1"/>
        <v>2</v>
      </c>
      <c r="X26" s="277" t="str">
        <f t="shared" si="2"/>
        <v>B</v>
      </c>
      <c r="Y26" s="293" t="str">
        <f t="shared" si="3"/>
        <v>Situación mejorable con exposición ocasional o esporádica, o situación sin anomalía destacable con cualquier nivel de exposición. No es esperable que se materialice el riesgo, aunque puede ser concebible.</v>
      </c>
      <c r="Z26" s="8">
        <v>10</v>
      </c>
      <c r="AA26" s="8">
        <f t="shared" si="4"/>
        <v>20</v>
      </c>
      <c r="AB26" s="11" t="str">
        <f t="shared" si="5"/>
        <v>IV</v>
      </c>
      <c r="AC26" s="10" t="str">
        <f t="shared" si="6"/>
        <v>Mantener las medidas de control existentes, pero se deberían considerar soluciones o mejoras y se deben hacer comprobaciones periódicas para asegurar que el riesgo aún es tolerable.</v>
      </c>
      <c r="AD26" s="12" t="str">
        <f t="shared" si="7"/>
        <v>Aceptable</v>
      </c>
      <c r="AE26" s="24" t="s">
        <v>117</v>
      </c>
      <c r="AF26" s="211" t="s">
        <v>35</v>
      </c>
      <c r="AG26" s="211" t="s">
        <v>35</v>
      </c>
      <c r="AH26" s="211" t="s">
        <v>118</v>
      </c>
      <c r="AI26" s="13" t="s">
        <v>419</v>
      </c>
      <c r="AJ26" s="211" t="s">
        <v>35</v>
      </c>
      <c r="AK26" s="14" t="s">
        <v>36</v>
      </c>
    </row>
    <row r="36" ht="67.5" customHeight="1" x14ac:dyDescent="0.2"/>
    <row r="51" ht="67.5" customHeight="1" x14ac:dyDescent="0.2"/>
    <row r="66" ht="67.5" customHeight="1" x14ac:dyDescent="0.2"/>
    <row r="79" ht="67.5" customHeight="1" x14ac:dyDescent="0.2"/>
    <row r="94" ht="67.5" customHeight="1" x14ac:dyDescent="0.2"/>
    <row r="107" ht="67.5" customHeight="1" x14ac:dyDescent="0.2"/>
    <row r="121" ht="67.5" customHeight="1" x14ac:dyDescent="0.2"/>
    <row r="135" ht="67.5" customHeight="1" x14ac:dyDescent="0.2"/>
    <row r="149" ht="67.5" customHeight="1" x14ac:dyDescent="0.2"/>
    <row r="163" ht="67.5" customHeight="1" x14ac:dyDescent="0.2"/>
    <row r="177" ht="67.5" customHeight="1" x14ac:dyDescent="0.2"/>
    <row r="191" ht="67.5" customHeight="1" x14ac:dyDescent="0.2"/>
    <row r="205" ht="67.5" customHeight="1" x14ac:dyDescent="0.2"/>
    <row r="220" ht="67.5" customHeight="1" x14ac:dyDescent="0.2"/>
    <row r="235" ht="67.5" customHeight="1" x14ac:dyDescent="0.2"/>
    <row r="250" ht="67.5" customHeight="1" x14ac:dyDescent="0.2"/>
    <row r="264" ht="67.5" customHeight="1" x14ac:dyDescent="0.2"/>
    <row r="278" ht="67.5" customHeight="1" x14ac:dyDescent="0.2"/>
    <row r="292" ht="67.5" customHeight="1" x14ac:dyDescent="0.2"/>
    <row r="306" ht="67.5" customHeight="1" x14ac:dyDescent="0.2"/>
    <row r="320" ht="67.5" customHeight="1" x14ac:dyDescent="0.2"/>
    <row r="334" ht="67.5" customHeight="1" x14ac:dyDescent="0.2"/>
    <row r="349" ht="67.5" customHeight="1" x14ac:dyDescent="0.2"/>
    <row r="363" ht="67.5" customHeight="1" x14ac:dyDescent="0.2"/>
    <row r="377" ht="67.5" customHeight="1" x14ac:dyDescent="0.2"/>
    <row r="391" ht="67.5" customHeight="1" x14ac:dyDescent="0.2"/>
    <row r="405" ht="67.5" customHeight="1" x14ac:dyDescent="0.2"/>
    <row r="419" ht="67.5" customHeight="1" x14ac:dyDescent="0.2"/>
    <row r="434" ht="67.5" customHeight="1" x14ac:dyDescent="0.2"/>
    <row r="449" ht="67.5" customHeight="1" x14ac:dyDescent="0.2"/>
    <row r="464" ht="67.5" customHeight="1" x14ac:dyDescent="0.2"/>
    <row r="479" ht="148.5" customHeight="1" x14ac:dyDescent="0.2"/>
    <row r="488" ht="67.5" customHeight="1" x14ac:dyDescent="0.2"/>
    <row r="503" ht="67.5" customHeight="1" x14ac:dyDescent="0.2"/>
    <row r="518" ht="67.5" customHeight="1" x14ac:dyDescent="0.2"/>
    <row r="532" ht="67.5" customHeight="1" x14ac:dyDescent="0.2"/>
    <row r="546" ht="67.5" customHeight="1" x14ac:dyDescent="0.2"/>
    <row r="561" ht="67.5" customHeight="1" x14ac:dyDescent="0.2"/>
    <row r="575" ht="67.5" customHeight="1" x14ac:dyDescent="0.2"/>
    <row r="589" ht="67.5" customHeight="1" x14ac:dyDescent="0.2"/>
    <row r="604" ht="67.5" customHeight="1" x14ac:dyDescent="0.2"/>
    <row r="619" ht="67.5" customHeight="1" x14ac:dyDescent="0.2"/>
    <row r="634" ht="67.5" customHeight="1" x14ac:dyDescent="0.2"/>
    <row r="649" ht="67.5" customHeight="1" x14ac:dyDescent="0.2"/>
    <row r="663" ht="67.5" customHeight="1" x14ac:dyDescent="0.2"/>
    <row r="678" ht="67.5" customHeight="1" x14ac:dyDescent="0.2"/>
    <row r="693" ht="67.5" customHeight="1" x14ac:dyDescent="0.2"/>
    <row r="707" ht="67.5" customHeight="1" x14ac:dyDescent="0.2"/>
    <row r="722" ht="67.5" customHeight="1" x14ac:dyDescent="0.2"/>
    <row r="736" ht="148.5" customHeight="1" x14ac:dyDescent="0.2"/>
  </sheetData>
  <mergeCells count="47">
    <mergeCell ref="AH9:AH10"/>
    <mergeCell ref="AI9:AI10"/>
    <mergeCell ref="AJ9:AJ10"/>
    <mergeCell ref="AK9:AK10"/>
    <mergeCell ref="B11:B26"/>
    <mergeCell ref="C11:C26"/>
    <mergeCell ref="D11:D26"/>
    <mergeCell ref="E11:E26"/>
    <mergeCell ref="F11:F26"/>
    <mergeCell ref="G11:G12"/>
    <mergeCell ref="H11:H14"/>
    <mergeCell ref="G17:G18"/>
    <mergeCell ref="H17:H18"/>
    <mergeCell ref="G20:G25"/>
    <mergeCell ref="H20:H25"/>
    <mergeCell ref="AC9:AC10"/>
    <mergeCell ref="AD9:AD10"/>
    <mergeCell ref="AE9:AE10"/>
    <mergeCell ref="AF9:AF10"/>
    <mergeCell ref="AG9:AG10"/>
    <mergeCell ref="X9:X10"/>
    <mergeCell ref="Y9:Y10"/>
    <mergeCell ref="Z9:Z10"/>
    <mergeCell ref="AA9:AA10"/>
    <mergeCell ref="AB9:AB10"/>
    <mergeCell ref="Q9:Q10"/>
    <mergeCell ref="R9:T9"/>
    <mergeCell ref="U9:U10"/>
    <mergeCell ref="V9:V10"/>
    <mergeCell ref="W9:W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5:AF685 AE517:AF517 AE505:AF505 AE237:AF237 AB53:AF53 AB38:AF38 AB32:AF35 AB36:AE37 AB47:AF50 AB39:AE46 AB51:AE52 AB65:AF66 AB54:AE64 AB68:AF68 AB67:AE67 AB78:AF79 AB69:AE77 AB81:AF81 AB80:AE80 AB93:AF94 AB82:AE92 AB96:AF96 AB95:AE95 AB97:AE106 AF92 AF106:AF107 AE109:AF109 AE107:AE108 AE110:AE119 AF119 AE120:AF121 AE123:AF123 AE122 AE124:AE133 AF133 AE134:AF135 AE137:AF137 AE136 AE138:AE147 AF147 AE148:AF149 AE151:AF151 AE150 AE152:AE161 AF161 AB107:AD161 AB162:AF234 AE249:AF250 AE252:AF252 AE251 AE253:AE262 AF262 AB263:AF263 AE264:AF502 AE503:AE504 AE506:AE516 AB264:AD517 AB518:AF603 AB680:AF680 AB615:AF616 AB606:AF606 AB604:AE605 AB607:AE614 AB618:AF677 AB617:AE617 AB678:AE679 AB681:AE684 AB689:AF690 AB686:AE688 AB692:AF752 AB691:AE691 AB235:AE236 AE238:AE248 AB237:AD262 AB15:AE15 AB27:AE31 AB23:AE23 AE25 AB25:AD26 AB17:AE18">
    <cfRule type="cellIs" dxfId="579" priority="103" stopIfTrue="1" operator="equal">
      <formula>"I"</formula>
    </cfRule>
    <cfRule type="cellIs" dxfId="578" priority="104" stopIfTrue="1" operator="equal">
      <formula>"II"</formula>
    </cfRule>
    <cfRule type="cellIs" dxfId="577" priority="105" stopIfTrue="1" operator="between">
      <formula>"III"</formula>
      <formula>"IV"</formula>
    </cfRule>
  </conditionalFormatting>
  <conditionalFormatting sqref="AD685:AF685 AE517:AF517 AE505:AF505 AD237:AF237 AD235:AE236 AD238:AE249 AD53:AF53 AD38:AF38 AD32:AF35 AD36:AE37 AD47:AF50 AD39:AE46 AD51:AE52 AD65:AF66 AD54:AE64 AD68:AF68 AD67:AE67 AD78:AF79 AD69:AE77 AD81:AF81 AD80:AE80 AD93:AF94 AD82:AE92 AD96:AF96 AD95:AE95 AD97:AE106 AF92 AF106:AF107 AE109:AF109 AE107:AE108 AE110:AE119 AF119 AE120:AF121 AE123:AF123 AE122 AE124:AE133 AF133 AE134:AF135 AE137:AF137 AE136 AE138:AE147 AF147 AE148:AF149 AE151:AF151 AE150 AE152:AE161 AF161 AD107:AD161 AD162:AF234 AF249:AF250 AE252:AF252 AE250:AE251 AE253:AE262 AF262 AD250:AD262 AD263:AF263 AE264:AF502 AE503:AE504 AE506:AE516 AD264:AD517 AD518:AF603 AD680:AF680 AD615:AF616 AD606:AF606 AD604:AE605 AD607:AE614 AD618:AF677 AD617:AE617 AD678:AE679 AD681:AE684 AD689:AF690 AD686:AE688 AD692:AF752 AD691:AE691 AD15:AE15 AD27:AE31 AD23:AE23 AE25 AD25:AD26 AD17:AE18">
    <cfRule type="cellIs" dxfId="576" priority="101" stopIfTrue="1" operator="equal">
      <formula>"Aceptable"</formula>
    </cfRule>
    <cfRule type="cellIs" dxfId="575" priority="102" stopIfTrue="1" operator="equal">
      <formula>"No aceptable"</formula>
    </cfRule>
  </conditionalFormatting>
  <conditionalFormatting sqref="AD15 AD23 AD25:AD752 AD17:AD18">
    <cfRule type="containsText" dxfId="574" priority="98" stopIfTrue="1" operator="containsText" text="No aceptable o aceptable con control específico">
      <formula>NOT(ISERROR(SEARCH("No aceptable o aceptable con control específico",AD15)))</formula>
    </cfRule>
    <cfRule type="containsText" dxfId="573" priority="99" stopIfTrue="1" operator="containsText" text="No aceptable">
      <formula>NOT(ISERROR(SEARCH("No aceptable",AD15)))</formula>
    </cfRule>
    <cfRule type="containsText" dxfId="572" priority="100" stopIfTrue="1" operator="containsText" text="No Aceptable o aceptable con control específico">
      <formula>NOT(ISERROR(SEARCH("No Aceptable o aceptable con control específico",AD15)))</formula>
    </cfRule>
  </conditionalFormatting>
  <conditionalFormatting sqref="AD11">
    <cfRule type="containsText" dxfId="571" priority="90" stopIfTrue="1" operator="containsText" text="No aceptable o aceptable con control específico">
      <formula>NOT(ISERROR(SEARCH("No aceptable o aceptable con control específico",AD11)))</formula>
    </cfRule>
    <cfRule type="containsText" dxfId="570" priority="91" stopIfTrue="1" operator="containsText" text="No aceptable">
      <formula>NOT(ISERROR(SEARCH("No aceptable",AD11)))</formula>
    </cfRule>
    <cfRule type="containsText" dxfId="569" priority="92" stopIfTrue="1" operator="containsText" text="No Aceptable o aceptable con control específico">
      <formula>NOT(ISERROR(SEARCH("No Aceptable o aceptable con control específico",AD11)))</formula>
    </cfRule>
  </conditionalFormatting>
  <conditionalFormatting sqref="AE26 AD11:AE11">
    <cfRule type="cellIs" dxfId="568" priority="93" stopIfTrue="1" operator="equal">
      <formula>"Aceptable"</formula>
    </cfRule>
    <cfRule type="cellIs" dxfId="567" priority="94" stopIfTrue="1" operator="equal">
      <formula>"No aceptable"</formula>
    </cfRule>
  </conditionalFormatting>
  <conditionalFormatting sqref="AD12:AE12">
    <cfRule type="cellIs" dxfId="566" priority="85" stopIfTrue="1" operator="equal">
      <formula>"Aceptable"</formula>
    </cfRule>
    <cfRule type="cellIs" dxfId="565" priority="86" stopIfTrue="1" operator="equal">
      <formula>"No aceptable"</formula>
    </cfRule>
  </conditionalFormatting>
  <conditionalFormatting sqref="AD12">
    <cfRule type="containsText" dxfId="564" priority="82" stopIfTrue="1" operator="containsText" text="No aceptable o aceptable con control específico">
      <formula>NOT(ISERROR(SEARCH("No aceptable o aceptable con control específico",AD12)))</formula>
    </cfRule>
    <cfRule type="containsText" dxfId="563" priority="83" stopIfTrue="1" operator="containsText" text="No aceptable">
      <formula>NOT(ISERROR(SEARCH("No aceptable",AD12)))</formula>
    </cfRule>
    <cfRule type="containsText" dxfId="562" priority="84" stopIfTrue="1" operator="containsText" text="No Aceptable o aceptable con control específico">
      <formula>NOT(ISERROR(SEARCH("No Aceptable o aceptable con control específico",AD12)))</formula>
    </cfRule>
  </conditionalFormatting>
  <conditionalFormatting sqref="AD19:AE19">
    <cfRule type="cellIs" dxfId="561" priority="77" stopIfTrue="1" operator="equal">
      <formula>"Aceptable"</formula>
    </cfRule>
    <cfRule type="cellIs" dxfId="560" priority="78" stopIfTrue="1" operator="equal">
      <formula>"No aceptable"</formula>
    </cfRule>
  </conditionalFormatting>
  <conditionalFormatting sqref="AD19">
    <cfRule type="containsText" dxfId="559" priority="74" stopIfTrue="1" operator="containsText" text="No aceptable o aceptable con control específico">
      <formula>NOT(ISERROR(SEARCH("No aceptable o aceptable con control específico",AD19)))</formula>
    </cfRule>
    <cfRule type="containsText" dxfId="558" priority="75" stopIfTrue="1" operator="containsText" text="No aceptable">
      <formula>NOT(ISERROR(SEARCH("No aceptable",AD19)))</formula>
    </cfRule>
    <cfRule type="containsText" dxfId="557" priority="76" stopIfTrue="1" operator="containsText" text="No Aceptable o aceptable con control específico">
      <formula>NOT(ISERROR(SEARCH("No Aceptable o aceptable con control específico",AD19)))</formula>
    </cfRule>
  </conditionalFormatting>
  <conditionalFormatting sqref="AD20:AE20">
    <cfRule type="cellIs" dxfId="556" priority="69" stopIfTrue="1" operator="equal">
      <formula>"Aceptable"</formula>
    </cfRule>
    <cfRule type="cellIs" dxfId="555" priority="70" stopIfTrue="1" operator="equal">
      <formula>"No aceptable"</formula>
    </cfRule>
  </conditionalFormatting>
  <conditionalFormatting sqref="AD20">
    <cfRule type="containsText" dxfId="554" priority="66" stopIfTrue="1" operator="containsText" text="No aceptable o aceptable con control específico">
      <formula>NOT(ISERROR(SEARCH("No aceptable o aceptable con control específico",AD20)))</formula>
    </cfRule>
    <cfRule type="containsText" dxfId="553" priority="67" stopIfTrue="1" operator="containsText" text="No aceptable">
      <formula>NOT(ISERROR(SEARCH("No aceptable",AD20)))</formula>
    </cfRule>
    <cfRule type="containsText" dxfId="552" priority="68" stopIfTrue="1" operator="containsText" text="No Aceptable o aceptable con control específico">
      <formula>NOT(ISERROR(SEARCH("No Aceptable o aceptable con control específico",AD20)))</formula>
    </cfRule>
  </conditionalFormatting>
  <conditionalFormatting sqref="AD13:AE13 AD14">
    <cfRule type="cellIs" dxfId="551" priority="61" stopIfTrue="1" operator="equal">
      <formula>"Aceptable"</formula>
    </cfRule>
    <cfRule type="cellIs" dxfId="550" priority="62" stopIfTrue="1" operator="equal">
      <formula>"No aceptable"</formula>
    </cfRule>
  </conditionalFormatting>
  <conditionalFormatting sqref="AD13:AD14">
    <cfRule type="containsText" dxfId="549" priority="58" stopIfTrue="1" operator="containsText" text="No aceptable o aceptable con control específico">
      <formula>NOT(ISERROR(SEARCH("No aceptable o aceptable con control específico",AD13)))</formula>
    </cfRule>
    <cfRule type="containsText" dxfId="548" priority="59" stopIfTrue="1" operator="containsText" text="No aceptable">
      <formula>NOT(ISERROR(SEARCH("No aceptable",AD13)))</formula>
    </cfRule>
    <cfRule type="containsText" dxfId="547" priority="60" stopIfTrue="1" operator="containsText" text="No Aceptable o aceptable con control específico">
      <formula>NOT(ISERROR(SEARCH("No Aceptable o aceptable con control específico",AD13)))</formula>
    </cfRule>
  </conditionalFormatting>
  <conditionalFormatting sqref="AD22:AE22">
    <cfRule type="cellIs" dxfId="546" priority="48" stopIfTrue="1" operator="equal">
      <formula>"Aceptable"</formula>
    </cfRule>
    <cfRule type="cellIs" dxfId="545" priority="49" stopIfTrue="1" operator="equal">
      <formula>"No aceptable"</formula>
    </cfRule>
  </conditionalFormatting>
  <conditionalFormatting sqref="AD22">
    <cfRule type="containsText" dxfId="544" priority="45" stopIfTrue="1" operator="containsText" text="No aceptable o aceptable con control específico">
      <formula>NOT(ISERROR(SEARCH("No aceptable o aceptable con control específico",AD22)))</formula>
    </cfRule>
    <cfRule type="containsText" dxfId="543" priority="46" stopIfTrue="1" operator="containsText" text="No aceptable">
      <formula>NOT(ISERROR(SEARCH("No aceptable",AD22)))</formula>
    </cfRule>
    <cfRule type="containsText" dxfId="542" priority="47" stopIfTrue="1" operator="containsText" text="No Aceptable o aceptable con control específico">
      <formula>NOT(ISERROR(SEARCH("No Aceptable o aceptable con control específico",AD22)))</formula>
    </cfRule>
  </conditionalFormatting>
  <conditionalFormatting sqref="AD21">
    <cfRule type="containsText" dxfId="541" priority="37" stopIfTrue="1" operator="containsText" text="No aceptable o aceptable con control específico">
      <formula>NOT(ISERROR(SEARCH("No aceptable o aceptable con control específico",AD21)))</formula>
    </cfRule>
    <cfRule type="containsText" dxfId="540" priority="38" stopIfTrue="1" operator="containsText" text="No aceptable">
      <formula>NOT(ISERROR(SEARCH("No aceptable",AD21)))</formula>
    </cfRule>
    <cfRule type="containsText" dxfId="539" priority="39" stopIfTrue="1" operator="containsText" text="No Aceptable o aceptable con control específico">
      <formula>NOT(ISERROR(SEARCH("No Aceptable o aceptable con control específico",AD21)))</formula>
    </cfRule>
  </conditionalFormatting>
  <conditionalFormatting sqref="AD21:AE21">
    <cfRule type="cellIs" dxfId="538" priority="40" stopIfTrue="1" operator="equal">
      <formula>"Aceptable"</formula>
    </cfRule>
    <cfRule type="cellIs" dxfId="537" priority="41" stopIfTrue="1" operator="equal">
      <formula>"No aceptable"</formula>
    </cfRule>
  </conditionalFormatting>
  <conditionalFormatting sqref="AF26">
    <cfRule type="cellIs" dxfId="536" priority="32" stopIfTrue="1" operator="equal">
      <formula>"Aceptable"</formula>
    </cfRule>
    <cfRule type="cellIs" dxfId="535" priority="33" stopIfTrue="1" operator="equal">
      <formula>"No aceptable"</formula>
    </cfRule>
  </conditionalFormatting>
  <conditionalFormatting sqref="AD24:AE24">
    <cfRule type="cellIs" dxfId="534" priority="27" stopIfTrue="1" operator="equal">
      <formula>"Aceptable"</formula>
    </cfRule>
    <cfRule type="cellIs" dxfId="533" priority="28" stopIfTrue="1" operator="equal">
      <formula>"No aceptable"</formula>
    </cfRule>
  </conditionalFormatting>
  <conditionalFormatting sqref="AD24">
    <cfRule type="containsText" dxfId="532" priority="24" stopIfTrue="1" operator="containsText" text="No aceptable o aceptable con control específico">
      <formula>NOT(ISERROR(SEARCH("No aceptable o aceptable con control específico",AD24)))</formula>
    </cfRule>
    <cfRule type="containsText" dxfId="531" priority="25" stopIfTrue="1" operator="containsText" text="No aceptable">
      <formula>NOT(ISERROR(SEARCH("No aceptable",AD24)))</formula>
    </cfRule>
    <cfRule type="containsText" dxfId="530" priority="26" stopIfTrue="1" operator="containsText" text="No Aceptable o aceptable con control específico">
      <formula>NOT(ISERROR(SEARCH("No Aceptable o aceptable con control específico",AD24)))</formula>
    </cfRule>
  </conditionalFormatting>
  <conditionalFormatting sqref="AD16">
    <cfRule type="containsText" dxfId="529" priority="19" stopIfTrue="1" operator="containsText" text="No aceptable o aceptable con control específico">
      <formula>NOT(ISERROR(SEARCH("No aceptable o aceptable con control específico",AD16)))</formula>
    </cfRule>
    <cfRule type="containsText" dxfId="528" priority="20" stopIfTrue="1" operator="containsText" text="No aceptable">
      <formula>NOT(ISERROR(SEARCH("No aceptable",AD16)))</formula>
    </cfRule>
    <cfRule type="containsText" dxfId="527" priority="21" stopIfTrue="1" operator="containsText" text="No Aceptable o aceptable con control específico">
      <formula>NOT(ISERROR(SEARCH("No Aceptable o aceptable con control específico",AD16)))</formula>
    </cfRule>
  </conditionalFormatting>
  <conditionalFormatting sqref="AD16:AE16">
    <cfRule type="cellIs" dxfId="526" priority="22" stopIfTrue="1" operator="equal">
      <formula>"Aceptable"</formula>
    </cfRule>
    <cfRule type="cellIs" dxfId="525" priority="23" stopIfTrue="1" operator="equal">
      <formula>"No aceptable"</formula>
    </cfRule>
  </conditionalFormatting>
  <conditionalFormatting sqref="AB11">
    <cfRule type="cellIs" dxfId="524" priority="16" stopIfTrue="1" operator="equal">
      <formula>"I"</formula>
    </cfRule>
    <cfRule type="cellIs" dxfId="523" priority="17" stopIfTrue="1" operator="equal">
      <formula>"II"</formula>
    </cfRule>
    <cfRule type="cellIs" dxfId="522" priority="18" stopIfTrue="1" operator="between">
      <formula>"III"</formula>
      <formula>"IV"</formula>
    </cfRule>
  </conditionalFormatting>
  <conditionalFormatting sqref="AB12:AB14">
    <cfRule type="cellIs" dxfId="521" priority="13" stopIfTrue="1" operator="equal">
      <formula>"I"</formula>
    </cfRule>
    <cfRule type="cellIs" dxfId="520" priority="14" stopIfTrue="1" operator="equal">
      <formula>"II"</formula>
    </cfRule>
    <cfRule type="cellIs" dxfId="519" priority="15" stopIfTrue="1" operator="between">
      <formula>"III"</formula>
      <formula>"IV"</formula>
    </cfRule>
  </conditionalFormatting>
  <conditionalFormatting sqref="AB16">
    <cfRule type="cellIs" dxfId="518" priority="10" stopIfTrue="1" operator="equal">
      <formula>"I"</formula>
    </cfRule>
    <cfRule type="cellIs" dxfId="517" priority="11" stopIfTrue="1" operator="equal">
      <formula>"II"</formula>
    </cfRule>
    <cfRule type="cellIs" dxfId="516" priority="12" stopIfTrue="1" operator="between">
      <formula>"III"</formula>
      <formula>"IV"</formula>
    </cfRule>
  </conditionalFormatting>
  <conditionalFormatting sqref="AB19:AB22">
    <cfRule type="cellIs" dxfId="515" priority="7" stopIfTrue="1" operator="equal">
      <formula>"I"</formula>
    </cfRule>
    <cfRule type="cellIs" dxfId="514" priority="8" stopIfTrue="1" operator="equal">
      <formula>"II"</formula>
    </cfRule>
    <cfRule type="cellIs" dxfId="513" priority="9" stopIfTrue="1" operator="between">
      <formula>"III"</formula>
      <formula>"IV"</formula>
    </cfRule>
  </conditionalFormatting>
  <conditionalFormatting sqref="AB24">
    <cfRule type="cellIs" dxfId="512" priority="4" stopIfTrue="1" operator="equal">
      <formula>"I"</formula>
    </cfRule>
    <cfRule type="cellIs" dxfId="511" priority="5" stopIfTrue="1" operator="equal">
      <formula>"II"</formula>
    </cfRule>
    <cfRule type="cellIs" dxfId="510" priority="6" stopIfTrue="1" operator="between">
      <formula>"III"</formula>
      <formula>"IV"</formula>
    </cfRule>
  </conditionalFormatting>
  <conditionalFormatting sqref="AC16">
    <cfRule type="cellIs" dxfId="509" priority="1" stopIfTrue="1" operator="equal">
      <formula>"I"</formula>
    </cfRule>
    <cfRule type="cellIs" dxfId="508" priority="2" stopIfTrue="1" operator="equal">
      <formula>"II"</formula>
    </cfRule>
    <cfRule type="cellIs" dxfId="507" priority="3" stopIfTrue="1" operator="between">
      <formula>"III"</formula>
      <formula>"IV"</formula>
    </cfRule>
  </conditionalFormatting>
  <dataValidations count="4">
    <dataValidation allowBlank="1" sqref="AA11:AA26" xr:uid="{00000000-0002-0000-1200-000000000000}"/>
    <dataValidation type="list" allowBlank="1" showInputMessage="1" showErrorMessage="1" prompt="10 = Muy Alto_x000a_6 = Alto_x000a_2 = Medio_x000a_0 = Bajo" sqref="U11:U26" xr:uid="{00000000-0002-0000-1200-000001000000}">
      <formula1>"10, 6, 2, 0, "</formula1>
    </dataValidation>
    <dataValidation type="list" allowBlank="1" showInputMessage="1" prompt="4 = Continua_x000a_3 = Frecuente_x000a_2 = Ocasional_x000a_1 = Esporádica" sqref="V11:V26" xr:uid="{00000000-0002-0000-1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6" xr:uid="{00000000-0002-0000-1200-000003000000}">
      <formula1>"100,60,25,10"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40"/>
  <sheetViews>
    <sheetView showRowColHeaders="0" workbookViewId="0"/>
  </sheetViews>
  <sheetFormatPr baseColWidth="10" defaultRowHeight="12.75" x14ac:dyDescent="0.2"/>
  <cols>
    <col min="1" max="1" width="1.28515625" style="118" customWidth="1"/>
    <col min="2" max="2" width="7" style="118" customWidth="1"/>
    <col min="3" max="3" width="72.28515625" style="118" bestFit="1" customWidth="1"/>
    <col min="4" max="16384" width="11.42578125" style="118"/>
  </cols>
  <sheetData>
    <row r="1" spans="2:3" ht="5.25" customHeight="1" x14ac:dyDescent="0.2"/>
    <row r="2" spans="2:3" x14ac:dyDescent="0.2">
      <c r="B2" s="301" t="s">
        <v>145</v>
      </c>
      <c r="C2" s="302"/>
    </row>
    <row r="3" spans="2:3" x14ac:dyDescent="0.2">
      <c r="B3" s="303"/>
      <c r="C3" s="304"/>
    </row>
    <row r="4" spans="2:3" x14ac:dyDescent="0.2">
      <c r="B4" s="303"/>
      <c r="C4" s="304"/>
    </row>
    <row r="5" spans="2:3" x14ac:dyDescent="0.2">
      <c r="B5" s="303"/>
      <c r="C5" s="304"/>
    </row>
    <row r="6" spans="2:3" x14ac:dyDescent="0.2">
      <c r="B6" s="305"/>
      <c r="C6" s="306"/>
    </row>
    <row r="7" spans="2:3" ht="20.100000000000001" customHeight="1" x14ac:dyDescent="0.2">
      <c r="B7" s="258">
        <v>1</v>
      </c>
      <c r="C7" s="259" t="s">
        <v>144</v>
      </c>
    </row>
    <row r="8" spans="2:3" ht="20.100000000000001" customHeight="1" x14ac:dyDescent="0.2">
      <c r="B8" s="257">
        <v>2</v>
      </c>
      <c r="C8" s="260" t="s">
        <v>138</v>
      </c>
    </row>
    <row r="9" spans="2:3" ht="20.100000000000001" customHeight="1" x14ac:dyDescent="0.2">
      <c r="B9" s="257">
        <v>3</v>
      </c>
      <c r="C9" s="260" t="s">
        <v>139</v>
      </c>
    </row>
    <row r="10" spans="2:3" ht="20.100000000000001" customHeight="1" x14ac:dyDescent="0.2">
      <c r="B10" s="257">
        <v>4</v>
      </c>
      <c r="C10" s="261" t="s">
        <v>140</v>
      </c>
    </row>
    <row r="11" spans="2:3" ht="20.100000000000001" customHeight="1" x14ac:dyDescent="0.2">
      <c r="B11" s="257">
        <v>5</v>
      </c>
      <c r="C11" s="261" t="s">
        <v>141</v>
      </c>
    </row>
    <row r="12" spans="2:3" ht="20.100000000000001" customHeight="1" x14ac:dyDescent="0.2">
      <c r="B12" s="257">
        <v>6</v>
      </c>
      <c r="C12" s="261" t="s">
        <v>142</v>
      </c>
    </row>
    <row r="13" spans="2:3" ht="20.100000000000001" customHeight="1" x14ac:dyDescent="0.2">
      <c r="B13" s="257">
        <v>7</v>
      </c>
      <c r="C13" s="261" t="s">
        <v>143</v>
      </c>
    </row>
    <row r="14" spans="2:3" ht="20.100000000000001" customHeight="1" x14ac:dyDescent="0.2">
      <c r="B14" s="257">
        <v>8</v>
      </c>
      <c r="C14" s="261" t="s">
        <v>340</v>
      </c>
    </row>
    <row r="15" spans="2:3" ht="20.100000000000001" customHeight="1" x14ac:dyDescent="0.2">
      <c r="B15" s="257">
        <v>9</v>
      </c>
      <c r="C15" s="261" t="s">
        <v>123</v>
      </c>
    </row>
    <row r="16" spans="2:3" ht="20.100000000000001" customHeight="1" x14ac:dyDescent="0.2">
      <c r="B16" s="257">
        <v>10</v>
      </c>
      <c r="C16" s="261" t="s">
        <v>497</v>
      </c>
    </row>
    <row r="17" spans="2:3" ht="20.100000000000001" customHeight="1" x14ac:dyDescent="0.2">
      <c r="B17" s="257">
        <v>11</v>
      </c>
      <c r="C17" s="261" t="s">
        <v>498</v>
      </c>
    </row>
    <row r="18" spans="2:3" ht="20.100000000000001" customHeight="1" x14ac:dyDescent="0.2">
      <c r="B18" s="257">
        <v>12</v>
      </c>
      <c r="C18" s="261" t="s">
        <v>324</v>
      </c>
    </row>
    <row r="19" spans="2:3" ht="20.100000000000001" customHeight="1" x14ac:dyDescent="0.2">
      <c r="B19" s="257">
        <v>13</v>
      </c>
      <c r="C19" s="261" t="s">
        <v>124</v>
      </c>
    </row>
    <row r="20" spans="2:3" ht="20.100000000000001" customHeight="1" x14ac:dyDescent="0.2">
      <c r="B20" s="257">
        <v>14</v>
      </c>
      <c r="C20" s="261" t="s">
        <v>535</v>
      </c>
    </row>
    <row r="21" spans="2:3" ht="20.100000000000001" customHeight="1" x14ac:dyDescent="0.2">
      <c r="B21" s="257">
        <v>15</v>
      </c>
      <c r="C21" s="261" t="s">
        <v>323</v>
      </c>
    </row>
    <row r="22" spans="2:3" ht="20.100000000000001" customHeight="1" x14ac:dyDescent="0.2">
      <c r="B22" s="257">
        <v>16</v>
      </c>
      <c r="C22" s="261" t="s">
        <v>318</v>
      </c>
    </row>
    <row r="23" spans="2:3" ht="20.100000000000001" customHeight="1" x14ac:dyDescent="0.2">
      <c r="B23" s="257">
        <v>17</v>
      </c>
      <c r="C23" s="261" t="s">
        <v>325</v>
      </c>
    </row>
    <row r="24" spans="2:3" ht="20.100000000000001" customHeight="1" x14ac:dyDescent="0.2">
      <c r="B24" s="257">
        <v>18</v>
      </c>
      <c r="C24" s="261" t="s">
        <v>125</v>
      </c>
    </row>
    <row r="25" spans="2:3" ht="20.100000000000001" customHeight="1" x14ac:dyDescent="0.2">
      <c r="B25" s="257">
        <v>19</v>
      </c>
      <c r="C25" s="262" t="s">
        <v>533</v>
      </c>
    </row>
    <row r="26" spans="2:3" ht="20.100000000000001" customHeight="1" x14ac:dyDescent="0.2">
      <c r="B26" s="257">
        <v>20</v>
      </c>
      <c r="C26" s="261" t="s">
        <v>326</v>
      </c>
    </row>
    <row r="27" spans="2:3" ht="20.100000000000001" customHeight="1" x14ac:dyDescent="0.2">
      <c r="B27" s="257">
        <v>21</v>
      </c>
      <c r="C27" s="261" t="s">
        <v>534</v>
      </c>
    </row>
    <row r="28" spans="2:3" ht="20.100000000000001" customHeight="1" x14ac:dyDescent="0.2">
      <c r="B28" s="257">
        <v>22</v>
      </c>
      <c r="C28" s="261" t="s">
        <v>196</v>
      </c>
    </row>
    <row r="29" spans="2:3" ht="20.100000000000001" customHeight="1" x14ac:dyDescent="0.2">
      <c r="B29" s="257">
        <v>23</v>
      </c>
      <c r="C29" s="261" t="s">
        <v>327</v>
      </c>
    </row>
    <row r="30" spans="2:3" ht="20.100000000000001" customHeight="1" x14ac:dyDescent="0.2">
      <c r="B30" s="257">
        <v>24</v>
      </c>
      <c r="C30" s="261" t="s">
        <v>328</v>
      </c>
    </row>
    <row r="31" spans="2:3" ht="20.100000000000001" customHeight="1" x14ac:dyDescent="0.2">
      <c r="B31" s="257">
        <v>25</v>
      </c>
      <c r="C31" s="261" t="s">
        <v>425</v>
      </c>
    </row>
    <row r="32" spans="2:3" ht="20.100000000000001" customHeight="1" x14ac:dyDescent="0.2">
      <c r="B32" s="257">
        <v>26</v>
      </c>
      <c r="C32" s="261" t="s">
        <v>183</v>
      </c>
    </row>
    <row r="33" spans="2:3" ht="20.100000000000001" customHeight="1" x14ac:dyDescent="0.2">
      <c r="B33" s="257">
        <v>27</v>
      </c>
      <c r="C33" s="261" t="s">
        <v>329</v>
      </c>
    </row>
    <row r="34" spans="2:3" ht="20.100000000000001" customHeight="1" x14ac:dyDescent="0.2">
      <c r="B34" s="257">
        <v>28</v>
      </c>
      <c r="C34" s="261" t="s">
        <v>330</v>
      </c>
    </row>
    <row r="35" spans="2:3" ht="20.100000000000001" customHeight="1" x14ac:dyDescent="0.2">
      <c r="B35" s="257">
        <v>29</v>
      </c>
      <c r="C35" s="261" t="s">
        <v>331</v>
      </c>
    </row>
    <row r="36" spans="2:3" ht="20.100000000000001" customHeight="1" x14ac:dyDescent="0.2">
      <c r="B36" s="257">
        <v>30</v>
      </c>
      <c r="C36" s="261" t="s">
        <v>137</v>
      </c>
    </row>
    <row r="37" spans="2:3" ht="20.100000000000001" customHeight="1" x14ac:dyDescent="0.2">
      <c r="B37" s="257">
        <v>31</v>
      </c>
      <c r="C37" s="261" t="s">
        <v>179</v>
      </c>
    </row>
    <row r="38" spans="2:3" ht="20.100000000000001" customHeight="1" x14ac:dyDescent="0.2">
      <c r="B38" s="257">
        <v>32</v>
      </c>
      <c r="C38" s="261" t="s">
        <v>352</v>
      </c>
    </row>
    <row r="39" spans="2:3" ht="20.100000000000001" customHeight="1" x14ac:dyDescent="0.2">
      <c r="B39" s="257">
        <v>33</v>
      </c>
      <c r="C39" s="261" t="s">
        <v>351</v>
      </c>
    </row>
    <row r="40" spans="2:3" ht="20.100000000000001" customHeight="1" x14ac:dyDescent="0.2">
      <c r="B40" s="263">
        <v>34</v>
      </c>
      <c r="C40" s="264" t="s">
        <v>180</v>
      </c>
    </row>
  </sheetData>
  <mergeCells count="1">
    <mergeCell ref="B2:C6"/>
  </mergeCells>
  <hyperlinks>
    <hyperlink ref="C7" location="DIRECTOR!A1" display="DIRECTOR" xr:uid="{00000000-0004-0000-0100-000000000000}"/>
    <hyperlink ref="C8" location="'SUBDIRECTOR SAI'!A1" display="SUBDIRECCION DE ADMINISTRACION INMOBILIARIA Y DEL ESPACIO PUBLICO" xr:uid="{00000000-0004-0000-0100-000001000000}"/>
    <hyperlink ref="C9" location="'SUBDIRECTOR SAF'!A1" display="SUBDIRECCION ADMINISTRATIVA, FINANCIERA Y DE CONTROL DISCIPLINARIO" xr:uid="{00000000-0004-0000-0100-000002000000}"/>
    <hyperlink ref="C10" location="'SUBDIRECTOR SRI'!A1" display="SUBDIRECCION DE REGISTRO INMOBILIARIO" xr:uid="{00000000-0004-0000-0100-000003000000}"/>
    <hyperlink ref="C11" location="'JEFE OCI'!A1" display="JEFE DE OFICINA DE CONTROL INTERNO " xr:uid="{00000000-0004-0000-0100-000004000000}"/>
    <hyperlink ref="C12" location="'JEFE OS'!A1" display="JEFE DE OFICINA DE SISTEMAS " xr:uid="{00000000-0004-0000-0100-000005000000}"/>
    <hyperlink ref="C13" location="'JEFE OAP'!A1" display="JEFE DE OFICINA ASESORA DE PLANEACION " xr:uid="{00000000-0004-0000-0100-000006000000}"/>
    <hyperlink ref="C14" location="'JEFE OAJ'!A1" display="JEFE DE OFICINA ASESOR JURIDICO " xr:uid="{00000000-0004-0000-0100-000007000000}"/>
    <hyperlink ref="C29" location="'ARCHIVO SRI'!A1" display="ARCHIVO SUBDIRECCION DE REGISTRO INMOBILIARIO" xr:uid="{00000000-0004-0000-0100-000008000000}"/>
    <hyperlink ref="C36" location="'PROVEEDOR SEGURIDAD'!A1" display="PROVEEDOR SEGURIDAD Y VIGILANCIA " xr:uid="{00000000-0004-0000-0100-000009000000}"/>
    <hyperlink ref="C37" location="'PROVEEDOR ASEO Y CAFETERIA '!A1" display="PROVEEDOR ASEO Y CAFETERIA " xr:uid="{00000000-0004-0000-0100-00000A000000}"/>
    <hyperlink ref="C38" location="'PROVEEDOR MTM EQUIPOS DE COMPUT'!A1" display="PROVEEDOR MTM EQUIPOS DE COMPUTO" xr:uid="{00000000-0004-0000-0100-00000B000000}"/>
    <hyperlink ref="C40" location="'VISITANTE '!A1" display="VISITANTE" xr:uid="{00000000-0004-0000-0100-00000C000000}"/>
    <hyperlink ref="C15" location="ASESORES!A1" display="ASESOR" xr:uid="{00000000-0004-0000-0100-00000D000000}"/>
    <hyperlink ref="C32" location="'TECNICO OPERATIVO '!A1" display="TECNICO OPERATIVO " xr:uid="{00000000-0004-0000-0100-00000E000000}"/>
    <hyperlink ref="C28" location="'ATENCION CAD CRA 30 '!A1" display="ATENCION CAD CRA 30" xr:uid="{00000000-0004-0000-0100-00000F000000}"/>
    <hyperlink ref="C16" location="'P.ESP.DEFENSA SAI'!A1" display="PROFESIONAL ESPECIALIZADO DEFENSA ADMINISTRATIVA SAI" xr:uid="{00000000-0004-0000-0100-000010000000}"/>
    <hyperlink ref="C18" location="'P. ESP. EST.R PREDIOS SRI '!A1" display="PROFESIONAL ESPECIALIZADO EST. TECN. RECEPCION DE PREDIOS SRI" xr:uid="{00000000-0004-0000-0100-000011000000}"/>
    <hyperlink ref="C19" location="'PROFESIONAL ESPECIALIZADO'!A1" display="PROFESIONAL ESPECIALIZADO" xr:uid="{00000000-0004-0000-0100-000012000000}"/>
    <hyperlink ref="C21" location="'PROF. RECEPCION PREDIOS SRI'!A1" display="PROFESIONAL ESTUDIOS TECNICOS Y RECEPCION DE PREDIOS SRI" xr:uid="{00000000-0004-0000-0100-000013000000}"/>
    <hyperlink ref="C22" location="'PROFESIONAL UNIVERSITARIO'!A1" display="PROFESIONAL UNIVERSITARIO" xr:uid="{00000000-0004-0000-0100-000014000000}"/>
    <hyperlink ref="C24" location="SECRETARIO!A1" display="SECRETARIO" xr:uid="{00000000-0004-0000-0100-000015000000}"/>
    <hyperlink ref="C30" location="'GESTION DOCUMENTAL'!A1" display="GESTION DOCUMENTAL" xr:uid="{00000000-0004-0000-0100-000016000000}"/>
    <hyperlink ref="C31" location="'BODEGA COLVATEL'!A1" display="BODEGA -COLVATEL" xr:uid="{00000000-0004-0000-0100-000017000000}"/>
    <hyperlink ref="C33" location="'TECNICO SISTEMAS '!A1" display="TECNICO DE SISTEMAS" xr:uid="{00000000-0004-0000-0100-000018000000}"/>
    <hyperlink ref="C34" location="'CONDUCTOR '!A1" display="CONDUCTOR" xr:uid="{00000000-0004-0000-0100-000019000000}"/>
    <hyperlink ref="C35" location="'PROVEEDOR TRANSPORTE '!A1" display="PROVEEDOR DE TRANSPORTE" xr:uid="{00000000-0004-0000-0100-00001A000000}"/>
    <hyperlink ref="C39" location="'OFICINAS CALLE 120A'!A1" display="OFICINA CALLE 120A # 7-62" xr:uid="{00000000-0004-0000-0100-00001B000000}"/>
    <hyperlink ref="C26" location="'AUXILIARES SG'!A1" display="AUXILIARES SERVICIOS GENERALES" xr:uid="{00000000-0004-0000-0100-00001C000000}"/>
    <hyperlink ref="C23" location="TOPOGRAFIA!A1" display="TOPOGRAFIA" xr:uid="{00000000-0004-0000-0100-00001D000000}"/>
    <hyperlink ref="C25" location="'APOYO LOGISTICO SAI '!A1" display="'APOYO LOGISTICO SAI '!A1" xr:uid="{00000000-0004-0000-0100-00001E000000}"/>
    <hyperlink ref="C27" location="'AUXILIAR SG'!A1" display="AUXILIAR SG-MANTENIMIENTO " xr:uid="{00000000-0004-0000-0100-00001F000000}"/>
    <hyperlink ref="C17" location="'P. ESP. ADMINISTRACION SAI'!A1" display="PROFESIONAL ESPECIALIZADO ADMINISTRACION  SAI" xr:uid="{00000000-0004-0000-0100-000020000000}"/>
    <hyperlink ref="C20" location="'SEGUNDA INSTANCIA'!A1" display="SEGUNDA INSTANCIA " xr:uid="{00000000-0004-0000-0100-000021000000}"/>
  </hyperlinks>
  <pageMargins left="0.7" right="0.7" top="0.75" bottom="0.75" header="0.3" footer="0.3"/>
  <pageSetup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B1:BL794"/>
  <sheetViews>
    <sheetView workbookViewId="0"/>
  </sheetViews>
  <sheetFormatPr baseColWidth="10" defaultRowHeight="12.75" x14ac:dyDescent="0.2"/>
  <cols>
    <col min="1" max="1" width="1.85546875" customWidth="1"/>
    <col min="2" max="2" width="4.7109375" customWidth="1"/>
    <col min="3" max="3" width="7.5703125" customWidth="1"/>
    <col min="4" max="5" width="6.42578125" customWidth="1"/>
    <col min="6" max="6" width="15.5703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193" t="s">
        <v>3</v>
      </c>
      <c r="I10" s="193" t="s">
        <v>4</v>
      </c>
      <c r="J10" s="193" t="s">
        <v>6</v>
      </c>
      <c r="K10" s="307"/>
      <c r="L10" s="192" t="s">
        <v>42</v>
      </c>
      <c r="M10" s="192" t="s">
        <v>43</v>
      </c>
      <c r="N10" s="27" t="s">
        <v>44</v>
      </c>
      <c r="O10" s="27" t="s">
        <v>47</v>
      </c>
      <c r="P10" s="307"/>
      <c r="Q10" s="308"/>
      <c r="R10" s="193" t="s">
        <v>6</v>
      </c>
      <c r="S10" s="193" t="s">
        <v>1</v>
      </c>
      <c r="T10" s="193"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8.25" customHeight="1" thickBot="1" x14ac:dyDescent="0.4">
      <c r="B11" s="315" t="s">
        <v>252</v>
      </c>
      <c r="C11" s="315" t="s">
        <v>122</v>
      </c>
      <c r="D11" s="315" t="s">
        <v>255</v>
      </c>
      <c r="E11" s="334" t="s">
        <v>256</v>
      </c>
      <c r="F11" s="334" t="s">
        <v>257</v>
      </c>
      <c r="G11" s="67" t="s">
        <v>45</v>
      </c>
      <c r="H11" s="190" t="s">
        <v>37</v>
      </c>
      <c r="I11" s="15" t="s">
        <v>52</v>
      </c>
      <c r="J11" s="15" t="s">
        <v>57</v>
      </c>
      <c r="K11" s="195" t="s">
        <v>59</v>
      </c>
      <c r="L11" s="7">
        <v>1</v>
      </c>
      <c r="M11" s="7">
        <v>1</v>
      </c>
      <c r="N11" s="7">
        <v>0</v>
      </c>
      <c r="O11" s="7">
        <f>SUM(L11:N11)</f>
        <v>2</v>
      </c>
      <c r="P11" s="195" t="str">
        <f t="shared" ref="P11:P20" si="0">K11</f>
        <v xml:space="preserve">FATIGA VISUAL, CEFALEÁ, DISMINUCIÓN DE LA DESTREZA Y PRECISIÓN, DESLUMBRAMIENTO </v>
      </c>
      <c r="Q11" s="195">
        <v>8</v>
      </c>
      <c r="R11" s="195" t="s">
        <v>64</v>
      </c>
      <c r="S11" s="195" t="s">
        <v>120</v>
      </c>
      <c r="T11" s="195" t="s">
        <v>34</v>
      </c>
      <c r="U11" s="8">
        <v>2</v>
      </c>
      <c r="V11" s="8">
        <v>4</v>
      </c>
      <c r="W11" s="8">
        <f t="shared" ref="W11:W20" si="1">V11*U11</f>
        <v>8</v>
      </c>
      <c r="X11" s="9" t="str">
        <f t="shared" ref="X11:X20" si="2">+IF(AND(U11*V11&gt;=24,U11*V11&lt;=40),"MA",IF(AND(U11*V11&gt;=10,U11*V11&lt;=20),"A",IF(AND(U11*V11&gt;=6,U11*V11&lt;=8),"M",IF(AND(U11*V11&gt;=0,U11*V11&lt;=4),"B",""))))</f>
        <v>M</v>
      </c>
      <c r="Y11" s="10" t="str">
        <f t="shared" ref="Y11:Y20"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0" si="4">W11*Z11</f>
        <v>80</v>
      </c>
      <c r="AB11" s="11" t="str">
        <f t="shared" ref="AB11:AB20" si="5">+IF(AND(U11*V11*Z11&gt;=600,U11*V11*Z11&lt;=4000),"I",IF(AND(U11*V11*Z11&gt;=150,U11*V11*Z11&lt;=500),"II",IF(AND(U11*V11*Z11&gt;=40,U11*V11*Z11&lt;=120),"III",IF(AND(U11*V11*Z11&gt;=0,U11*V11*Z11&lt;=20),"IV",""))))</f>
        <v>III</v>
      </c>
      <c r="AC11" s="10" t="str">
        <f t="shared" ref="AC11:AC20"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0" si="7">+IF(AB11="I","No aceptable",IF(AB11="II","No aceptable o aceptable con control específico",IF(AB11="III","Aceptable",IF(AB11="IV","Aceptable",""))))</f>
        <v>Aceptable</v>
      </c>
      <c r="AE11" s="10" t="s">
        <v>68</v>
      </c>
      <c r="AF11" s="211" t="s">
        <v>35</v>
      </c>
      <c r="AG11" s="211" t="s">
        <v>35</v>
      </c>
      <c r="AH11" s="15" t="s">
        <v>526</v>
      </c>
      <c r="AI11" s="13" t="s">
        <v>640</v>
      </c>
      <c r="AJ11" s="15"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35.75" thickBot="1" x14ac:dyDescent="0.4">
      <c r="B12" s="315"/>
      <c r="C12" s="315"/>
      <c r="D12" s="315"/>
      <c r="E12" s="334"/>
      <c r="F12" s="334"/>
      <c r="G12" s="67" t="s">
        <v>45</v>
      </c>
      <c r="H12" s="189" t="s">
        <v>49</v>
      </c>
      <c r="I12" s="16" t="s">
        <v>80</v>
      </c>
      <c r="J12" s="15" t="s">
        <v>702</v>
      </c>
      <c r="K12" s="195" t="s">
        <v>82</v>
      </c>
      <c r="L12" s="7">
        <v>1</v>
      </c>
      <c r="M12" s="7">
        <v>1</v>
      </c>
      <c r="N12" s="7">
        <v>0</v>
      </c>
      <c r="O12" s="7">
        <f t="shared" ref="O12:O20" si="8">SUM(L12:N12)</f>
        <v>2</v>
      </c>
      <c r="P12" s="195" t="str">
        <f t="shared" si="0"/>
        <v>ESTRÉS POR MONOTONÍA Y RESPONSABILIDAD, TRANSTORNOS EN LA ATENCIÓN, CEFALEAS MIGRAÑOSAS, ESPASMOS MUSCULARES.</v>
      </c>
      <c r="Q12" s="195">
        <v>8</v>
      </c>
      <c r="R12" s="195" t="s">
        <v>34</v>
      </c>
      <c r="S12" s="195" t="s">
        <v>34</v>
      </c>
      <c r="T12" s="195" t="s">
        <v>34</v>
      </c>
      <c r="U12" s="8">
        <v>2</v>
      </c>
      <c r="V12" s="8">
        <v>4</v>
      </c>
      <c r="W12" s="8">
        <f t="shared" si="1"/>
        <v>8</v>
      </c>
      <c r="X12" s="9" t="str">
        <f t="shared" si="2"/>
        <v>M</v>
      </c>
      <c r="Y12" s="10" t="str">
        <f t="shared" si="3"/>
        <v>Situación deficiente con exposición esporádica, o bien situación mejorable con exposición continuada o frecuente. Es posible que suceda el daño alguna vez.</v>
      </c>
      <c r="Z12" s="8">
        <v>10</v>
      </c>
      <c r="AA12" s="8">
        <f t="shared" si="4"/>
        <v>80</v>
      </c>
      <c r="AB12" s="11" t="str">
        <f t="shared" si="5"/>
        <v>III</v>
      </c>
      <c r="AC12" s="10" t="str">
        <f t="shared" si="6"/>
        <v>Mejorar si es posible. Sería conveniente justificar la intervención y su rentabilidad.</v>
      </c>
      <c r="AD12" s="12" t="str">
        <f t="shared" si="7"/>
        <v>Aceptable</v>
      </c>
      <c r="AE12" s="18" t="s">
        <v>87</v>
      </c>
      <c r="AF12" s="15" t="s">
        <v>35</v>
      </c>
      <c r="AG12" s="15" t="s">
        <v>35</v>
      </c>
      <c r="AH12" s="15" t="s">
        <v>35</v>
      </c>
      <c r="AI12" s="19" t="s">
        <v>703</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49.25" thickTop="1" x14ac:dyDescent="0.35">
      <c r="B13" s="315"/>
      <c r="C13" s="315"/>
      <c r="D13" s="315"/>
      <c r="E13" s="334"/>
      <c r="F13" s="334"/>
      <c r="G13" s="284" t="s">
        <v>45</v>
      </c>
      <c r="H13" s="15" t="s">
        <v>572</v>
      </c>
      <c r="I13" s="15" t="s">
        <v>566</v>
      </c>
      <c r="J13" s="15" t="s">
        <v>575</v>
      </c>
      <c r="K13" s="212" t="s">
        <v>576</v>
      </c>
      <c r="L13" s="276">
        <v>1</v>
      </c>
      <c r="M13" s="7">
        <v>1</v>
      </c>
      <c r="N13" s="281">
        <v>0</v>
      </c>
      <c r="O13" s="281">
        <v>1</v>
      </c>
      <c r="P13" s="15" t="s">
        <v>577</v>
      </c>
      <c r="Q13" s="15">
        <v>8</v>
      </c>
      <c r="R13" s="15" t="s">
        <v>34</v>
      </c>
      <c r="S13" s="15" t="s">
        <v>34</v>
      </c>
      <c r="T13" s="285" t="s">
        <v>34</v>
      </c>
      <c r="U13" s="90">
        <v>2</v>
      </c>
      <c r="V13" s="8">
        <v>3</v>
      </c>
      <c r="W13" s="8">
        <f t="shared" si="1"/>
        <v>6</v>
      </c>
      <c r="X13" s="9" t="str">
        <f t="shared" si="2"/>
        <v>M</v>
      </c>
      <c r="Y13" s="10" t="str">
        <f t="shared" si="3"/>
        <v>Situación deficiente con exposición esporádica, o bien situación mejorable con exposición continuada o frecuente. Es posible que suceda el daño alguna vez.</v>
      </c>
      <c r="Z13" s="267">
        <v>25</v>
      </c>
      <c r="AA13" s="267">
        <f t="shared" si="4"/>
        <v>150</v>
      </c>
      <c r="AB13" s="11" t="str">
        <f t="shared" si="5"/>
        <v>II</v>
      </c>
      <c r="AC13" s="10" t="str">
        <f t="shared" si="6"/>
        <v>Corregir y adoptar medidas de control de inmediato. Sin embargo suspenda actividades si el nivel de riesgo está por encima o igual de 360.</v>
      </c>
      <c r="AD13" s="12" t="str">
        <f t="shared" si="7"/>
        <v>No aceptable o aceptable con control específico</v>
      </c>
      <c r="AE13" s="282" t="s">
        <v>578</v>
      </c>
      <c r="AF13" s="15" t="s">
        <v>35</v>
      </c>
      <c r="AG13" s="15" t="s">
        <v>35</v>
      </c>
      <c r="AH13" s="15" t="s">
        <v>35</v>
      </c>
      <c r="AI13" s="20" t="s">
        <v>854</v>
      </c>
      <c r="AJ13" s="15" t="s">
        <v>602</v>
      </c>
      <c r="AK13" s="135" t="s">
        <v>617</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67.5" x14ac:dyDescent="0.35">
      <c r="B14" s="315"/>
      <c r="C14" s="315"/>
      <c r="D14" s="315"/>
      <c r="E14" s="334"/>
      <c r="F14" s="334"/>
      <c r="G14" s="67" t="s">
        <v>45</v>
      </c>
      <c r="H14" s="311" t="s">
        <v>58</v>
      </c>
      <c r="I14" s="195" t="s">
        <v>90</v>
      </c>
      <c r="J14" s="15" t="s">
        <v>93</v>
      </c>
      <c r="K14" s="195" t="s">
        <v>91</v>
      </c>
      <c r="L14" s="7">
        <v>1</v>
      </c>
      <c r="M14" s="7">
        <v>1</v>
      </c>
      <c r="N14" s="7">
        <v>0</v>
      </c>
      <c r="O14" s="7">
        <f t="shared" si="8"/>
        <v>2</v>
      </c>
      <c r="P14" s="195" t="str">
        <f t="shared" si="0"/>
        <v>ALTERACIONES OSTEOMUSCULARES DE ESPALDA Y EXTREMIDADES.</v>
      </c>
      <c r="Q14" s="195">
        <v>8</v>
      </c>
      <c r="R14" s="195" t="s">
        <v>34</v>
      </c>
      <c r="S14" s="195" t="s">
        <v>94</v>
      </c>
      <c r="T14" s="195" t="s">
        <v>34</v>
      </c>
      <c r="U14" s="8">
        <v>2</v>
      </c>
      <c r="V14" s="8">
        <v>4</v>
      </c>
      <c r="W14" s="8">
        <f t="shared" si="1"/>
        <v>8</v>
      </c>
      <c r="X14" s="9" t="str">
        <f t="shared" si="2"/>
        <v>M</v>
      </c>
      <c r="Y14" s="10" t="str">
        <f t="shared" si="3"/>
        <v>Situación deficiente con exposición esporádica, o bien situación mejorable con exposición continuada o frecuente. Es posible que suceda el daño alguna vez.</v>
      </c>
      <c r="Z14" s="8">
        <v>10</v>
      </c>
      <c r="AA14" s="8">
        <f t="shared" si="4"/>
        <v>80</v>
      </c>
      <c r="AB14" s="11" t="str">
        <f t="shared" si="5"/>
        <v>III</v>
      </c>
      <c r="AC14" s="10" t="str">
        <f t="shared" si="6"/>
        <v>Mejorar si es posible. Sería conveniente justificar la intervención y su rentabilidad.</v>
      </c>
      <c r="AD14" s="12" t="str">
        <f t="shared" si="7"/>
        <v>Aceptable</v>
      </c>
      <c r="AE14" s="10" t="s">
        <v>95</v>
      </c>
      <c r="AF14" s="15" t="s">
        <v>35</v>
      </c>
      <c r="AG14" s="15" t="s">
        <v>35</v>
      </c>
      <c r="AH14" s="8" t="s">
        <v>348</v>
      </c>
      <c r="AI14" s="20" t="s">
        <v>154</v>
      </c>
      <c r="AJ14" s="211"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8.25" thickBot="1" x14ac:dyDescent="0.4">
      <c r="B15" s="315"/>
      <c r="C15" s="315"/>
      <c r="D15" s="315"/>
      <c r="E15" s="334"/>
      <c r="F15" s="334"/>
      <c r="G15" s="67" t="s">
        <v>45</v>
      </c>
      <c r="H15" s="312"/>
      <c r="I15" s="16" t="s">
        <v>51</v>
      </c>
      <c r="J15" s="15" t="s">
        <v>97</v>
      </c>
      <c r="K15" s="195" t="s">
        <v>91</v>
      </c>
      <c r="L15" s="7">
        <v>1</v>
      </c>
      <c r="M15" s="7">
        <v>1</v>
      </c>
      <c r="N15" s="7">
        <v>0</v>
      </c>
      <c r="O15" s="7">
        <f t="shared" si="8"/>
        <v>2</v>
      </c>
      <c r="P15" s="195" t="str">
        <f t="shared" si="0"/>
        <v>ALTERACIONES OSTEOMUSCULARES DE ESPALDA Y EXTREMIDADES.</v>
      </c>
      <c r="Q15" s="195">
        <v>8</v>
      </c>
      <c r="R15" s="195" t="s">
        <v>34</v>
      </c>
      <c r="S15" s="195" t="s">
        <v>98</v>
      </c>
      <c r="T15" s="195" t="s">
        <v>34</v>
      </c>
      <c r="U15" s="8">
        <v>2</v>
      </c>
      <c r="V15" s="8">
        <v>4</v>
      </c>
      <c r="W15" s="8">
        <f t="shared" si="1"/>
        <v>8</v>
      </c>
      <c r="X15" s="9" t="str">
        <f t="shared" si="2"/>
        <v>M</v>
      </c>
      <c r="Y15" s="10" t="str">
        <f t="shared" si="3"/>
        <v>Situación deficiente con exposición esporádica, o bien situación mejorable con exposición continuada o frecuente. Es posible que suceda el daño alguna vez.</v>
      </c>
      <c r="Z15" s="8">
        <v>10</v>
      </c>
      <c r="AA15" s="8">
        <f t="shared" si="4"/>
        <v>80</v>
      </c>
      <c r="AB15" s="11" t="str">
        <f t="shared" si="5"/>
        <v>III</v>
      </c>
      <c r="AC15" s="10" t="str">
        <f t="shared" si="6"/>
        <v>Mejorar si es posible. Sería conveniente justificar la intervención y su rentabilidad.</v>
      </c>
      <c r="AD15" s="12" t="str">
        <f t="shared" si="7"/>
        <v>Aceptable</v>
      </c>
      <c r="AE15" s="10" t="s">
        <v>127</v>
      </c>
      <c r="AF15" s="15" t="s">
        <v>35</v>
      </c>
      <c r="AG15" s="15" t="s">
        <v>35</v>
      </c>
      <c r="AH15" s="8" t="s">
        <v>346</v>
      </c>
      <c r="AI15" s="20" t="s">
        <v>154</v>
      </c>
      <c r="AJ15" s="211"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9" thickTop="1" thickBot="1" x14ac:dyDescent="0.4">
      <c r="B16" s="315"/>
      <c r="C16" s="315"/>
      <c r="D16" s="315"/>
      <c r="E16" s="334"/>
      <c r="F16" s="334"/>
      <c r="G16" s="67" t="s">
        <v>34</v>
      </c>
      <c r="H16" s="311" t="s">
        <v>50</v>
      </c>
      <c r="I16" s="16" t="s">
        <v>100</v>
      </c>
      <c r="J16" s="15" t="s">
        <v>101</v>
      </c>
      <c r="K16" s="195" t="s">
        <v>102</v>
      </c>
      <c r="L16" s="7">
        <v>1</v>
      </c>
      <c r="M16" s="7">
        <v>1</v>
      </c>
      <c r="N16" s="7">
        <v>0</v>
      </c>
      <c r="O16" s="7">
        <f t="shared" si="8"/>
        <v>2</v>
      </c>
      <c r="P16" s="195" t="str">
        <f t="shared" si="0"/>
        <v xml:space="preserve">HERIDAS, GOLPES </v>
      </c>
      <c r="Q16" s="195">
        <v>8</v>
      </c>
      <c r="R16" s="195" t="s">
        <v>34</v>
      </c>
      <c r="S16" s="195" t="s">
        <v>34</v>
      </c>
      <c r="T16" s="195" t="s">
        <v>34</v>
      </c>
      <c r="U16" s="8">
        <v>2</v>
      </c>
      <c r="V16" s="8">
        <v>3</v>
      </c>
      <c r="W16" s="8">
        <f t="shared" si="1"/>
        <v>6</v>
      </c>
      <c r="X16" s="9" t="str">
        <f t="shared" si="2"/>
        <v>M</v>
      </c>
      <c r="Y16" s="10" t="str">
        <f t="shared" si="3"/>
        <v>Situación deficiente con exposición esporádica, o bien situación mejorable con exposición continuada o frecuente. Es posible que suceda el daño alguna vez.</v>
      </c>
      <c r="Z16" s="8">
        <v>10</v>
      </c>
      <c r="AA16" s="8">
        <f t="shared" si="4"/>
        <v>60</v>
      </c>
      <c r="AB16" s="11" t="str">
        <f t="shared" si="5"/>
        <v>III</v>
      </c>
      <c r="AC16" s="10" t="str">
        <f t="shared" si="6"/>
        <v>Mejorar si es posible. Sería conveniente justificar la intervención y su rentabilidad.</v>
      </c>
      <c r="AD16" s="12" t="str">
        <f t="shared" si="7"/>
        <v>Aceptable</v>
      </c>
      <c r="AE16" s="10" t="s">
        <v>104</v>
      </c>
      <c r="AF16" s="211" t="s">
        <v>35</v>
      </c>
      <c r="AG16" s="211" t="s">
        <v>35</v>
      </c>
      <c r="AH16" s="211" t="s">
        <v>348</v>
      </c>
      <c r="AI16" s="13" t="s">
        <v>106</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9" thickTop="1" thickBot="1" x14ac:dyDescent="0.4">
      <c r="B17" s="315"/>
      <c r="C17" s="315"/>
      <c r="D17" s="315"/>
      <c r="E17" s="334"/>
      <c r="F17" s="334"/>
      <c r="G17" s="67" t="s">
        <v>34</v>
      </c>
      <c r="H17" s="321"/>
      <c r="I17" s="16" t="s">
        <v>54</v>
      </c>
      <c r="J17" s="15" t="s">
        <v>258</v>
      </c>
      <c r="K17" s="195" t="s">
        <v>107</v>
      </c>
      <c r="L17" s="7">
        <v>1</v>
      </c>
      <c r="M17" s="7">
        <v>1</v>
      </c>
      <c r="N17" s="7">
        <v>0</v>
      </c>
      <c r="O17" s="7">
        <f>SUM(L17:N17)</f>
        <v>2</v>
      </c>
      <c r="P17" s="195" t="s">
        <v>108</v>
      </c>
      <c r="Q17" s="195">
        <v>8</v>
      </c>
      <c r="R17" s="195" t="s">
        <v>34</v>
      </c>
      <c r="S17" s="195" t="s">
        <v>34</v>
      </c>
      <c r="T17" s="195" t="s">
        <v>34</v>
      </c>
      <c r="U17" s="8">
        <v>2</v>
      </c>
      <c r="V17" s="8">
        <v>3</v>
      </c>
      <c r="W17" s="8">
        <f>V17*U17</f>
        <v>6</v>
      </c>
      <c r="X17" s="9" t="str">
        <f>+IF(AND(U17*V17&gt;=24,U17*V17&lt;=40),"MA",IF(AND(U17*V17&gt;=10,U17*V17&lt;=20),"A",IF(AND(U17*V17&gt;=6,U17*V17&lt;=8),"M",IF(AND(U17*V17&gt;=0,U17*V17&lt;=4),"B",""))))</f>
        <v>M</v>
      </c>
      <c r="Y17" s="10"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8">
        <v>10</v>
      </c>
      <c r="AA17" s="8">
        <f>W17*Z17</f>
        <v>60</v>
      </c>
      <c r="AB17" s="11" t="str">
        <f t="shared" si="5"/>
        <v>III</v>
      </c>
      <c r="AC17" s="1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2" t="str">
        <f>+IF(AB17="I","No aceptable",IF(AB17="II","No aceptable o aceptable con control específico",IF(AB17="III","Aceptable",IF(AB17="IV","Aceptable",""))))</f>
        <v>Aceptable</v>
      </c>
      <c r="AE17" s="10" t="s">
        <v>109</v>
      </c>
      <c r="AF17" s="15" t="s">
        <v>35</v>
      </c>
      <c r="AG17" s="15" t="s">
        <v>35</v>
      </c>
      <c r="AH17" s="15" t="s">
        <v>366</v>
      </c>
      <c r="AI17" s="13" t="s">
        <v>360</v>
      </c>
      <c r="AJ17" s="15"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75" thickTop="1" x14ac:dyDescent="0.35">
      <c r="B18" s="315"/>
      <c r="C18" s="315"/>
      <c r="D18" s="315"/>
      <c r="E18" s="334"/>
      <c r="F18" s="334"/>
      <c r="G18" s="67" t="s">
        <v>34</v>
      </c>
      <c r="H18" s="312"/>
      <c r="I18" s="15" t="s">
        <v>149</v>
      </c>
      <c r="J18" s="15" t="s">
        <v>239</v>
      </c>
      <c r="K18" s="195" t="s">
        <v>240</v>
      </c>
      <c r="L18" s="7">
        <v>1</v>
      </c>
      <c r="M18" s="7">
        <v>1</v>
      </c>
      <c r="N18" s="7">
        <v>0</v>
      </c>
      <c r="O18" s="7">
        <f t="shared" si="8"/>
        <v>2</v>
      </c>
      <c r="P18" s="195" t="s">
        <v>241</v>
      </c>
      <c r="Q18" s="195">
        <v>1</v>
      </c>
      <c r="R18" s="195" t="s">
        <v>34</v>
      </c>
      <c r="S18" s="195" t="s">
        <v>34</v>
      </c>
      <c r="T18" s="195" t="s">
        <v>34</v>
      </c>
      <c r="U18" s="8">
        <v>6</v>
      </c>
      <c r="V18" s="8">
        <v>2</v>
      </c>
      <c r="W18" s="8">
        <f t="shared" si="1"/>
        <v>12</v>
      </c>
      <c r="X18" s="9" t="str">
        <f t="shared" si="2"/>
        <v>A</v>
      </c>
      <c r="Y18" s="10" t="str">
        <f t="shared" si="3"/>
        <v>Situación deficiente con exposición frecuente u ocasional, o bien situación muy deficiente con exposición ocasional o esporádica. La materialización de Riesgo es posible que suceda varias veces en la vida laboral</v>
      </c>
      <c r="Z18" s="8">
        <v>10</v>
      </c>
      <c r="AA18" s="8">
        <f t="shared" si="4"/>
        <v>120</v>
      </c>
      <c r="AB18" s="11" t="str">
        <f t="shared" si="5"/>
        <v>III</v>
      </c>
      <c r="AC18" s="10" t="str">
        <f t="shared" si="6"/>
        <v>Mejorar si es posible. Sería conveniente justificar la intervención y su rentabilidad.</v>
      </c>
      <c r="AD18" s="12" t="str">
        <f t="shared" si="7"/>
        <v>Aceptable</v>
      </c>
      <c r="AE18" s="10" t="s">
        <v>242</v>
      </c>
      <c r="AF18" s="12" t="s">
        <v>35</v>
      </c>
      <c r="AG18" s="12" t="s">
        <v>35</v>
      </c>
      <c r="AH18" s="10" t="s">
        <v>244</v>
      </c>
      <c r="AI18" s="10" t="s">
        <v>855</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1" x14ac:dyDescent="0.35">
      <c r="B19" s="315"/>
      <c r="C19" s="315"/>
      <c r="D19" s="315"/>
      <c r="E19" s="334"/>
      <c r="F19" s="334"/>
      <c r="G19" s="67" t="s">
        <v>34</v>
      </c>
      <c r="H19" s="191" t="s">
        <v>259</v>
      </c>
      <c r="I19" s="15" t="s">
        <v>260</v>
      </c>
      <c r="J19" s="15" t="s">
        <v>261</v>
      </c>
      <c r="K19" s="195" t="s">
        <v>262</v>
      </c>
      <c r="L19" s="7">
        <v>1</v>
      </c>
      <c r="M19" s="7">
        <v>1</v>
      </c>
      <c r="N19" s="7">
        <v>0</v>
      </c>
      <c r="O19" s="7">
        <f t="shared" si="8"/>
        <v>2</v>
      </c>
      <c r="P19" s="195" t="s">
        <v>263</v>
      </c>
      <c r="Q19" s="195">
        <v>2</v>
      </c>
      <c r="R19" s="195" t="s">
        <v>264</v>
      </c>
      <c r="S19" s="195" t="s">
        <v>34</v>
      </c>
      <c r="T19" s="195" t="s">
        <v>34</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265</v>
      </c>
      <c r="AF19" s="12" t="s">
        <v>35</v>
      </c>
      <c r="AG19" s="12" t="s">
        <v>35</v>
      </c>
      <c r="AH19" s="10" t="s">
        <v>267</v>
      </c>
      <c r="AI19" s="10" t="s">
        <v>740</v>
      </c>
      <c r="AJ19" s="195" t="s">
        <v>266</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12" customFormat="1" ht="67.5" x14ac:dyDescent="0.35">
      <c r="B20" s="329"/>
      <c r="C20" s="329"/>
      <c r="D20" s="329"/>
      <c r="E20" s="335"/>
      <c r="F20" s="335"/>
      <c r="G20" s="67" t="s">
        <v>34</v>
      </c>
      <c r="H20" s="211" t="s">
        <v>113</v>
      </c>
      <c r="I20" s="195" t="s">
        <v>114</v>
      </c>
      <c r="J20" s="15" t="s">
        <v>116</v>
      </c>
      <c r="K20" s="195" t="s">
        <v>115</v>
      </c>
      <c r="L20" s="7">
        <v>1</v>
      </c>
      <c r="M20" s="7">
        <v>1</v>
      </c>
      <c r="N20" s="7">
        <v>0</v>
      </c>
      <c r="O20" s="7">
        <f t="shared" si="8"/>
        <v>2</v>
      </c>
      <c r="P20" s="195" t="str">
        <f t="shared" si="0"/>
        <v>HERIDAS, FRACTURAS LACERACIONES MUERTE</v>
      </c>
      <c r="Q20" s="195">
        <v>8</v>
      </c>
      <c r="R20" s="195" t="s">
        <v>34</v>
      </c>
      <c r="S20" s="195" t="s">
        <v>34</v>
      </c>
      <c r="T20" s="195" t="s">
        <v>34</v>
      </c>
      <c r="U20" s="8">
        <v>2</v>
      </c>
      <c r="V20" s="8">
        <v>4</v>
      </c>
      <c r="W20" s="8">
        <f t="shared" si="1"/>
        <v>8</v>
      </c>
      <c r="X20" s="9" t="str">
        <f t="shared" si="2"/>
        <v>M</v>
      </c>
      <c r="Y20" s="10" t="str">
        <f t="shared" si="3"/>
        <v>Situación deficiente con exposición esporádica, o bien situación mejorable con exposición continuada o frecuente. Es posible que suceda el daño alguna vez.</v>
      </c>
      <c r="Z20" s="8">
        <v>10</v>
      </c>
      <c r="AA20" s="8">
        <f t="shared" si="4"/>
        <v>80</v>
      </c>
      <c r="AB20" s="11" t="str">
        <f t="shared" si="5"/>
        <v>III</v>
      </c>
      <c r="AC20" s="10" t="str">
        <f t="shared" si="6"/>
        <v>Mejorar si es posible. Sería conveniente justificar la intervención y su rentabilidad.</v>
      </c>
      <c r="AD20" s="12" t="str">
        <f t="shared" si="7"/>
        <v>Aceptable</v>
      </c>
      <c r="AE20" s="24" t="s">
        <v>117</v>
      </c>
      <c r="AF20" s="195" t="s">
        <v>35</v>
      </c>
      <c r="AG20" s="195" t="s">
        <v>35</v>
      </c>
      <c r="AH20" s="195" t="s">
        <v>346</v>
      </c>
      <c r="AI20" s="13" t="s">
        <v>419</v>
      </c>
      <c r="AJ20" s="195" t="s">
        <v>35</v>
      </c>
      <c r="AK20" s="14" t="s">
        <v>36</v>
      </c>
    </row>
    <row r="21" spans="2:64" ht="67.5" customHeight="1" x14ac:dyDescent="0.2">
      <c r="AI21" s="220"/>
    </row>
    <row r="22" spans="2:64" x14ac:dyDescent="0.2">
      <c r="AI22" s="220"/>
    </row>
    <row r="50" ht="67.5" customHeight="1" x14ac:dyDescent="0.2"/>
    <row r="64" ht="67.5" customHeight="1" x14ac:dyDescent="0.2"/>
    <row r="79" ht="67.5" customHeight="1" x14ac:dyDescent="0.2"/>
    <row r="94" ht="67.5" customHeight="1" x14ac:dyDescent="0.2"/>
    <row r="109" ht="67.5" customHeight="1" x14ac:dyDescent="0.2"/>
    <row r="124" ht="67.5" customHeight="1" x14ac:dyDescent="0.2"/>
    <row r="137" ht="67.5" customHeight="1" x14ac:dyDescent="0.2"/>
    <row r="152" ht="67.5" customHeight="1" x14ac:dyDescent="0.2"/>
    <row r="165" ht="67.5" customHeight="1" x14ac:dyDescent="0.2"/>
    <row r="179" ht="67.5" customHeight="1" x14ac:dyDescent="0.2"/>
    <row r="193" ht="67.5" customHeight="1" x14ac:dyDescent="0.2"/>
    <row r="207" ht="67.5" customHeight="1" x14ac:dyDescent="0.2"/>
    <row r="221" ht="67.5" customHeight="1" x14ac:dyDescent="0.2"/>
    <row r="235" ht="67.5" customHeight="1" x14ac:dyDescent="0.2"/>
    <row r="249" ht="67.5" customHeight="1" x14ac:dyDescent="0.2"/>
    <row r="263" ht="67.5" customHeight="1" x14ac:dyDescent="0.2"/>
    <row r="278" ht="67.5" customHeight="1" x14ac:dyDescent="0.2"/>
    <row r="293" ht="67.5" customHeight="1" x14ac:dyDescent="0.2"/>
    <row r="308" ht="67.5" customHeight="1" x14ac:dyDescent="0.2"/>
    <row r="322" ht="67.5" customHeight="1" x14ac:dyDescent="0.2"/>
    <row r="336" ht="67.5" customHeight="1" x14ac:dyDescent="0.2"/>
    <row r="350" ht="67.5" customHeight="1" x14ac:dyDescent="0.2"/>
    <row r="364" ht="67.5" customHeight="1" x14ac:dyDescent="0.2"/>
    <row r="378" ht="67.5" customHeight="1" x14ac:dyDescent="0.2"/>
    <row r="392" ht="67.5" customHeight="1" x14ac:dyDescent="0.2"/>
    <row r="407" ht="67.5" customHeight="1" x14ac:dyDescent="0.2"/>
    <row r="421" ht="67.5" customHeight="1" x14ac:dyDescent="0.2"/>
    <row r="435" ht="67.5" customHeight="1" x14ac:dyDescent="0.2"/>
    <row r="449" ht="67.5" customHeight="1" x14ac:dyDescent="0.2"/>
    <row r="463" ht="67.5" customHeight="1" x14ac:dyDescent="0.2"/>
    <row r="477" ht="67.5" customHeight="1" x14ac:dyDescent="0.2"/>
    <row r="492" ht="67.5" customHeight="1" x14ac:dyDescent="0.2"/>
    <row r="507" ht="67.5" customHeight="1" x14ac:dyDescent="0.2"/>
    <row r="522" ht="67.5" customHeight="1" x14ac:dyDescent="0.2"/>
    <row r="537" ht="148.5" customHeight="1" x14ac:dyDescent="0.2"/>
    <row r="546" ht="67.5" customHeight="1" x14ac:dyDescent="0.2"/>
    <row r="561" ht="67.5" customHeight="1" x14ac:dyDescent="0.2"/>
    <row r="576" ht="67.5" customHeight="1" x14ac:dyDescent="0.2"/>
    <row r="590" ht="67.5" customHeight="1" x14ac:dyDescent="0.2"/>
    <row r="604" ht="67.5" customHeight="1" x14ac:dyDescent="0.2"/>
    <row r="619" ht="67.5" customHeight="1" x14ac:dyDescent="0.2"/>
    <row r="633" ht="67.5" customHeight="1" x14ac:dyDescent="0.2"/>
    <row r="647" ht="67.5" customHeight="1" x14ac:dyDescent="0.2"/>
    <row r="662" ht="67.5" customHeight="1" x14ac:dyDescent="0.2"/>
    <row r="677" ht="67.5" customHeight="1" x14ac:dyDescent="0.2"/>
    <row r="692" ht="67.5" customHeight="1" x14ac:dyDescent="0.2"/>
    <row r="707" ht="67.5" customHeight="1" x14ac:dyDescent="0.2"/>
    <row r="721" ht="67.5" customHeight="1" x14ac:dyDescent="0.2"/>
    <row r="736" ht="67.5" customHeight="1" x14ac:dyDescent="0.2"/>
    <row r="751" ht="67.5" customHeight="1" x14ac:dyDescent="0.2"/>
    <row r="765" ht="67.5" customHeight="1" x14ac:dyDescent="0.2"/>
    <row r="780" ht="67.5" customHeight="1" x14ac:dyDescent="0.2"/>
    <row r="794" ht="148.5" customHeight="1" x14ac:dyDescent="0.2"/>
  </sheetData>
  <mergeCells count="43">
    <mergeCell ref="AE9:AE10"/>
    <mergeCell ref="AF9:AF10"/>
    <mergeCell ref="U9:U10"/>
    <mergeCell ref="V9:V10"/>
    <mergeCell ref="AK9:AK10"/>
    <mergeCell ref="B11:B20"/>
    <mergeCell ref="C11:C20"/>
    <mergeCell ref="D11:D20"/>
    <mergeCell ref="E11:E20"/>
    <mergeCell ref="F11:F20"/>
    <mergeCell ref="AA9:AA10"/>
    <mergeCell ref="AB9:AB10"/>
    <mergeCell ref="AC9:AC10"/>
    <mergeCell ref="AD9:AD10"/>
    <mergeCell ref="H14:H15"/>
    <mergeCell ref="H16:H18"/>
    <mergeCell ref="AG9:AG10"/>
    <mergeCell ref="AH9:AH10"/>
    <mergeCell ref="AI9:AI10"/>
    <mergeCell ref="AJ9:AJ10"/>
    <mergeCell ref="G9:G10"/>
    <mergeCell ref="W9:W10"/>
    <mergeCell ref="X9:X10"/>
    <mergeCell ref="Y9:Y10"/>
    <mergeCell ref="Z9:Z10"/>
    <mergeCell ref="H9:J9"/>
    <mergeCell ref="K9:K10"/>
    <mergeCell ref="L9:O9"/>
    <mergeCell ref="P9:P10"/>
    <mergeCell ref="Q9:Q10"/>
    <mergeCell ref="R9:T9"/>
    <mergeCell ref="B9:B10"/>
    <mergeCell ref="C9:C10"/>
    <mergeCell ref="D9:D10"/>
    <mergeCell ref="E9:E10"/>
    <mergeCell ref="F9:F10"/>
    <mergeCell ref="B5:T5"/>
    <mergeCell ref="U5:AK5"/>
    <mergeCell ref="B7:T8"/>
    <mergeCell ref="U7:AC8"/>
    <mergeCell ref="AD7:AD8"/>
    <mergeCell ref="AE7:AK7"/>
    <mergeCell ref="AE8:AK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11:AE12 AB20:AD63 AE20:AE22 AB14:AE16 AB13 AB17:AB19">
    <cfRule type="cellIs" dxfId="506" priority="29" stopIfTrue="1" operator="equal">
      <formula>"I"</formula>
    </cfRule>
    <cfRule type="cellIs" dxfId="505" priority="30" stopIfTrue="1" operator="equal">
      <formula>"II"</formula>
    </cfRule>
    <cfRule type="cellIs" dxfId="504" priority="31"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11:AE12 AD20:AE22 AD14:AE16">
    <cfRule type="cellIs" dxfId="503" priority="27" stopIfTrue="1" operator="equal">
      <formula>"Aceptable"</formula>
    </cfRule>
    <cfRule type="cellIs" dxfId="502" priority="28" stopIfTrue="1" operator="equal">
      <formula>"No aceptable"</formula>
    </cfRule>
  </conditionalFormatting>
  <conditionalFormatting sqref="AD11:AD12 AD20:AD810 AD14:AD16">
    <cfRule type="containsText" dxfId="501" priority="22" stopIfTrue="1" operator="containsText" text="No aceptable o aceptable con control específico">
      <formula>NOT(ISERROR(SEARCH("No aceptable o aceptable con control específico",AD11)))</formula>
    </cfRule>
    <cfRule type="containsText" dxfId="500" priority="25" stopIfTrue="1" operator="containsText" text="No aceptable">
      <formula>NOT(ISERROR(SEARCH("No aceptable",AD11)))</formula>
    </cfRule>
    <cfRule type="containsText" dxfId="499" priority="26" stopIfTrue="1" operator="containsText" text="No Aceptable o aceptable con control específico">
      <formula>NOT(ISERROR(SEARCH("No Aceptable o aceptable con control específico",AD11)))</formula>
    </cfRule>
  </conditionalFormatting>
  <conditionalFormatting sqref="AD12">
    <cfRule type="containsText" dxfId="498" priority="23" stopIfTrue="1" operator="containsText" text="No aceptable">
      <formula>NOT(ISERROR(SEARCH("No aceptable",AD12)))</formula>
    </cfRule>
    <cfRule type="containsText" dxfId="497" priority="24" stopIfTrue="1" operator="containsText" text="No Aceptable o aceptable con control específico">
      <formula>NOT(ISERROR(SEARCH("No Aceptable o aceptable con control específico",AD12)))</formula>
    </cfRule>
  </conditionalFormatting>
  <conditionalFormatting sqref="AD18:AE19">
    <cfRule type="cellIs" dxfId="496" priority="17" stopIfTrue="1" operator="equal">
      <formula>"Aceptable"</formula>
    </cfRule>
    <cfRule type="cellIs" dxfId="495" priority="18" stopIfTrue="1" operator="equal">
      <formula>"No aceptable"</formula>
    </cfRule>
  </conditionalFormatting>
  <conditionalFormatting sqref="AD18:AD19">
    <cfRule type="containsText" dxfId="494" priority="14" stopIfTrue="1" operator="containsText" text="No aceptable o aceptable con control específico">
      <formula>NOT(ISERROR(SEARCH("No aceptable o aceptable con control específico",AD18)))</formula>
    </cfRule>
    <cfRule type="containsText" dxfId="493" priority="15" stopIfTrue="1" operator="containsText" text="No aceptable">
      <formula>NOT(ISERROR(SEARCH("No aceptable",AD18)))</formula>
    </cfRule>
    <cfRule type="containsText" dxfId="492" priority="16" stopIfTrue="1" operator="containsText" text="No Aceptable o aceptable con control específico">
      <formula>NOT(ISERROR(SEARCH("No Aceptable o aceptable con control específico",AD18)))</formula>
    </cfRule>
  </conditionalFormatting>
  <conditionalFormatting sqref="AD17:AE17">
    <cfRule type="cellIs" dxfId="491" priority="9" stopIfTrue="1" operator="equal">
      <formula>"Aceptable"</formula>
    </cfRule>
    <cfRule type="cellIs" dxfId="490" priority="10" stopIfTrue="1" operator="equal">
      <formula>"No aceptable"</formula>
    </cfRule>
  </conditionalFormatting>
  <conditionalFormatting sqref="AD17">
    <cfRule type="containsText" dxfId="489" priority="6" stopIfTrue="1" operator="containsText" text="No aceptable o aceptable con control específico">
      <formula>NOT(ISERROR(SEARCH("No aceptable o aceptable con control específico",AD17)))</formula>
    </cfRule>
    <cfRule type="containsText" dxfId="488" priority="7" stopIfTrue="1" operator="containsText" text="No aceptable">
      <formula>NOT(ISERROR(SEARCH("No aceptable",AD17)))</formula>
    </cfRule>
    <cfRule type="containsText" dxfId="487" priority="8" stopIfTrue="1" operator="containsText" text="No Aceptable o aceptable con control específico">
      <formula>NOT(ISERROR(SEARCH("No Aceptable o aceptable con control específico",AD17)))</formula>
    </cfRule>
  </conditionalFormatting>
  <conditionalFormatting sqref="AD13">
    <cfRule type="containsText" dxfId="486" priority="1" stopIfTrue="1" operator="containsText" text="No aceptable o aceptable con control específico">
      <formula>NOT(ISERROR(SEARCH("No aceptable o aceptable con control específico",AD13)))</formula>
    </cfRule>
    <cfRule type="containsText" dxfId="485" priority="2" stopIfTrue="1" operator="containsText" text="No aceptable">
      <formula>NOT(ISERROR(SEARCH("No aceptable",AD13)))</formula>
    </cfRule>
    <cfRule type="containsText" dxfId="484" priority="3" stopIfTrue="1" operator="containsText" text="No Aceptable o aceptable con control específico">
      <formula>NOT(ISERROR(SEARCH("No Aceptable o aceptable con control específico",AD13)))</formula>
    </cfRule>
  </conditionalFormatting>
  <conditionalFormatting sqref="AD13:AE13">
    <cfRule type="cellIs" dxfId="483" priority="4" stopIfTrue="1" operator="equal">
      <formula>"Aceptable"</formula>
    </cfRule>
    <cfRule type="cellIs" dxfId="482"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7:Z19 Z13" xr:uid="{00000000-0002-0000-1300-000000000000}">
      <formula1>"100,60,25,10"</formula1>
    </dataValidation>
    <dataValidation type="list" allowBlank="1" showInputMessage="1" prompt="4 = Continua_x000a_3 = Frecuente_x000a_2 = Ocasional_x000a_1 = Esporádica" sqref="V17:V19 V13" xr:uid="{00000000-0002-0000-1300-000001000000}">
      <formula1>"4, 3, 2, 1"</formula1>
    </dataValidation>
    <dataValidation type="list" allowBlank="1" showInputMessage="1" showErrorMessage="1" prompt="10 = Muy Alto_x000a_6 = Alto_x000a_2 = Medio_x000a_0 = Bajo" sqref="U17:U19 U13" xr:uid="{00000000-0002-0000-1300-000002000000}">
      <formula1>"10, 6, 2, 0, "</formula1>
    </dataValidation>
    <dataValidation allowBlank="1" sqref="AA17:AA19 AA13" xr:uid="{00000000-0002-0000-1300-000003000000}"/>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B1:BL792"/>
  <sheetViews>
    <sheetView workbookViewId="0"/>
  </sheetViews>
  <sheetFormatPr baseColWidth="10" defaultRowHeight="12.75" x14ac:dyDescent="0.2"/>
  <cols>
    <col min="1" max="1" width="1.85546875" customWidth="1"/>
    <col min="2" max="2" width="4.7109375" customWidth="1"/>
    <col min="3" max="3" width="7.5703125" customWidth="1"/>
    <col min="4" max="4" width="6.42578125" customWidth="1"/>
    <col min="5" max="5" width="8.42578125" customWidth="1"/>
    <col min="6" max="6" width="20.71093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107" t="s">
        <v>3</v>
      </c>
      <c r="I10" s="107" t="s">
        <v>4</v>
      </c>
      <c r="J10" s="107" t="s">
        <v>6</v>
      </c>
      <c r="K10" s="307"/>
      <c r="L10" s="108" t="s">
        <v>42</v>
      </c>
      <c r="M10" s="108" t="s">
        <v>43</v>
      </c>
      <c r="N10" s="27" t="s">
        <v>44</v>
      </c>
      <c r="O10" s="27" t="s">
        <v>47</v>
      </c>
      <c r="P10" s="307"/>
      <c r="Q10" s="308"/>
      <c r="R10" s="107" t="s">
        <v>6</v>
      </c>
      <c r="S10" s="107" t="s">
        <v>1</v>
      </c>
      <c r="T10" s="107"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8.25" customHeight="1" thickBot="1" x14ac:dyDescent="0.4">
      <c r="B11" s="315" t="s">
        <v>252</v>
      </c>
      <c r="C11" s="315" t="s">
        <v>488</v>
      </c>
      <c r="D11" s="315" t="s">
        <v>705</v>
      </c>
      <c r="E11" s="423" t="s">
        <v>253</v>
      </c>
      <c r="F11" s="334" t="s">
        <v>254</v>
      </c>
      <c r="G11" s="67" t="s">
        <v>45</v>
      </c>
      <c r="H11" s="104" t="s">
        <v>37</v>
      </c>
      <c r="I11" s="15" t="s">
        <v>52</v>
      </c>
      <c r="J11" s="15" t="s">
        <v>57</v>
      </c>
      <c r="K11" s="111" t="s">
        <v>59</v>
      </c>
      <c r="L11" s="7">
        <v>5</v>
      </c>
      <c r="M11" s="7">
        <v>16</v>
      </c>
      <c r="N11" s="7">
        <v>0</v>
      </c>
      <c r="O11" s="7">
        <f>SUM(L11:N11)</f>
        <v>21</v>
      </c>
      <c r="P11" s="111" t="str">
        <f t="shared" ref="P11:P18" si="0">K11</f>
        <v xml:space="preserve">FATIGA VISUAL, CEFALEÁ, DISMINUCIÓN DE LA DESTREZA Y PRECISIÓN, DESLUMBRAMIENTO </v>
      </c>
      <c r="Q11" s="111">
        <v>8</v>
      </c>
      <c r="R11" s="111" t="s">
        <v>64</v>
      </c>
      <c r="S11" s="111" t="s">
        <v>120</v>
      </c>
      <c r="T11" s="111" t="s">
        <v>34</v>
      </c>
      <c r="U11" s="8">
        <v>2</v>
      </c>
      <c r="V11" s="8">
        <v>4</v>
      </c>
      <c r="W11" s="8">
        <f t="shared" ref="W11:W18" si="1">V11*U11</f>
        <v>8</v>
      </c>
      <c r="X11" s="9" t="str">
        <f t="shared" ref="X11:X18" si="2">+IF(AND(U11*V11&gt;=24,U11*V11&lt;=40),"MA",IF(AND(U11*V11&gt;=10,U11*V11&lt;=20),"A",IF(AND(U11*V11&gt;=6,U11*V11&lt;=8),"M",IF(AND(U11*V11&gt;=0,U11*V11&lt;=4),"B",""))))</f>
        <v>M</v>
      </c>
      <c r="Y11" s="10" t="str">
        <f t="shared" ref="Y11:Y18"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18" si="4">W11*Z11</f>
        <v>80</v>
      </c>
      <c r="AB11" s="11" t="str">
        <f t="shared" ref="AB11:AB18" si="5">+IF(AND(U11*V11*Z11&gt;=600,U11*V11*Z11&lt;=4000),"I",IF(AND(U11*V11*Z11&gt;=150,U11*V11*Z11&lt;=500),"II",IF(AND(U11*V11*Z11&gt;=40,U11*V11*Z11&lt;=120),"III",IF(AND(U11*V11*Z11&gt;=0,U11*V11*Z11&lt;=20),"IV",""))))</f>
        <v>III</v>
      </c>
      <c r="AC11" s="10" t="str">
        <f t="shared" ref="AC11:AC18"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18" si="7">+IF(AB11="I","No aceptable",IF(AB11="II","No aceptable o aceptable con control específico",IF(AB11="III","Aceptable",IF(AB11="IV","Aceptable",""))))</f>
        <v>Aceptable</v>
      </c>
      <c r="AE11" s="10" t="s">
        <v>68</v>
      </c>
      <c r="AF11" s="111" t="s">
        <v>35</v>
      </c>
      <c r="AG11" s="111" t="s">
        <v>35</v>
      </c>
      <c r="AH11" s="111" t="s">
        <v>69</v>
      </c>
      <c r="AI11" s="13" t="s">
        <v>642</v>
      </c>
      <c r="AJ11" s="1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48.5" x14ac:dyDescent="0.35">
      <c r="B12" s="315"/>
      <c r="C12" s="315"/>
      <c r="D12" s="315"/>
      <c r="E12" s="423"/>
      <c r="F12" s="334"/>
      <c r="G12" s="67" t="s">
        <v>45</v>
      </c>
      <c r="H12" s="274" t="s">
        <v>49</v>
      </c>
      <c r="I12" s="274" t="s">
        <v>80</v>
      </c>
      <c r="J12" s="274" t="s">
        <v>704</v>
      </c>
      <c r="K12" s="274" t="s">
        <v>82</v>
      </c>
      <c r="L12" s="7">
        <v>5</v>
      </c>
      <c r="M12" s="7">
        <v>16</v>
      </c>
      <c r="N12" s="7">
        <v>0</v>
      </c>
      <c r="O12" s="7">
        <f t="shared" ref="O12:O18" si="8">SUM(L12:N12)</f>
        <v>21</v>
      </c>
      <c r="P12" s="111" t="str">
        <f t="shared" si="0"/>
        <v>ESTRÉS POR MONOTONÍA Y RESPONSABILIDAD, TRANSTORNOS EN LA ATENCIÓN, CEFALEAS MIGRAÑOSAS, ESPASMOS MUSCULARES.</v>
      </c>
      <c r="Q12" s="111">
        <v>8</v>
      </c>
      <c r="R12" s="111" t="s">
        <v>34</v>
      </c>
      <c r="S12" s="111" t="s">
        <v>34</v>
      </c>
      <c r="T12" s="111" t="s">
        <v>34</v>
      </c>
      <c r="U12" s="8">
        <v>2</v>
      </c>
      <c r="V12" s="8">
        <v>4</v>
      </c>
      <c r="W12" s="8">
        <f t="shared" si="1"/>
        <v>8</v>
      </c>
      <c r="X12" s="9" t="str">
        <f t="shared" si="2"/>
        <v>M</v>
      </c>
      <c r="Y12" s="10" t="str">
        <f t="shared" si="3"/>
        <v>Situación deficiente con exposición esporádica, o bien situación mejorable con exposición continuada o frecuente. Es posible que suceda el daño alguna vez.</v>
      </c>
      <c r="Z12" s="8">
        <v>10</v>
      </c>
      <c r="AA12" s="8">
        <f t="shared" si="4"/>
        <v>80</v>
      </c>
      <c r="AB12" s="11" t="str">
        <f t="shared" si="5"/>
        <v>III</v>
      </c>
      <c r="AC12" s="10" t="str">
        <f t="shared" si="6"/>
        <v>Mejorar si es posible. Sería conveniente justificar la intervención y su rentabilidad.</v>
      </c>
      <c r="AD12" s="12" t="str">
        <f t="shared" si="7"/>
        <v>Aceptable</v>
      </c>
      <c r="AE12" s="18" t="s">
        <v>87</v>
      </c>
      <c r="AF12" s="15" t="s">
        <v>35</v>
      </c>
      <c r="AG12" s="15" t="s">
        <v>35</v>
      </c>
      <c r="AH12" s="15" t="s">
        <v>35</v>
      </c>
      <c r="AI12" s="19" t="s">
        <v>641</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48.5" x14ac:dyDescent="0.35">
      <c r="B13" s="315"/>
      <c r="C13" s="315"/>
      <c r="D13" s="315"/>
      <c r="E13" s="423"/>
      <c r="F13" s="334"/>
      <c r="G13" s="284" t="s">
        <v>45</v>
      </c>
      <c r="H13" s="274" t="s">
        <v>572</v>
      </c>
      <c r="I13" s="274" t="s">
        <v>566</v>
      </c>
      <c r="J13" s="274" t="s">
        <v>575</v>
      </c>
      <c r="K13" s="274" t="s">
        <v>576</v>
      </c>
      <c r="L13" s="7">
        <v>5</v>
      </c>
      <c r="M13" s="280">
        <v>0</v>
      </c>
      <c r="N13" s="281">
        <v>0</v>
      </c>
      <c r="O13" s="281">
        <v>1</v>
      </c>
      <c r="P13" s="15" t="s">
        <v>577</v>
      </c>
      <c r="Q13" s="15">
        <v>8</v>
      </c>
      <c r="R13" s="15" t="s">
        <v>34</v>
      </c>
      <c r="S13" s="15" t="s">
        <v>34</v>
      </c>
      <c r="T13" s="285" t="s">
        <v>34</v>
      </c>
      <c r="U13" s="90">
        <v>2</v>
      </c>
      <c r="V13" s="8">
        <v>3</v>
      </c>
      <c r="W13" s="8">
        <f t="shared" si="1"/>
        <v>6</v>
      </c>
      <c r="X13" s="9" t="str">
        <f t="shared" si="2"/>
        <v>M</v>
      </c>
      <c r="Y13" s="10" t="str">
        <f t="shared" si="3"/>
        <v>Situación deficiente con exposición esporádica, o bien situación mejorable con exposición continuada o frecuente. Es posible que suceda el daño alguna vez.</v>
      </c>
      <c r="Z13" s="8">
        <v>25</v>
      </c>
      <c r="AA13" s="8">
        <f t="shared" si="4"/>
        <v>150</v>
      </c>
      <c r="AB13" s="11" t="str">
        <f t="shared" si="5"/>
        <v>II</v>
      </c>
      <c r="AC13" s="10" t="str">
        <f t="shared" si="6"/>
        <v>Corregir y adoptar medidas de control de inmediato. Sin embargo suspenda actividades si el nivel de riesgo está por encima o igual de 360.</v>
      </c>
      <c r="AD13" s="12" t="str">
        <f t="shared" si="7"/>
        <v>No aceptable o aceptable con control específico</v>
      </c>
      <c r="AE13" s="282" t="s">
        <v>578</v>
      </c>
      <c r="AF13" s="15" t="s">
        <v>35</v>
      </c>
      <c r="AG13" s="15" t="s">
        <v>35</v>
      </c>
      <c r="AH13" s="15" t="s">
        <v>35</v>
      </c>
      <c r="AI13" s="20" t="s">
        <v>851</v>
      </c>
      <c r="AJ13" s="15" t="s">
        <v>602</v>
      </c>
      <c r="AK13" s="135" t="s">
        <v>617</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67.5" x14ac:dyDescent="0.35">
      <c r="B14" s="315"/>
      <c r="C14" s="315"/>
      <c r="D14" s="315"/>
      <c r="E14" s="423"/>
      <c r="F14" s="334"/>
      <c r="G14" s="67" t="s">
        <v>45</v>
      </c>
      <c r="H14" s="311" t="s">
        <v>58</v>
      </c>
      <c r="I14" s="274" t="s">
        <v>90</v>
      </c>
      <c r="J14" s="274" t="s">
        <v>93</v>
      </c>
      <c r="K14" s="274" t="s">
        <v>91</v>
      </c>
      <c r="L14" s="7">
        <v>5</v>
      </c>
      <c r="M14" s="7">
        <v>16</v>
      </c>
      <c r="N14" s="7">
        <v>0</v>
      </c>
      <c r="O14" s="7">
        <f t="shared" si="8"/>
        <v>21</v>
      </c>
      <c r="P14" s="111" t="str">
        <f t="shared" si="0"/>
        <v>ALTERACIONES OSTEOMUSCULARES DE ESPALDA Y EXTREMIDADES.</v>
      </c>
      <c r="Q14" s="111">
        <v>8</v>
      </c>
      <c r="R14" s="111" t="s">
        <v>34</v>
      </c>
      <c r="S14" s="111" t="s">
        <v>94</v>
      </c>
      <c r="T14" s="111" t="s">
        <v>34</v>
      </c>
      <c r="U14" s="8">
        <v>2</v>
      </c>
      <c r="V14" s="8">
        <v>4</v>
      </c>
      <c r="W14" s="8">
        <f t="shared" si="1"/>
        <v>8</v>
      </c>
      <c r="X14" s="9" t="str">
        <f t="shared" si="2"/>
        <v>M</v>
      </c>
      <c r="Y14" s="10" t="str">
        <f t="shared" si="3"/>
        <v>Situación deficiente con exposición esporádica, o bien situación mejorable con exposición continuada o frecuente. Es posible que suceda el daño alguna vez.</v>
      </c>
      <c r="Z14" s="8">
        <v>10</v>
      </c>
      <c r="AA14" s="8">
        <f t="shared" si="4"/>
        <v>80</v>
      </c>
      <c r="AB14" s="11" t="str">
        <f t="shared" si="5"/>
        <v>III</v>
      </c>
      <c r="AC14" s="10" t="str">
        <f t="shared" si="6"/>
        <v>Mejorar si es posible. Sería conveniente justificar la intervención y su rentabilidad.</v>
      </c>
      <c r="AD14" s="12" t="str">
        <f t="shared" si="7"/>
        <v>Aceptable</v>
      </c>
      <c r="AE14" s="10" t="s">
        <v>95</v>
      </c>
      <c r="AF14" s="15" t="s">
        <v>35</v>
      </c>
      <c r="AG14" s="15" t="s">
        <v>35</v>
      </c>
      <c r="AH14" s="8" t="s">
        <v>348</v>
      </c>
      <c r="AI14" s="20" t="s">
        <v>154</v>
      </c>
      <c r="AJ14" s="211"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423"/>
      <c r="F15" s="334"/>
      <c r="G15" s="67" t="s">
        <v>45</v>
      </c>
      <c r="H15" s="312"/>
      <c r="I15" s="274" t="s">
        <v>51</v>
      </c>
      <c r="J15" s="274" t="s">
        <v>97</v>
      </c>
      <c r="K15" s="274" t="s">
        <v>91</v>
      </c>
      <c r="L15" s="7">
        <v>5</v>
      </c>
      <c r="M15" s="7">
        <v>16</v>
      </c>
      <c r="N15" s="7">
        <v>0</v>
      </c>
      <c r="O15" s="7">
        <f t="shared" si="8"/>
        <v>21</v>
      </c>
      <c r="P15" s="111" t="str">
        <f t="shared" si="0"/>
        <v>ALTERACIONES OSTEOMUSCULARES DE ESPALDA Y EXTREMIDADES.</v>
      </c>
      <c r="Q15" s="111">
        <v>8</v>
      </c>
      <c r="R15" s="111" t="s">
        <v>34</v>
      </c>
      <c r="S15" s="111" t="s">
        <v>98</v>
      </c>
      <c r="T15" s="111" t="s">
        <v>34</v>
      </c>
      <c r="U15" s="8">
        <v>2</v>
      </c>
      <c r="V15" s="8">
        <v>4</v>
      </c>
      <c r="W15" s="8">
        <f t="shared" si="1"/>
        <v>8</v>
      </c>
      <c r="X15" s="9" t="str">
        <f t="shared" si="2"/>
        <v>M</v>
      </c>
      <c r="Y15" s="10" t="str">
        <f t="shared" si="3"/>
        <v>Situación deficiente con exposición esporádica, o bien situación mejorable con exposición continuada o frecuente. Es posible que suceda el daño alguna vez.</v>
      </c>
      <c r="Z15" s="8">
        <v>10</v>
      </c>
      <c r="AA15" s="8">
        <f t="shared" si="4"/>
        <v>80</v>
      </c>
      <c r="AB15" s="11" t="str">
        <f t="shared" si="5"/>
        <v>III</v>
      </c>
      <c r="AC15" s="10" t="str">
        <f t="shared" si="6"/>
        <v>Mejorar si es posible. Sería conveniente justificar la intervención y su rentabilidad.</v>
      </c>
      <c r="AD15" s="12" t="str">
        <f t="shared" si="7"/>
        <v>Aceptable</v>
      </c>
      <c r="AE15" s="10" t="s">
        <v>127</v>
      </c>
      <c r="AF15" s="15" t="s">
        <v>35</v>
      </c>
      <c r="AG15" s="15" t="s">
        <v>35</v>
      </c>
      <c r="AH15" s="8" t="s">
        <v>346</v>
      </c>
      <c r="AI15" s="20" t="s">
        <v>154</v>
      </c>
      <c r="AJ15" s="211"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423"/>
      <c r="F16" s="334"/>
      <c r="G16" s="67" t="s">
        <v>34</v>
      </c>
      <c r="H16" s="311" t="s">
        <v>50</v>
      </c>
      <c r="I16" s="274" t="s">
        <v>100</v>
      </c>
      <c r="J16" s="274" t="s">
        <v>101</v>
      </c>
      <c r="K16" s="274" t="s">
        <v>102</v>
      </c>
      <c r="L16" s="7">
        <v>5</v>
      </c>
      <c r="M16" s="7">
        <v>16</v>
      </c>
      <c r="N16" s="7">
        <v>0</v>
      </c>
      <c r="O16" s="7">
        <f t="shared" si="8"/>
        <v>21</v>
      </c>
      <c r="P16" s="111" t="str">
        <f t="shared" si="0"/>
        <v xml:space="preserve">HERIDAS, GOLPES </v>
      </c>
      <c r="Q16" s="111">
        <v>8</v>
      </c>
      <c r="R16" s="111" t="s">
        <v>34</v>
      </c>
      <c r="S16" s="111" t="s">
        <v>34</v>
      </c>
      <c r="T16" s="111" t="s">
        <v>34</v>
      </c>
      <c r="U16" s="8">
        <v>2</v>
      </c>
      <c r="V16" s="8">
        <v>3</v>
      </c>
      <c r="W16" s="8">
        <f t="shared" si="1"/>
        <v>6</v>
      </c>
      <c r="X16" s="9" t="str">
        <f t="shared" si="2"/>
        <v>M</v>
      </c>
      <c r="Y16" s="10" t="str">
        <f t="shared" si="3"/>
        <v>Situación deficiente con exposición esporádica, o bien situación mejorable con exposición continuada o frecuente. Es posible que suceda el daño alguna vez.</v>
      </c>
      <c r="Z16" s="8">
        <v>10</v>
      </c>
      <c r="AA16" s="8">
        <f t="shared" si="4"/>
        <v>60</v>
      </c>
      <c r="AB16" s="11" t="str">
        <f t="shared" si="5"/>
        <v>III</v>
      </c>
      <c r="AC16" s="10" t="str">
        <f t="shared" si="6"/>
        <v>Mejorar si es posible. Sería conveniente justificar la intervención y su rentabilidad.</v>
      </c>
      <c r="AD16" s="12" t="str">
        <f t="shared" si="7"/>
        <v>Aceptable</v>
      </c>
      <c r="AE16" s="10" t="s">
        <v>104</v>
      </c>
      <c r="AF16" s="211" t="s">
        <v>35</v>
      </c>
      <c r="AG16" s="211" t="s">
        <v>35</v>
      </c>
      <c r="AH16" s="211" t="s">
        <v>348</v>
      </c>
      <c r="AI16" s="13" t="s">
        <v>106</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1" x14ac:dyDescent="0.35">
      <c r="B17" s="315"/>
      <c r="C17" s="315"/>
      <c r="D17" s="315"/>
      <c r="E17" s="423"/>
      <c r="F17" s="334"/>
      <c r="G17" s="67" t="s">
        <v>34</v>
      </c>
      <c r="H17" s="312"/>
      <c r="I17" s="274" t="s">
        <v>149</v>
      </c>
      <c r="J17" s="274" t="s">
        <v>239</v>
      </c>
      <c r="K17" s="274" t="s">
        <v>240</v>
      </c>
      <c r="L17" s="7">
        <v>5</v>
      </c>
      <c r="M17" s="7">
        <v>16</v>
      </c>
      <c r="N17" s="7">
        <v>0</v>
      </c>
      <c r="O17" s="7">
        <f t="shared" si="8"/>
        <v>21</v>
      </c>
      <c r="P17" s="138" t="s">
        <v>241</v>
      </c>
      <c r="Q17" s="138">
        <v>1</v>
      </c>
      <c r="R17" s="138" t="s">
        <v>34</v>
      </c>
      <c r="S17" s="138" t="s">
        <v>34</v>
      </c>
      <c r="T17" s="138" t="s">
        <v>34</v>
      </c>
      <c r="U17" s="8">
        <v>6</v>
      </c>
      <c r="V17" s="8">
        <v>2</v>
      </c>
      <c r="W17" s="8">
        <f t="shared" si="1"/>
        <v>12</v>
      </c>
      <c r="X17" s="9" t="str">
        <f t="shared" si="2"/>
        <v>A</v>
      </c>
      <c r="Y17" s="10" t="str">
        <f t="shared" si="3"/>
        <v>Situación deficiente con exposición frecuente u ocasional, o bien situación muy deficiente con exposición ocasional o esporádica. La materialización de Riesgo es posible que suceda varias veces en la vida laboral</v>
      </c>
      <c r="Z17" s="8">
        <v>10</v>
      </c>
      <c r="AA17" s="8">
        <f t="shared" si="4"/>
        <v>120</v>
      </c>
      <c r="AB17" s="11" t="str">
        <f t="shared" si="5"/>
        <v>III</v>
      </c>
      <c r="AC17" s="10" t="str">
        <f t="shared" si="6"/>
        <v>Mejorar si es posible. Sería conveniente justificar la intervención y su rentabilidad.</v>
      </c>
      <c r="AD17" s="12" t="str">
        <f t="shared" si="7"/>
        <v>Aceptable</v>
      </c>
      <c r="AE17" s="10" t="s">
        <v>242</v>
      </c>
      <c r="AF17" s="12" t="s">
        <v>35</v>
      </c>
      <c r="AG17" s="12" t="s">
        <v>686</v>
      </c>
      <c r="AH17" s="10" t="s">
        <v>367</v>
      </c>
      <c r="AI17" s="10" t="s">
        <v>853</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112" customFormat="1" ht="94.5" x14ac:dyDescent="0.35">
      <c r="B18" s="329"/>
      <c r="C18" s="329"/>
      <c r="D18" s="329"/>
      <c r="E18" s="424"/>
      <c r="F18" s="335"/>
      <c r="G18" s="67" t="s">
        <v>34</v>
      </c>
      <c r="H18" s="25" t="s">
        <v>113</v>
      </c>
      <c r="I18" s="111" t="s">
        <v>114</v>
      </c>
      <c r="J18" s="15" t="s">
        <v>116</v>
      </c>
      <c r="K18" s="111" t="s">
        <v>115</v>
      </c>
      <c r="L18" s="7">
        <v>5</v>
      </c>
      <c r="M18" s="7">
        <v>16</v>
      </c>
      <c r="N18" s="7">
        <v>0</v>
      </c>
      <c r="O18" s="7">
        <f t="shared" si="8"/>
        <v>21</v>
      </c>
      <c r="P18" s="111" t="str">
        <f t="shared" si="0"/>
        <v>HERIDAS, FRACTURAS LACERACIONES MUERTE</v>
      </c>
      <c r="Q18" s="111">
        <v>8</v>
      </c>
      <c r="R18" s="111" t="s">
        <v>34</v>
      </c>
      <c r="S18" s="111" t="s">
        <v>34</v>
      </c>
      <c r="T18" s="111" t="s">
        <v>34</v>
      </c>
      <c r="U18" s="8">
        <v>2</v>
      </c>
      <c r="V18" s="8">
        <v>4</v>
      </c>
      <c r="W18" s="8">
        <f t="shared" si="1"/>
        <v>8</v>
      </c>
      <c r="X18" s="9" t="str">
        <f t="shared" si="2"/>
        <v>M</v>
      </c>
      <c r="Y18" s="10" t="str">
        <f t="shared" si="3"/>
        <v>Situación deficiente con exposición esporádica, o bien situación mejorable con exposición continuada o frecuente. Es posible que suceda el daño alguna vez.</v>
      </c>
      <c r="Z18" s="8">
        <v>10</v>
      </c>
      <c r="AA18" s="8">
        <f t="shared" si="4"/>
        <v>80</v>
      </c>
      <c r="AB18" s="11" t="str">
        <f t="shared" si="5"/>
        <v>III</v>
      </c>
      <c r="AC18" s="10" t="str">
        <f t="shared" si="6"/>
        <v>Mejorar si es posible. Sería conveniente justificar la intervención y su rentabilidad.</v>
      </c>
      <c r="AD18" s="12" t="str">
        <f t="shared" si="7"/>
        <v>Aceptable</v>
      </c>
      <c r="AE18" s="24" t="s">
        <v>117</v>
      </c>
      <c r="AF18" s="211" t="s">
        <v>35</v>
      </c>
      <c r="AG18" s="211" t="s">
        <v>35</v>
      </c>
      <c r="AH18" s="211" t="s">
        <v>118</v>
      </c>
      <c r="AI18" s="13" t="s">
        <v>350</v>
      </c>
      <c r="AJ18" s="211" t="s">
        <v>35</v>
      </c>
      <c r="AK18" s="14" t="s">
        <v>36</v>
      </c>
    </row>
    <row r="19" spans="2:64" ht="67.5" customHeight="1" x14ac:dyDescent="0.2">
      <c r="AI19" s="220"/>
    </row>
    <row r="20" spans="2:64" x14ac:dyDescent="0.2">
      <c r="AI20" s="220"/>
    </row>
    <row r="21" spans="2:64" x14ac:dyDescent="0.2">
      <c r="AI21" s="220"/>
    </row>
    <row r="22" spans="2:64" x14ac:dyDescent="0.2">
      <c r="AI22" s="220"/>
    </row>
    <row r="48" ht="67.5" customHeight="1" x14ac:dyDescent="0.2"/>
    <row r="62" ht="67.5" customHeight="1" x14ac:dyDescent="0.2"/>
    <row r="77" ht="67.5" customHeight="1" x14ac:dyDescent="0.2"/>
    <row r="92" ht="67.5" customHeight="1" x14ac:dyDescent="0.2"/>
    <row r="107" ht="67.5" customHeight="1" x14ac:dyDescent="0.2"/>
    <row r="122" ht="67.5" customHeight="1" x14ac:dyDescent="0.2"/>
    <row r="135" ht="67.5" customHeight="1" x14ac:dyDescent="0.2"/>
    <row r="150" ht="67.5" customHeight="1" x14ac:dyDescent="0.2"/>
    <row r="163" ht="67.5" customHeight="1" x14ac:dyDescent="0.2"/>
    <row r="177" ht="67.5" customHeight="1" x14ac:dyDescent="0.2"/>
    <row r="191" ht="67.5" customHeight="1" x14ac:dyDescent="0.2"/>
    <row r="205" ht="67.5" customHeight="1" x14ac:dyDescent="0.2"/>
    <row r="219" ht="67.5" customHeight="1" x14ac:dyDescent="0.2"/>
    <row r="233" ht="67.5" customHeight="1" x14ac:dyDescent="0.2"/>
    <row r="247" ht="67.5" customHeight="1" x14ac:dyDescent="0.2"/>
    <row r="261" ht="67.5" customHeight="1" x14ac:dyDescent="0.2"/>
    <row r="276" ht="67.5" customHeight="1" x14ac:dyDescent="0.2"/>
    <row r="291" ht="67.5" customHeight="1" x14ac:dyDescent="0.2"/>
    <row r="306" ht="67.5" customHeight="1" x14ac:dyDescent="0.2"/>
    <row r="320" ht="67.5" customHeight="1" x14ac:dyDescent="0.2"/>
    <row r="334" ht="67.5" customHeight="1" x14ac:dyDescent="0.2"/>
    <row r="348" ht="67.5" customHeight="1" x14ac:dyDescent="0.2"/>
    <row r="362" ht="67.5" customHeight="1" x14ac:dyDescent="0.2"/>
    <row r="376" ht="67.5" customHeight="1" x14ac:dyDescent="0.2"/>
    <row r="390" ht="67.5" customHeight="1" x14ac:dyDescent="0.2"/>
    <row r="405" ht="67.5" customHeight="1" x14ac:dyDescent="0.2"/>
    <row r="419" ht="67.5" customHeight="1" x14ac:dyDescent="0.2"/>
    <row r="433" ht="67.5" customHeight="1" x14ac:dyDescent="0.2"/>
    <row r="447" ht="67.5" customHeight="1" x14ac:dyDescent="0.2"/>
    <row r="461" ht="67.5" customHeight="1" x14ac:dyDescent="0.2"/>
    <row r="475" ht="67.5" customHeight="1" x14ac:dyDescent="0.2"/>
    <row r="490" ht="67.5" customHeight="1" x14ac:dyDescent="0.2"/>
    <row r="505" ht="67.5" customHeight="1" x14ac:dyDescent="0.2"/>
    <row r="520" ht="67.5" customHeight="1" x14ac:dyDescent="0.2"/>
    <row r="535" ht="148.5" customHeight="1" x14ac:dyDescent="0.2"/>
    <row r="544" ht="67.5" customHeight="1" x14ac:dyDescent="0.2"/>
    <row r="559" ht="67.5" customHeight="1" x14ac:dyDescent="0.2"/>
    <row r="574" ht="67.5" customHeight="1" x14ac:dyDescent="0.2"/>
    <row r="588" ht="67.5" customHeight="1" x14ac:dyDescent="0.2"/>
    <row r="602" ht="67.5" customHeight="1" x14ac:dyDescent="0.2"/>
    <row r="617" ht="67.5" customHeight="1" x14ac:dyDescent="0.2"/>
    <row r="631" ht="67.5" customHeight="1" x14ac:dyDescent="0.2"/>
    <row r="645" ht="67.5" customHeight="1" x14ac:dyDescent="0.2"/>
    <row r="660" ht="67.5" customHeight="1" x14ac:dyDescent="0.2"/>
    <row r="675" ht="67.5" customHeight="1" x14ac:dyDescent="0.2"/>
    <row r="690" ht="67.5" customHeight="1" x14ac:dyDescent="0.2"/>
    <row r="705" ht="67.5" customHeight="1" x14ac:dyDescent="0.2"/>
    <row r="719" ht="67.5" customHeight="1" x14ac:dyDescent="0.2"/>
    <row r="734" ht="67.5" customHeight="1" x14ac:dyDescent="0.2"/>
    <row r="749" ht="67.5" customHeight="1" x14ac:dyDescent="0.2"/>
    <row r="763" ht="67.5" customHeight="1" x14ac:dyDescent="0.2"/>
    <row r="778" ht="67.5" customHeight="1" x14ac:dyDescent="0.2"/>
    <row r="792" ht="148.5" customHeight="1" x14ac:dyDescent="0.2"/>
  </sheetData>
  <mergeCells count="43">
    <mergeCell ref="AG9:AG10"/>
    <mergeCell ref="AH9:AH10"/>
    <mergeCell ref="AI9:AI10"/>
    <mergeCell ref="AJ9:AJ10"/>
    <mergeCell ref="AK9:AK10"/>
    <mergeCell ref="H9:J9"/>
    <mergeCell ref="K9:K10"/>
    <mergeCell ref="L9:O9"/>
    <mergeCell ref="P9:P10"/>
    <mergeCell ref="H14:H15"/>
    <mergeCell ref="B11:B18"/>
    <mergeCell ref="C11:C18"/>
    <mergeCell ref="D11:D18"/>
    <mergeCell ref="E11:E18"/>
    <mergeCell ref="F11:F18"/>
    <mergeCell ref="AF9:AF10"/>
    <mergeCell ref="U9:U10"/>
    <mergeCell ref="V9:V10"/>
    <mergeCell ref="W9:W10"/>
    <mergeCell ref="X9:X10"/>
    <mergeCell ref="Y9:Y10"/>
    <mergeCell ref="Z9:Z10"/>
    <mergeCell ref="AA9:AA10"/>
    <mergeCell ref="AB9:AB10"/>
    <mergeCell ref="AC9:AC10"/>
    <mergeCell ref="AD9:AD10"/>
    <mergeCell ref="AE9:AE10"/>
    <mergeCell ref="H16:H17"/>
    <mergeCell ref="B5:T5"/>
    <mergeCell ref="U5:AK5"/>
    <mergeCell ref="B7:T8"/>
    <mergeCell ref="U7:AC8"/>
    <mergeCell ref="AD7:AD8"/>
    <mergeCell ref="AE7:AK7"/>
    <mergeCell ref="AE8:AK8"/>
    <mergeCell ref="Q9:Q10"/>
    <mergeCell ref="R9:T9"/>
    <mergeCell ref="B9:B10"/>
    <mergeCell ref="C9:C10"/>
    <mergeCell ref="D9:D10"/>
    <mergeCell ref="E9:E10"/>
    <mergeCell ref="F9:F10"/>
    <mergeCell ref="G9:G10"/>
  </mergeCells>
  <conditionalFormatting sqref="AB741:AF741 AE573:AF573 AE561:AF561 AE293:AF293 AE61:AF61 AE59:AF59 AE50:AF50 AE48:AE49 AE51:AE58 AE60 AE33:AF33 AE21:AF21 AE36:AF36 AE47:AF47 AE22:AE32 AE34:AE35 AE37:AE46 AB109:AF109 AB94:AF94 AB88:AF91 AB79:AF79 AB73:AF76 AB64:AF64 AB62:AE63 AB65:AE72 AB77:AE78 AB80:AE87 AB92:AE93 AB103:AF106 AB95:AE102 AB107:AE108 AB121:AF122 AB110:AE120 AB124:AF124 AB123:AE123 AB134:AF135 AB125:AE133 AB137:AF137 AB136:AE136 AB149:AF150 AB138:AE148 AB152:AF152 AB151:AE151 AB153:AE162 AF148 AF162:AF163 AE165:AF165 AE163:AE164 AE166:AE175 AF175 AE176:AF177 AE179:AF179 AE178 AE180:AE189 AF189 AE190:AF191 AE193:AF193 AE192 AE194:AE203 AF203 AE204:AF205 AE207:AF207 AE206 AE208:AE217 AF217 AB163:AD217 AB218:AF290 AE305:AF306 AE308:AF308 AE307 AE309:AE318 AF318 AB319:AF319 AE320:AF558 AE559:AE560 AE562:AE572 AB320:AD573 AB574:AF659 AB736:AF736 AB671:AF672 AB662:AF662 AB660:AE661 AB663:AE670 AB674:AF733 AB673:AE673 AB734:AE735 AB737:AE740 AB745:AF746 AB742:AE744 AB748:AF808 AB747:AE747 AB291:AE292 AE294:AE304 AB293:AD318 AB11:AE12 AB19:AD61 AE18:AE20 AC14:AE16 AC18:AD18 AB13:AB18">
    <cfRule type="cellIs" dxfId="481" priority="21" stopIfTrue="1" operator="equal">
      <formula>"I"</formula>
    </cfRule>
    <cfRule type="cellIs" dxfId="480" priority="22" stopIfTrue="1" operator="equal">
      <formula>"II"</formula>
    </cfRule>
    <cfRule type="cellIs" dxfId="479" priority="23" stopIfTrue="1" operator="between">
      <formula>"III"</formula>
      <formula>"IV"</formula>
    </cfRule>
  </conditionalFormatting>
  <conditionalFormatting sqref="AD741:AF741 AE573:AF573 AE561:AF561 AD293:AF293 AD291:AE292 AD294:AE305 AD109:AF109 AD94:AF94 AD88:AF91 AD79:AF79 AD61:AF61 AD59:AF59 AD50:AF50 AD33:AF33 AD21:AF21 AD22:AE32 AD36:AF36 AD34:AE35 AD47:AF47 AD37:AE46 AD48:AE49 AD51:AE58 AD60:AE60 AD73:AF76 AD64:AF64 AD62:AE63 AD65:AE72 AD77:AE78 AD80:AE87 AD92:AE93 AD103:AF106 AD95:AE102 AD107:AE108 AD121:AF122 AD110:AE120 AD124:AF124 AD123:AE123 AD134:AF135 AD125:AE133 AD137:AF137 AD136:AE136 AD149:AF150 AD138:AE148 AD152:AF152 AD151:AE151 AD153:AE162 AF148 AF162:AF163 AE165:AF165 AE163:AE164 AE166:AE175 AF175 AE176:AF177 AE179:AF179 AE178 AE180:AE189 AF189 AE190:AF191 AE193:AF193 AE192 AE194:AE203 AF203 AE204:AF205 AE207:AF207 AE206 AE208:AE217 AF217 AD163:AD217 AD218:AF290 AF305:AF306 AE308:AF308 AE306:AE307 AE309:AE318 AF318 AD306:AD318 AD319:AF319 AE320:AF558 AE559:AE560 AE562:AE572 AD320:AD573 AD574:AF659 AD736:AF736 AD671:AF672 AD662:AF662 AD660:AE661 AD663:AE670 AD674:AF733 AD673:AE673 AD734:AE735 AD737:AE740 AD745:AF746 AD742:AE744 AD748:AF808 AD747:AE747 AD11:AE12 AD18:AE20 AD14:AE16">
    <cfRule type="cellIs" dxfId="478" priority="19" stopIfTrue="1" operator="equal">
      <formula>"Aceptable"</formula>
    </cfRule>
    <cfRule type="cellIs" dxfId="477" priority="20" stopIfTrue="1" operator="equal">
      <formula>"No aceptable"</formula>
    </cfRule>
  </conditionalFormatting>
  <conditionalFormatting sqref="AD11:AD12 AD18:AD808 AD14:AD16">
    <cfRule type="containsText" dxfId="476" priority="14" stopIfTrue="1" operator="containsText" text="No aceptable o aceptable con control específico">
      <formula>NOT(ISERROR(SEARCH("No aceptable o aceptable con control específico",AD11)))</formula>
    </cfRule>
    <cfRule type="containsText" dxfId="475" priority="17" stopIfTrue="1" operator="containsText" text="No aceptable">
      <formula>NOT(ISERROR(SEARCH("No aceptable",AD11)))</formula>
    </cfRule>
    <cfRule type="containsText" dxfId="474" priority="18" stopIfTrue="1" operator="containsText" text="No Aceptable o aceptable con control específico">
      <formula>NOT(ISERROR(SEARCH("No Aceptable o aceptable con control específico",AD11)))</formula>
    </cfRule>
  </conditionalFormatting>
  <conditionalFormatting sqref="AD12">
    <cfRule type="containsText" dxfId="473" priority="15" stopIfTrue="1" operator="containsText" text="No aceptable">
      <formula>NOT(ISERROR(SEARCH("No aceptable",AD12)))</formula>
    </cfRule>
    <cfRule type="containsText" dxfId="472" priority="16" stopIfTrue="1" operator="containsText" text="No Aceptable o aceptable con control específico">
      <formula>NOT(ISERROR(SEARCH("No Aceptable o aceptable con control específico",AD12)))</formula>
    </cfRule>
  </conditionalFormatting>
  <conditionalFormatting sqref="AD17:AE17">
    <cfRule type="cellIs" dxfId="471" priority="9" stopIfTrue="1" operator="equal">
      <formula>"Aceptable"</formula>
    </cfRule>
    <cfRule type="cellIs" dxfId="470" priority="10" stopIfTrue="1" operator="equal">
      <formula>"No aceptable"</formula>
    </cfRule>
  </conditionalFormatting>
  <conditionalFormatting sqref="AD17">
    <cfRule type="containsText" dxfId="469" priority="6" stopIfTrue="1" operator="containsText" text="No aceptable o aceptable con control específico">
      <formula>NOT(ISERROR(SEARCH("No aceptable o aceptable con control específico",AD17)))</formula>
    </cfRule>
    <cfRule type="containsText" dxfId="468" priority="7" stopIfTrue="1" operator="containsText" text="No aceptable">
      <formula>NOT(ISERROR(SEARCH("No aceptable",AD17)))</formula>
    </cfRule>
    <cfRule type="containsText" dxfId="467" priority="8" stopIfTrue="1" operator="containsText" text="No Aceptable o aceptable con control específico">
      <formula>NOT(ISERROR(SEARCH("No Aceptable o aceptable con control específico",AD17)))</formula>
    </cfRule>
  </conditionalFormatting>
  <conditionalFormatting sqref="AD13">
    <cfRule type="containsText" dxfId="466" priority="1" stopIfTrue="1" operator="containsText" text="No aceptable o aceptable con control específico">
      <formula>NOT(ISERROR(SEARCH("No aceptable o aceptable con control específico",AD13)))</formula>
    </cfRule>
    <cfRule type="containsText" dxfId="465" priority="2" stopIfTrue="1" operator="containsText" text="No aceptable">
      <formula>NOT(ISERROR(SEARCH("No aceptable",AD13)))</formula>
    </cfRule>
    <cfRule type="containsText" dxfId="464" priority="3" stopIfTrue="1" operator="containsText" text="No Aceptable o aceptable con control específico">
      <formula>NOT(ISERROR(SEARCH("No Aceptable o aceptable con control específico",AD13)))</formula>
    </cfRule>
  </conditionalFormatting>
  <conditionalFormatting sqref="AD13:AE13">
    <cfRule type="cellIs" dxfId="463" priority="4" stopIfTrue="1" operator="equal">
      <formula>"Aceptable"</formula>
    </cfRule>
    <cfRule type="cellIs" dxfId="462" priority="5" stopIfTrue="1" operator="equal">
      <formula>"No aceptable"</formula>
    </cfRule>
  </conditionalFormatting>
  <dataValidations count="4">
    <dataValidation allowBlank="1" sqref="AA17 AA13" xr:uid="{00000000-0002-0000-1400-000000000000}"/>
    <dataValidation type="list" allowBlank="1" showInputMessage="1" showErrorMessage="1" prompt="10 = Muy Alto_x000a_6 = Alto_x000a_2 = Medio_x000a_0 = Bajo" sqref="U17 U13" xr:uid="{00000000-0002-0000-1400-000001000000}">
      <formula1>"10, 6, 2, 0, "</formula1>
    </dataValidation>
    <dataValidation type="list" allowBlank="1" showInputMessage="1" prompt="4 = Continua_x000a_3 = Frecuente_x000a_2 = Ocasional_x000a_1 = Esporádica" sqref="V17 V13" xr:uid="{00000000-0002-0000-1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7 Z13" xr:uid="{00000000-0002-0000-1400-000003000000}">
      <formula1>"100,60,25,10"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B1:BL800"/>
  <sheetViews>
    <sheetView workbookViewId="0"/>
  </sheetViews>
  <sheetFormatPr baseColWidth="10" defaultRowHeight="12.75" x14ac:dyDescent="0.2"/>
  <cols>
    <col min="1" max="1" width="1.85546875" customWidth="1"/>
    <col min="2" max="2" width="5.7109375" customWidth="1"/>
    <col min="3" max="3" width="7.5703125" customWidth="1"/>
    <col min="4" max="4" width="5.85546875" customWidth="1"/>
    <col min="5" max="5" width="6.7109375" customWidth="1"/>
    <col min="6" max="6" width="16.855468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55" t="s">
        <v>3</v>
      </c>
      <c r="I10" s="55" t="s">
        <v>4</v>
      </c>
      <c r="J10" s="55" t="s">
        <v>6</v>
      </c>
      <c r="K10" s="307"/>
      <c r="L10" s="54" t="s">
        <v>42</v>
      </c>
      <c r="M10" s="54" t="s">
        <v>43</v>
      </c>
      <c r="N10" s="27" t="s">
        <v>44</v>
      </c>
      <c r="O10" s="27" t="s">
        <v>47</v>
      </c>
      <c r="P10" s="307"/>
      <c r="Q10" s="308"/>
      <c r="R10" s="55" t="s">
        <v>6</v>
      </c>
      <c r="S10" s="55" t="s">
        <v>1</v>
      </c>
      <c r="T10" s="55"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8.25" thickBot="1" x14ac:dyDescent="0.4">
      <c r="B11" s="315" t="s">
        <v>252</v>
      </c>
      <c r="C11" s="315" t="s">
        <v>709</v>
      </c>
      <c r="D11" s="315" t="s">
        <v>168</v>
      </c>
      <c r="E11" s="423" t="s">
        <v>269</v>
      </c>
      <c r="F11" s="334" t="s">
        <v>270</v>
      </c>
      <c r="G11" s="194" t="s">
        <v>45</v>
      </c>
      <c r="H11" s="72" t="s">
        <v>37</v>
      </c>
      <c r="I11" s="15" t="s">
        <v>52</v>
      </c>
      <c r="J11" s="15" t="s">
        <v>57</v>
      </c>
      <c r="K11" s="53" t="s">
        <v>59</v>
      </c>
      <c r="L11" s="7">
        <v>6</v>
      </c>
      <c r="M11" s="7">
        <v>0</v>
      </c>
      <c r="N11" s="7">
        <v>0</v>
      </c>
      <c r="O11" s="7">
        <f t="shared" ref="O11:O19" si="0">SUM(L11:N11)</f>
        <v>6</v>
      </c>
      <c r="P11" s="53" t="str">
        <f t="shared" ref="P11:P19" si="1">K11</f>
        <v xml:space="preserve">FATIGA VISUAL, CEFALEÁ, DISMINUCIÓN DE LA DESTREZA Y PRECISIÓN, DESLUMBRAMIENTO </v>
      </c>
      <c r="Q11" s="53">
        <v>8</v>
      </c>
      <c r="R11" s="53" t="s">
        <v>64</v>
      </c>
      <c r="S11" s="53" t="s">
        <v>120</v>
      </c>
      <c r="T11" s="53" t="s">
        <v>34</v>
      </c>
      <c r="U11" s="8">
        <v>2</v>
      </c>
      <c r="V11" s="8">
        <v>4</v>
      </c>
      <c r="W11" s="8">
        <f t="shared" ref="W11:W19" si="2">V11*U11</f>
        <v>8</v>
      </c>
      <c r="X11" s="9" t="str">
        <f t="shared" ref="X11:X19" si="3">+IF(AND(U11*V11&gt;=24,U11*V11&lt;=40),"MA",IF(AND(U11*V11&gt;=10,U11*V11&lt;=20),"A",IF(AND(U11*V11&gt;=6,U11*V11&lt;=8),"M",IF(AND(U11*V11&gt;=0,U11*V11&lt;=4),"B",""))))</f>
        <v>M</v>
      </c>
      <c r="Y11" s="10" t="str">
        <f t="shared" ref="Y11:Y19"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19" si="5">W11*Z11</f>
        <v>80</v>
      </c>
      <c r="AB11" s="11" t="str">
        <f t="shared" ref="AB11:AB19" si="6">+IF(AND(U11*V11*Z11&gt;=600,U11*V11*Z11&lt;=4000),"I",IF(AND(U11*V11*Z11&gt;=150,U11*V11*Z11&lt;=500),"II",IF(AND(U11*V11*Z11&gt;=40,U11*V11*Z11&lt;=120),"III",IF(AND(U11*V11*Z11&gt;=0,U11*V11*Z11&lt;=20),"IV",""))))</f>
        <v>III</v>
      </c>
      <c r="AC11" s="10" t="str">
        <f t="shared" ref="AC11:AC19"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19" si="8">+IF(AB11="I","No aceptable",IF(AB11="II","No aceptable o aceptable con control específico",IF(AB11="III","Aceptable",IF(AB11="IV","Aceptable",""))))</f>
        <v>Aceptable</v>
      </c>
      <c r="AE11" s="10" t="s">
        <v>68</v>
      </c>
      <c r="AF11" s="53" t="s">
        <v>35</v>
      </c>
      <c r="AG11" s="53" t="s">
        <v>35</v>
      </c>
      <c r="AH11" s="211" t="s">
        <v>526</v>
      </c>
      <c r="AI11" s="13" t="s">
        <v>644</v>
      </c>
      <c r="AJ11" s="53"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49.25" thickBot="1" x14ac:dyDescent="0.4">
      <c r="B12" s="315"/>
      <c r="C12" s="315"/>
      <c r="D12" s="315"/>
      <c r="E12" s="423"/>
      <c r="F12" s="334"/>
      <c r="G12" s="371" t="s">
        <v>45</v>
      </c>
      <c r="H12" s="399" t="s">
        <v>49</v>
      </c>
      <c r="I12" s="15" t="s">
        <v>80</v>
      </c>
      <c r="J12" s="15" t="s">
        <v>81</v>
      </c>
      <c r="K12" s="15" t="s">
        <v>82</v>
      </c>
      <c r="L12" s="281">
        <v>6</v>
      </c>
      <c r="M12" s="281">
        <v>0</v>
      </c>
      <c r="N12" s="281">
        <v>0</v>
      </c>
      <c r="O12" s="281">
        <f t="shared" si="0"/>
        <v>6</v>
      </c>
      <c r="P12" s="15" t="str">
        <f t="shared" si="1"/>
        <v>ESTRÉS POR MONOTONÍA Y RESPONSABILIDAD, TRANSTORNOS EN LA ATENCIÓN, CEFALEAS MIGRAÑOSAS, ESPASMOS MUSCULARES.</v>
      </c>
      <c r="Q12" s="15">
        <v>8</v>
      </c>
      <c r="R12" s="15" t="s">
        <v>34</v>
      </c>
      <c r="S12" s="8" t="s">
        <v>34</v>
      </c>
      <c r="T12" s="8" t="s">
        <v>34</v>
      </c>
      <c r="U12" s="8">
        <v>2</v>
      </c>
      <c r="V12" s="8">
        <v>4</v>
      </c>
      <c r="W12" s="8">
        <f t="shared" si="2"/>
        <v>8</v>
      </c>
      <c r="X12" s="9" t="str">
        <f t="shared" si="3"/>
        <v>M</v>
      </c>
      <c r="Y12" s="10" t="str">
        <f t="shared" si="4"/>
        <v>Situación deficiente con exposición esporádica, o bien situación mejorable con exposición continuada o frecuente. Es posible que suceda el daño alguna vez.</v>
      </c>
      <c r="Z12" s="8">
        <v>10</v>
      </c>
      <c r="AA12" s="8">
        <f t="shared" si="5"/>
        <v>80</v>
      </c>
      <c r="AB12" s="11" t="str">
        <f t="shared" si="6"/>
        <v>III</v>
      </c>
      <c r="AC12" s="10" t="str">
        <f t="shared" si="7"/>
        <v>Mejorar si es posible. Sería conveniente justificar la intervención y su rentabilidad.</v>
      </c>
      <c r="AD12" s="12" t="str">
        <f t="shared" si="8"/>
        <v>Aceptable</v>
      </c>
      <c r="AE12" s="18" t="s">
        <v>87</v>
      </c>
      <c r="AF12" s="15" t="s">
        <v>35</v>
      </c>
      <c r="AG12" s="15" t="s">
        <v>35</v>
      </c>
      <c r="AH12" s="15" t="s">
        <v>35</v>
      </c>
      <c r="AI12" s="19" t="s">
        <v>641</v>
      </c>
      <c r="AJ12" s="15" t="s">
        <v>35</v>
      </c>
      <c r="AK12" s="135"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21.5" x14ac:dyDescent="0.35">
      <c r="B13" s="315"/>
      <c r="C13" s="315"/>
      <c r="D13" s="315"/>
      <c r="E13" s="423"/>
      <c r="F13" s="334"/>
      <c r="G13" s="372"/>
      <c r="H13" s="416"/>
      <c r="I13" s="15" t="s">
        <v>86</v>
      </c>
      <c r="J13" s="15" t="s">
        <v>707</v>
      </c>
      <c r="K13" s="15" t="s">
        <v>643</v>
      </c>
      <c r="L13" s="276">
        <v>6</v>
      </c>
      <c r="M13" s="280">
        <v>0</v>
      </c>
      <c r="N13" s="281">
        <v>0</v>
      </c>
      <c r="O13" s="281">
        <f>SUM(L13:N13)</f>
        <v>6</v>
      </c>
      <c r="P13" s="15" t="s">
        <v>624</v>
      </c>
      <c r="Q13" s="15">
        <v>8</v>
      </c>
      <c r="R13" s="15" t="s">
        <v>34</v>
      </c>
      <c r="S13" s="8" t="s">
        <v>34</v>
      </c>
      <c r="T13" s="8" t="s">
        <v>34</v>
      </c>
      <c r="U13" s="8">
        <v>2</v>
      </c>
      <c r="V13" s="8">
        <v>2</v>
      </c>
      <c r="W13" s="8">
        <f t="shared" si="2"/>
        <v>4</v>
      </c>
      <c r="X13" s="9"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6"/>
        <v>III</v>
      </c>
      <c r="AC13" s="10" t="str">
        <f t="shared" si="7"/>
        <v>Mejorar si es posible. Sería conveniente justificar la intervención y su rentabilidad.</v>
      </c>
      <c r="AD13" s="12" t="str">
        <f t="shared" si="8"/>
        <v>Aceptable</v>
      </c>
      <c r="AE13" s="18" t="s">
        <v>585</v>
      </c>
      <c r="AF13" s="15" t="s">
        <v>35</v>
      </c>
      <c r="AG13" s="15" t="s">
        <v>35</v>
      </c>
      <c r="AH13" s="15" t="s">
        <v>392</v>
      </c>
      <c r="AI13" s="19" t="s">
        <v>645</v>
      </c>
      <c r="AJ13" s="15" t="s">
        <v>35</v>
      </c>
      <c r="AK13" s="135" t="s">
        <v>599</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423"/>
      <c r="F14" s="334"/>
      <c r="G14" s="284" t="s">
        <v>45</v>
      </c>
      <c r="H14" s="15" t="s">
        <v>572</v>
      </c>
      <c r="I14" s="15" t="s">
        <v>573</v>
      </c>
      <c r="J14" s="15" t="s">
        <v>575</v>
      </c>
      <c r="K14" s="15" t="s">
        <v>576</v>
      </c>
      <c r="L14" s="276">
        <v>6</v>
      </c>
      <c r="M14" s="280">
        <v>0</v>
      </c>
      <c r="N14" s="281">
        <v>0</v>
      </c>
      <c r="O14" s="281">
        <v>1</v>
      </c>
      <c r="P14" s="15" t="s">
        <v>577</v>
      </c>
      <c r="Q14" s="15">
        <v>8</v>
      </c>
      <c r="R14" s="15" t="s">
        <v>34</v>
      </c>
      <c r="S14" s="8" t="s">
        <v>34</v>
      </c>
      <c r="T14" s="8" t="s">
        <v>34</v>
      </c>
      <c r="U14" s="8">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20" t="s">
        <v>849</v>
      </c>
      <c r="AJ14" s="15" t="s">
        <v>706</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423"/>
      <c r="F15" s="334"/>
      <c r="G15" s="194" t="s">
        <v>45</v>
      </c>
      <c r="H15" s="311" t="s">
        <v>58</v>
      </c>
      <c r="I15" s="15" t="s">
        <v>90</v>
      </c>
      <c r="J15" s="15" t="s">
        <v>93</v>
      </c>
      <c r="K15" s="15" t="s">
        <v>91</v>
      </c>
      <c r="L15" s="7">
        <v>6</v>
      </c>
      <c r="M15" s="7">
        <v>0</v>
      </c>
      <c r="N15" s="7">
        <v>0</v>
      </c>
      <c r="O15" s="7">
        <f t="shared" si="0"/>
        <v>6</v>
      </c>
      <c r="P15" s="103" t="str">
        <f t="shared" si="1"/>
        <v>ALTERACIONES OSTEOMUSCULARES DE ESPALDA Y EXTREMIDADES.</v>
      </c>
      <c r="Q15" s="53">
        <v>8</v>
      </c>
      <c r="R15" s="53" t="s">
        <v>34</v>
      </c>
      <c r="S15" s="53" t="s">
        <v>94</v>
      </c>
      <c r="T15" s="53"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348</v>
      </c>
      <c r="AI15" s="20" t="s">
        <v>708</v>
      </c>
      <c r="AJ15" s="53"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423"/>
      <c r="F16" s="334"/>
      <c r="G16" s="194" t="s">
        <v>45</v>
      </c>
      <c r="H16" s="312"/>
      <c r="I16" s="15" t="s">
        <v>51</v>
      </c>
      <c r="J16" s="15" t="s">
        <v>97</v>
      </c>
      <c r="K16" s="15" t="s">
        <v>91</v>
      </c>
      <c r="L16" s="7">
        <v>6</v>
      </c>
      <c r="M16" s="7">
        <v>0</v>
      </c>
      <c r="N16" s="7">
        <v>0</v>
      </c>
      <c r="O16" s="7">
        <f t="shared" si="0"/>
        <v>6</v>
      </c>
      <c r="P16" s="103" t="str">
        <f t="shared" si="1"/>
        <v>ALTERACIONES OSTEOMUSCULARES DE ESPALDA Y EXTREMIDADES.</v>
      </c>
      <c r="Q16" s="53">
        <v>8</v>
      </c>
      <c r="R16" s="53" t="s">
        <v>34</v>
      </c>
      <c r="S16" s="53" t="s">
        <v>98</v>
      </c>
      <c r="T16" s="53"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127</v>
      </c>
      <c r="AF16" s="15" t="s">
        <v>35</v>
      </c>
      <c r="AG16" s="15" t="s">
        <v>35</v>
      </c>
      <c r="AH16" s="8" t="s">
        <v>346</v>
      </c>
      <c r="AI16" s="20" t="s">
        <v>154</v>
      </c>
      <c r="AJ16" s="53"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7.5" x14ac:dyDescent="0.35">
      <c r="B17" s="315"/>
      <c r="C17" s="315"/>
      <c r="D17" s="315"/>
      <c r="E17" s="423"/>
      <c r="F17" s="334"/>
      <c r="G17" s="194" t="s">
        <v>34</v>
      </c>
      <c r="H17" s="311" t="s">
        <v>50</v>
      </c>
      <c r="I17" s="15" t="s">
        <v>100</v>
      </c>
      <c r="J17" s="15" t="s">
        <v>101</v>
      </c>
      <c r="K17" s="15" t="s">
        <v>102</v>
      </c>
      <c r="L17" s="7">
        <v>6</v>
      </c>
      <c r="M17" s="7">
        <v>0</v>
      </c>
      <c r="N17" s="7">
        <v>0</v>
      </c>
      <c r="O17" s="7">
        <f t="shared" si="0"/>
        <v>6</v>
      </c>
      <c r="P17" s="103" t="str">
        <f t="shared" si="1"/>
        <v xml:space="preserve">HERIDAS, GOLPES </v>
      </c>
      <c r="Q17" s="53">
        <v>8</v>
      </c>
      <c r="R17" s="53" t="s">
        <v>34</v>
      </c>
      <c r="S17" s="53" t="s">
        <v>34</v>
      </c>
      <c r="T17" s="53" t="s">
        <v>34</v>
      </c>
      <c r="U17" s="8">
        <v>2</v>
      </c>
      <c r="V17" s="8">
        <v>3</v>
      </c>
      <c r="W17" s="8">
        <f t="shared" si="2"/>
        <v>6</v>
      </c>
      <c r="X17" s="9" t="str">
        <f t="shared" si="3"/>
        <v>M</v>
      </c>
      <c r="Y17" s="10" t="str">
        <f t="shared" si="4"/>
        <v>Situación deficiente con exposición esporádica, o bien situación mejorable con exposición continuada o frecuente. Es posible que suceda el daño alguna vez.</v>
      </c>
      <c r="Z17" s="8">
        <v>10</v>
      </c>
      <c r="AA17" s="8">
        <f t="shared" si="5"/>
        <v>60</v>
      </c>
      <c r="AB17" s="11" t="str">
        <f t="shared" si="6"/>
        <v>III</v>
      </c>
      <c r="AC17" s="10" t="str">
        <f t="shared" si="7"/>
        <v>Mejorar si es posible. Sería conveniente justificar la intervención y su rentabilidad.</v>
      </c>
      <c r="AD17" s="12" t="str">
        <f t="shared" si="8"/>
        <v>Aceptable</v>
      </c>
      <c r="AE17" s="10" t="s">
        <v>104</v>
      </c>
      <c r="AF17" s="53" t="s">
        <v>35</v>
      </c>
      <c r="AG17" s="53" t="s">
        <v>35</v>
      </c>
      <c r="AH17" s="53" t="s">
        <v>348</v>
      </c>
      <c r="AI17" s="13" t="s">
        <v>106</v>
      </c>
      <c r="AJ17" s="53"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 x14ac:dyDescent="0.35">
      <c r="B18" s="315"/>
      <c r="C18" s="315"/>
      <c r="D18" s="315"/>
      <c r="E18" s="423"/>
      <c r="F18" s="334"/>
      <c r="G18" s="194" t="s">
        <v>34</v>
      </c>
      <c r="H18" s="312"/>
      <c r="I18" s="15" t="s">
        <v>149</v>
      </c>
      <c r="J18" s="15" t="s">
        <v>239</v>
      </c>
      <c r="K18" s="15" t="s">
        <v>240</v>
      </c>
      <c r="L18" s="7">
        <v>6</v>
      </c>
      <c r="M18" s="7">
        <v>0</v>
      </c>
      <c r="N18" s="7">
        <v>0</v>
      </c>
      <c r="O18" s="7">
        <f>SUM(L18:N18)</f>
        <v>6</v>
      </c>
      <c r="P18" s="138" t="s">
        <v>241</v>
      </c>
      <c r="Q18" s="138">
        <v>1</v>
      </c>
      <c r="R18" s="138" t="s">
        <v>34</v>
      </c>
      <c r="S18" s="138" t="s">
        <v>34</v>
      </c>
      <c r="T18" s="138"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2" t="s">
        <v>35</v>
      </c>
      <c r="AG18" s="12" t="s">
        <v>392</v>
      </c>
      <c r="AH18" s="10" t="s">
        <v>244</v>
      </c>
      <c r="AI18" s="10" t="s">
        <v>371</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112" customFormat="1" ht="67.5" x14ac:dyDescent="0.35">
      <c r="B19" s="329"/>
      <c r="C19" s="329"/>
      <c r="D19" s="329"/>
      <c r="E19" s="424"/>
      <c r="F19" s="335"/>
      <c r="G19" s="194" t="s">
        <v>34</v>
      </c>
      <c r="H19" s="25" t="s">
        <v>113</v>
      </c>
      <c r="I19" s="103" t="s">
        <v>114</v>
      </c>
      <c r="J19" s="15" t="s">
        <v>116</v>
      </c>
      <c r="K19" s="103" t="s">
        <v>115</v>
      </c>
      <c r="L19" s="7">
        <v>6</v>
      </c>
      <c r="M19" s="7">
        <v>0</v>
      </c>
      <c r="N19" s="7">
        <v>0</v>
      </c>
      <c r="O19" s="7">
        <f t="shared" si="0"/>
        <v>6</v>
      </c>
      <c r="P19" s="103" t="str">
        <f t="shared" si="1"/>
        <v>HERIDAS, FRACTURAS LACERACIONES MUERTE</v>
      </c>
      <c r="Q19" s="103">
        <v>8</v>
      </c>
      <c r="R19" s="103" t="s">
        <v>34</v>
      </c>
      <c r="S19" s="103" t="s">
        <v>34</v>
      </c>
      <c r="T19" s="103" t="s">
        <v>34</v>
      </c>
      <c r="U19" s="8">
        <v>2</v>
      </c>
      <c r="V19" s="8">
        <v>4</v>
      </c>
      <c r="W19" s="8">
        <f t="shared" si="2"/>
        <v>8</v>
      </c>
      <c r="X19" s="9" t="str">
        <f t="shared" si="3"/>
        <v>M</v>
      </c>
      <c r="Y19" s="10" t="str">
        <f t="shared" si="4"/>
        <v>Situación deficiente con exposición esporádica, o bien situación mejorable con exposición continuada o frecuente. Es posible que suceda el daño alguna vez.</v>
      </c>
      <c r="Z19" s="8">
        <v>10</v>
      </c>
      <c r="AA19" s="8">
        <f t="shared" si="5"/>
        <v>80</v>
      </c>
      <c r="AB19" s="11" t="str">
        <f t="shared" si="6"/>
        <v>III</v>
      </c>
      <c r="AC19" s="10" t="str">
        <f t="shared" si="7"/>
        <v>Mejorar si es posible. Sería conveniente justificar la intervención y su rentabilidad.</v>
      </c>
      <c r="AD19" s="12" t="str">
        <f t="shared" si="8"/>
        <v>Aceptable</v>
      </c>
      <c r="AE19" s="295" t="s">
        <v>117</v>
      </c>
      <c r="AF19" s="103" t="s">
        <v>35</v>
      </c>
      <c r="AG19" s="103" t="s">
        <v>35</v>
      </c>
      <c r="AH19" s="103" t="s">
        <v>347</v>
      </c>
      <c r="AI19" s="13" t="s">
        <v>419</v>
      </c>
      <c r="AJ19" s="103" t="s">
        <v>35</v>
      </c>
      <c r="AK19" s="14" t="s">
        <v>36</v>
      </c>
    </row>
    <row r="20" spans="2:64" ht="67.5" customHeight="1" x14ac:dyDescent="0.2">
      <c r="AI20" s="220"/>
    </row>
    <row r="21" spans="2:64" x14ac:dyDescent="0.2">
      <c r="AI21" s="220"/>
    </row>
    <row r="22" spans="2:64" x14ac:dyDescent="0.2">
      <c r="AI22" s="220"/>
    </row>
    <row r="23" spans="2:64" ht="13.5" thickBot="1" x14ac:dyDescent="0.25">
      <c r="AI23" s="220"/>
    </row>
    <row r="24" spans="2:64" ht="14.25" thickTop="1" thickBot="1" x14ac:dyDescent="0.25"/>
    <row r="25" spans="2:64" ht="14.25" thickTop="1" thickBot="1" x14ac:dyDescent="0.25"/>
    <row r="26" spans="2:64" ht="14.25" thickTop="1" thickBot="1" x14ac:dyDescent="0.25"/>
    <row r="27" spans="2:64" ht="14.25" thickTop="1" thickBot="1" x14ac:dyDescent="0.25"/>
    <row r="30" spans="2:64" ht="13.5" thickBot="1" x14ac:dyDescent="0.25"/>
    <row r="31" spans="2:64" ht="14.25" thickTop="1" thickBot="1" x14ac:dyDescent="0.25"/>
    <row r="32" spans="2:64" ht="14.25" thickTop="1" thickBot="1" x14ac:dyDescent="0.25"/>
    <row r="33" ht="13.5" thickTop="1" x14ac:dyDescent="0.2"/>
    <row r="38" ht="13.5" thickBot="1" x14ac:dyDescent="0.25"/>
    <row r="39" ht="14.25" thickTop="1" thickBot="1" x14ac:dyDescent="0.25"/>
    <row r="40" ht="14.25" thickTop="1" thickBot="1" x14ac:dyDescent="0.25"/>
    <row r="41" ht="14.25" thickTop="1" thickBot="1" x14ac:dyDescent="0.25"/>
    <row r="42" ht="14.25" thickTop="1" thickBot="1" x14ac:dyDescent="0.25"/>
    <row r="45" ht="13.5" thickBot="1" x14ac:dyDescent="0.25"/>
    <row r="46" ht="14.25" thickTop="1" thickBot="1" x14ac:dyDescent="0.25"/>
    <row r="47" ht="13.5" thickTop="1" x14ac:dyDescent="0.2"/>
    <row r="49" ht="67.5" customHeight="1" x14ac:dyDescent="0.2"/>
    <row r="52" ht="13.5" thickBot="1" x14ac:dyDescent="0.25"/>
    <row r="53" ht="14.25" thickTop="1" thickBot="1" x14ac:dyDescent="0.25"/>
    <row r="54" ht="14.25" thickTop="1" thickBot="1" x14ac:dyDescent="0.25"/>
    <row r="55" ht="14.25" thickTop="1" thickBot="1" x14ac:dyDescent="0.25"/>
    <row r="56" ht="14.25" thickTop="1" thickBot="1" x14ac:dyDescent="0.25"/>
    <row r="59" ht="13.5" thickBot="1" x14ac:dyDescent="0.25"/>
    <row r="60" ht="14.25" thickTop="1" thickBot="1" x14ac:dyDescent="0.25"/>
    <row r="61" ht="13.5" thickTop="1" x14ac:dyDescent="0.2"/>
    <row r="63" ht="67.5" customHeight="1" x14ac:dyDescent="0.2"/>
    <row r="66" ht="13.5" thickBot="1" x14ac:dyDescent="0.25"/>
    <row r="67" ht="14.25" thickTop="1" thickBot="1" x14ac:dyDescent="0.25"/>
    <row r="68" ht="14.25" thickTop="1" thickBot="1" x14ac:dyDescent="0.25"/>
    <row r="69" ht="14.25" thickTop="1" thickBot="1" x14ac:dyDescent="0.25"/>
    <row r="70" ht="14.25" thickTop="1" thickBot="1" x14ac:dyDescent="0.25"/>
    <row r="73" ht="13.5" thickBot="1" x14ac:dyDescent="0.25"/>
    <row r="74" ht="13.5" thickTop="1" x14ac:dyDescent="0.2"/>
    <row r="78" ht="67.5" customHeight="1" x14ac:dyDescent="0.2"/>
    <row r="81" ht="13.5" thickBot="1" x14ac:dyDescent="0.25"/>
    <row r="82" ht="14.25" thickTop="1" thickBot="1" x14ac:dyDescent="0.25"/>
    <row r="83" ht="14.25" thickTop="1" thickBot="1" x14ac:dyDescent="0.25"/>
    <row r="84" ht="14.25" thickTop="1" thickBot="1" x14ac:dyDescent="0.25"/>
    <row r="85" ht="14.25" thickTop="1" thickBot="1" x14ac:dyDescent="0.25"/>
    <row r="88" ht="13.5" thickBot="1" x14ac:dyDescent="0.25"/>
    <row r="89" ht="13.5" thickTop="1" x14ac:dyDescent="0.2"/>
    <row r="93" ht="67.5" customHeight="1" x14ac:dyDescent="0.2"/>
    <row r="96" ht="13.5" thickBot="1" x14ac:dyDescent="0.25"/>
    <row r="97" ht="14.25" thickTop="1" thickBot="1" x14ac:dyDescent="0.25"/>
    <row r="98" ht="14.25" thickTop="1" thickBot="1" x14ac:dyDescent="0.25"/>
    <row r="99" ht="14.25" thickTop="1" thickBot="1" x14ac:dyDescent="0.25"/>
    <row r="100" ht="14.25" thickTop="1" thickBot="1" x14ac:dyDescent="0.25"/>
    <row r="103" ht="13.5" thickBot="1" x14ac:dyDescent="0.25"/>
    <row r="104" ht="13.5" thickTop="1" x14ac:dyDescent="0.2"/>
    <row r="108" ht="67.5" customHeight="1" x14ac:dyDescent="0.2"/>
    <row r="123" ht="67.5" customHeight="1" x14ac:dyDescent="0.2"/>
    <row r="136" ht="67.5" customHeight="1" x14ac:dyDescent="0.2"/>
    <row r="151" ht="67.5" customHeight="1" x14ac:dyDescent="0.2"/>
    <row r="164" ht="67.5" customHeight="1" x14ac:dyDescent="0.2"/>
    <row r="178" ht="67.5" customHeight="1" x14ac:dyDescent="0.2"/>
    <row r="192" ht="67.5" customHeight="1" x14ac:dyDescent="0.2"/>
    <row r="206" ht="67.5" customHeight="1" x14ac:dyDescent="0.2"/>
    <row r="220" ht="67.5" customHeight="1" x14ac:dyDescent="0.2"/>
    <row r="234" ht="67.5" customHeight="1" x14ac:dyDescent="0.2"/>
    <row r="248" ht="67.5" customHeight="1" x14ac:dyDescent="0.2"/>
    <row r="262" ht="67.5" customHeight="1" x14ac:dyDescent="0.2"/>
    <row r="277" ht="67.5" customHeight="1" x14ac:dyDescent="0.2"/>
    <row r="292" ht="67.5" customHeight="1" x14ac:dyDescent="0.2"/>
    <row r="295" ht="13.5" thickBot="1" x14ac:dyDescent="0.25"/>
    <row r="296" ht="14.25" thickTop="1" thickBot="1" x14ac:dyDescent="0.25"/>
    <row r="297" ht="14.25" thickTop="1" thickBot="1" x14ac:dyDescent="0.25"/>
    <row r="298" ht="14.25" thickTop="1" thickBot="1" x14ac:dyDescent="0.25"/>
    <row r="299" ht="14.25" thickTop="1" thickBot="1" x14ac:dyDescent="0.25"/>
    <row r="302" ht="13.5" thickBot="1" x14ac:dyDescent="0.25"/>
    <row r="303" ht="14.25" thickTop="1" thickBot="1" x14ac:dyDescent="0.25"/>
    <row r="304" ht="14.25" thickTop="1" thickBot="1" x14ac:dyDescent="0.25"/>
    <row r="305" ht="13.5" thickTop="1" x14ac:dyDescent="0.2"/>
    <row r="307" ht="67.5" customHeight="1" x14ac:dyDescent="0.2"/>
    <row r="321" ht="67.5" customHeight="1" x14ac:dyDescent="0.2"/>
    <row r="335" ht="67.5" customHeight="1" x14ac:dyDescent="0.2"/>
    <row r="349" ht="67.5" customHeight="1" x14ac:dyDescent="0.2"/>
    <row r="363" ht="67.5" customHeight="1" x14ac:dyDescent="0.2"/>
    <row r="377" ht="67.5" customHeight="1" x14ac:dyDescent="0.2"/>
    <row r="391" ht="67.5" customHeight="1" x14ac:dyDescent="0.2"/>
    <row r="406" ht="67.5" customHeight="1" x14ac:dyDescent="0.2"/>
    <row r="420" ht="67.5" customHeight="1" x14ac:dyDescent="0.2"/>
    <row r="434" ht="67.5" customHeight="1" x14ac:dyDescent="0.2"/>
    <row r="448" ht="67.5" customHeight="1" x14ac:dyDescent="0.2"/>
    <row r="462" ht="67.5" customHeight="1" x14ac:dyDescent="0.2"/>
    <row r="476" ht="67.5" customHeight="1" x14ac:dyDescent="0.2"/>
    <row r="491" ht="67.5" customHeight="1" x14ac:dyDescent="0.2"/>
    <row r="506" ht="67.5" customHeight="1" x14ac:dyDescent="0.2"/>
    <row r="521" ht="67.5" customHeight="1" x14ac:dyDescent="0.2"/>
    <row r="536" ht="148.5" customHeight="1" x14ac:dyDescent="0.2"/>
    <row r="542" ht="13.5" thickBot="1" x14ac:dyDescent="0.25"/>
    <row r="543" ht="13.5" thickTop="1" x14ac:dyDescent="0.2"/>
    <row r="545" ht="67.5" customHeight="1" x14ac:dyDescent="0.2"/>
    <row r="560" ht="67.5" customHeight="1" x14ac:dyDescent="0.2"/>
    <row r="563" ht="13.5" thickBot="1" x14ac:dyDescent="0.25"/>
    <row r="564" ht="14.25" thickTop="1" thickBot="1" x14ac:dyDescent="0.25"/>
    <row r="565" ht="14.25" thickTop="1" thickBot="1" x14ac:dyDescent="0.25"/>
    <row r="566" ht="14.25" thickTop="1" thickBot="1" x14ac:dyDescent="0.25"/>
    <row r="567" ht="14.25" thickTop="1" thickBot="1" x14ac:dyDescent="0.25"/>
    <row r="570" ht="13.5" thickBot="1" x14ac:dyDescent="0.25"/>
    <row r="571" ht="14.25" thickTop="1" thickBot="1" x14ac:dyDescent="0.25"/>
    <row r="572" ht="14.25" thickTop="1" thickBot="1" x14ac:dyDescent="0.25"/>
    <row r="573" ht="13.5" thickTop="1" x14ac:dyDescent="0.2"/>
    <row r="575" ht="67.5" customHeight="1" x14ac:dyDescent="0.2"/>
    <row r="589" ht="67.5" customHeight="1" x14ac:dyDescent="0.2"/>
    <row r="603" ht="67.5" customHeight="1" x14ac:dyDescent="0.2"/>
    <row r="618" ht="67.5" customHeight="1" x14ac:dyDescent="0.2"/>
    <row r="632" ht="67.5" customHeight="1" x14ac:dyDescent="0.2"/>
    <row r="646" ht="67.5" customHeight="1" x14ac:dyDescent="0.2"/>
    <row r="661" ht="67.5" customHeight="1" x14ac:dyDescent="0.2"/>
    <row r="664" ht="13.5" thickBot="1" x14ac:dyDescent="0.25"/>
    <row r="665" ht="14.25" thickTop="1" thickBot="1" x14ac:dyDescent="0.25"/>
    <row r="666" ht="14.25" thickTop="1" thickBot="1" x14ac:dyDescent="0.25"/>
    <row r="667" ht="14.25" thickTop="1" thickBot="1" x14ac:dyDescent="0.25"/>
    <row r="668" ht="14.25" thickTop="1" thickBot="1" x14ac:dyDescent="0.25"/>
    <row r="671" ht="13.5" thickBot="1" x14ac:dyDescent="0.25"/>
    <row r="672" ht="14.25" thickTop="1" thickBot="1" x14ac:dyDescent="0.25"/>
    <row r="673" ht="14.25" thickTop="1" thickBot="1" x14ac:dyDescent="0.25"/>
    <row r="674" ht="13.5" thickTop="1" x14ac:dyDescent="0.2"/>
    <row r="676" ht="67.5" customHeight="1" x14ac:dyDescent="0.2"/>
    <row r="679" ht="13.5" thickBot="1" x14ac:dyDescent="0.25"/>
    <row r="680" ht="14.25" thickTop="1" thickBot="1" x14ac:dyDescent="0.25"/>
    <row r="681" ht="14.25" thickTop="1" thickBot="1" x14ac:dyDescent="0.25"/>
    <row r="682" ht="14.25" thickTop="1" thickBot="1" x14ac:dyDescent="0.25"/>
    <row r="683" ht="14.25" thickTop="1" thickBot="1" x14ac:dyDescent="0.25"/>
    <row r="686" ht="13.5" thickBot="1" x14ac:dyDescent="0.25"/>
    <row r="687" ht="14.25" thickTop="1" thickBot="1" x14ac:dyDescent="0.25"/>
    <row r="688" ht="14.25" thickTop="1" thickBot="1" x14ac:dyDescent="0.25"/>
    <row r="689" ht="13.5" thickTop="1" x14ac:dyDescent="0.2"/>
    <row r="691" ht="67.5" customHeight="1" x14ac:dyDescent="0.2"/>
    <row r="694" ht="13.5" thickBot="1" x14ac:dyDescent="0.25"/>
    <row r="695" ht="14.25" thickTop="1" thickBot="1" x14ac:dyDescent="0.25"/>
    <row r="696" ht="14.25" thickTop="1" thickBot="1" x14ac:dyDescent="0.25"/>
    <row r="697" ht="14.25" thickTop="1" thickBot="1" x14ac:dyDescent="0.25"/>
    <row r="698" ht="14.25" thickTop="1" thickBot="1" x14ac:dyDescent="0.25"/>
    <row r="701" ht="13.5" thickBot="1" x14ac:dyDescent="0.25"/>
    <row r="702" ht="14.25" thickTop="1" thickBot="1" x14ac:dyDescent="0.25"/>
    <row r="703" ht="14.25" thickTop="1" thickBot="1" x14ac:dyDescent="0.25"/>
    <row r="704" ht="13.5" thickTop="1" x14ac:dyDescent="0.2"/>
    <row r="706" ht="67.5" customHeight="1" x14ac:dyDescent="0.2"/>
    <row r="720" ht="67.5" customHeight="1" x14ac:dyDescent="0.2"/>
    <row r="735" ht="67.5" customHeight="1" x14ac:dyDescent="0.2"/>
    <row r="738" ht="13.5" thickBot="1" x14ac:dyDescent="0.25"/>
    <row r="739" ht="14.25" thickTop="1" thickBot="1" x14ac:dyDescent="0.25"/>
    <row r="740" ht="14.25" thickTop="1" thickBot="1" x14ac:dyDescent="0.25"/>
    <row r="741" ht="14.25" thickTop="1" thickBot="1" x14ac:dyDescent="0.25"/>
    <row r="742" ht="14.25" thickTop="1" thickBot="1" x14ac:dyDescent="0.25"/>
    <row r="745" ht="13.5" thickBot="1" x14ac:dyDescent="0.25"/>
    <row r="746" ht="14.25" thickTop="1" thickBot="1" x14ac:dyDescent="0.25"/>
    <row r="747" ht="14.25" thickTop="1" thickBot="1" x14ac:dyDescent="0.25"/>
    <row r="748" ht="13.5" thickTop="1" x14ac:dyDescent="0.2"/>
    <row r="750" ht="67.5" customHeight="1" x14ac:dyDescent="0.2"/>
    <row r="753" ht="13.5" thickBot="1" x14ac:dyDescent="0.25"/>
    <row r="754" ht="14.25" thickTop="1" thickBot="1" x14ac:dyDescent="0.25"/>
    <row r="755" ht="14.25" thickTop="1" thickBot="1" x14ac:dyDescent="0.25"/>
    <row r="756" ht="14.25" thickTop="1" thickBot="1" x14ac:dyDescent="0.25"/>
    <row r="757" ht="14.25" thickTop="1" thickBot="1" x14ac:dyDescent="0.25"/>
    <row r="760" ht="13.5" thickBot="1" x14ac:dyDescent="0.25"/>
    <row r="761" ht="14.25" thickTop="1" thickBot="1" x14ac:dyDescent="0.25"/>
    <row r="762" ht="13.5" thickTop="1" x14ac:dyDescent="0.2"/>
    <row r="764" ht="67.5" customHeight="1" x14ac:dyDescent="0.2"/>
    <row r="767" ht="13.5" thickBot="1" x14ac:dyDescent="0.25"/>
    <row r="768" ht="14.25" thickTop="1" thickBot="1" x14ac:dyDescent="0.25"/>
    <row r="769" ht="14.25" thickTop="1" thickBot="1" x14ac:dyDescent="0.25"/>
    <row r="770" ht="14.25" thickTop="1" thickBot="1" x14ac:dyDescent="0.25"/>
    <row r="771" ht="14.25" thickTop="1" thickBot="1" x14ac:dyDescent="0.25"/>
    <row r="774" ht="13.5" thickBot="1" x14ac:dyDescent="0.25"/>
    <row r="775" ht="14.25" thickTop="1" thickBot="1" x14ac:dyDescent="0.25"/>
    <row r="776" ht="14.25" thickTop="1" thickBot="1" x14ac:dyDescent="0.25"/>
    <row r="777" ht="13.5" thickTop="1" x14ac:dyDescent="0.2"/>
    <row r="779" ht="67.5" customHeight="1" x14ac:dyDescent="0.2"/>
    <row r="793" ht="148.5" customHeight="1" x14ac:dyDescent="0.2"/>
    <row r="799" ht="13.5" thickBot="1" x14ac:dyDescent="0.25"/>
    <row r="800" ht="13.5" thickTop="1" x14ac:dyDescent="0.2"/>
  </sheetData>
  <mergeCells count="45">
    <mergeCell ref="H12:H13"/>
    <mergeCell ref="H15:H16"/>
    <mergeCell ref="AG9:AG10"/>
    <mergeCell ref="AB9:AB10"/>
    <mergeCell ref="AC9:AC10"/>
    <mergeCell ref="AD9:AD10"/>
    <mergeCell ref="AE9:AE10"/>
    <mergeCell ref="AF9:AF10"/>
    <mergeCell ref="U9:U10"/>
    <mergeCell ref="AH9:AH10"/>
    <mergeCell ref="AI9:AI10"/>
    <mergeCell ref="AJ9:AJ10"/>
    <mergeCell ref="AK9:AK10"/>
    <mergeCell ref="X9:X10"/>
    <mergeCell ref="Y9:Y10"/>
    <mergeCell ref="AA9:AA10"/>
    <mergeCell ref="Z9:Z10"/>
    <mergeCell ref="H9:J9"/>
    <mergeCell ref="K9:K10"/>
    <mergeCell ref="L9:O9"/>
    <mergeCell ref="V9:V10"/>
    <mergeCell ref="W9:W10"/>
    <mergeCell ref="G9:G10"/>
    <mergeCell ref="B11:B19"/>
    <mergeCell ref="C11:C19"/>
    <mergeCell ref="D11:D19"/>
    <mergeCell ref="E11:E19"/>
    <mergeCell ref="F11:F19"/>
    <mergeCell ref="G12:G13"/>
    <mergeCell ref="H17:H18"/>
    <mergeCell ref="B5:T5"/>
    <mergeCell ref="U5:AK5"/>
    <mergeCell ref="B7:T8"/>
    <mergeCell ref="U7:AC8"/>
    <mergeCell ref="AD7:AD8"/>
    <mergeCell ref="AE7:AK7"/>
    <mergeCell ref="AE8:AK8"/>
    <mergeCell ref="B9:B10"/>
    <mergeCell ref="C9:C10"/>
    <mergeCell ref="P9:P10"/>
    <mergeCell ref="Q9:Q10"/>
    <mergeCell ref="R9:T9"/>
    <mergeCell ref="D9:D10"/>
    <mergeCell ref="E9:E10"/>
    <mergeCell ref="F9:F10"/>
  </mergeCells>
  <conditionalFormatting sqref="AB742:AF742 AE574:AF574 AE562:AF562 AE294:AF294 AE62:AF62 AE60:AF60 AE51:AF51 AE49:AE50 AE52:AE59 AE61 AE34:AF34 AE22:AF22 AE37:AF37 AE48:AF48 AE23:AE33 AE35:AE36 AE38:AE47 AB110:AF110 AB95:AF95 AB89:AF92 AB80:AF80 AB74:AF77 AB65:AF65 AB63:AE64 AB66:AE73 AB78:AE79 AB81:AE88 AB93:AE94 AB104:AF107 AB96:AE103 AB108:AE109 AB122:AF123 AB111:AE121 AB125:AF125 AB124:AE124 AB135:AF136 AB126:AE134 AB138:AF138 AB137:AE137 AB150:AF151 AB139:AE149 AB153:AF153 AB152:AE152 AB154:AE163 AF149 AF163:AF164 AE166:AF166 AE164:AE165 AE167:AE176 AF176 AE177:AF178 AE180:AF180 AE179 AE181:AE190 AF190 AE191:AF192 AE194:AF194 AE193 AE195:AE204 AF204 AE205:AF206 AE208:AF208 AE207 AE209:AE218 AF218 AB164:AD218 AB219:AF291 AE306:AF307 AE309:AF309 AE308 AE310:AE319 AF319 AB320:AF320 AE321:AF559 AE560:AE561 AE563:AE573 AB321:AD574 AB575:AF660 AB737:AF737 AB672:AF673 AB663:AF663 AB661:AE662 AB664:AE671 AB675:AF734 AB674:AE674 AB735:AE736 AB738:AE741 AB746:AF747 AB743:AE745 AB749:AF809 AB748:AE748 AB292:AE293 AE295:AE305 AB294:AD319 AB11:AE12 AB19:AD62 AE19:AE21 AB15:AE17 AB13:AB14 AB18">
    <cfRule type="cellIs" dxfId="461" priority="26" stopIfTrue="1" operator="equal">
      <formula>"I"</formula>
    </cfRule>
    <cfRule type="cellIs" dxfId="460" priority="27" stopIfTrue="1" operator="equal">
      <formula>"II"</formula>
    </cfRule>
    <cfRule type="cellIs" dxfId="459" priority="28" stopIfTrue="1" operator="between">
      <formula>"III"</formula>
      <formula>"IV"</formula>
    </cfRule>
  </conditionalFormatting>
  <conditionalFormatting sqref="AD742:AF742 AE574:AF574 AE562:AF562 AD294:AF294 AD292:AE293 AD295:AE306 AD110:AF110 AD95:AF95 AD89:AF92 AD80:AF80 AD62:AF62 AD60:AF60 AD51:AF51 AD34:AF34 AD22:AF22 AD23:AE33 AD37:AF37 AD35:AE36 AD48:AF48 AD38:AE47 AD49:AE50 AD52:AE59 AD61:AE61 AD74:AF77 AD65:AF65 AD63:AE64 AD66:AE73 AD78:AE79 AD81:AE88 AD93:AE94 AD104:AF107 AD96:AE103 AD108:AE109 AD122:AF123 AD111:AE121 AD125:AF125 AD124:AE124 AD135:AF136 AD126:AE134 AD138:AF138 AD137:AE137 AD150:AF151 AD139:AE149 AD153:AF153 AD152:AE152 AD154:AE163 AF149 AF163:AF164 AE166:AF166 AE164:AE165 AE167:AE176 AF176 AE177:AF178 AE180:AF180 AE179 AE181:AE190 AF190 AE191:AF192 AE194:AF194 AE193 AE195:AE204 AF204 AE205:AF206 AE208:AF208 AE207 AE209:AE218 AF218 AD164:AD218 AD219:AF291 AF306:AF307 AE309:AF309 AE307:AE308 AE310:AE319 AF319 AD307:AD319 AD320:AF320 AE321:AF559 AE560:AE561 AE563:AE573 AD321:AD574 AD575:AF660 AD737:AF737 AD672:AF673 AD663:AF663 AD661:AE662 AD664:AE671 AD675:AF734 AD674:AE674 AD735:AE736 AD738:AE741 AD746:AF747 AD743:AE745 AD749:AF809 AD748:AE748 AD11:AE12 AD19:AE21 AD15:AE17">
    <cfRule type="cellIs" dxfId="458" priority="24" stopIfTrue="1" operator="equal">
      <formula>"Aceptable"</formula>
    </cfRule>
    <cfRule type="cellIs" dxfId="457" priority="25" stopIfTrue="1" operator="equal">
      <formula>"No aceptable"</formula>
    </cfRule>
  </conditionalFormatting>
  <conditionalFormatting sqref="AD11:AD12 AD19:AD809 AD15:AD17">
    <cfRule type="containsText" dxfId="456" priority="19" stopIfTrue="1" operator="containsText" text="No aceptable o aceptable con control específico">
      <formula>NOT(ISERROR(SEARCH("No aceptable o aceptable con control específico",AD11)))</formula>
    </cfRule>
    <cfRule type="containsText" dxfId="455" priority="22" stopIfTrue="1" operator="containsText" text="No aceptable">
      <formula>NOT(ISERROR(SEARCH("No aceptable",AD11)))</formula>
    </cfRule>
    <cfRule type="containsText" dxfId="454" priority="23" stopIfTrue="1" operator="containsText" text="No Aceptable o aceptable con control específico">
      <formula>NOT(ISERROR(SEARCH("No Aceptable o aceptable con control específico",AD11)))</formula>
    </cfRule>
  </conditionalFormatting>
  <conditionalFormatting sqref="AD12">
    <cfRule type="containsText" dxfId="453" priority="20" stopIfTrue="1" operator="containsText" text="No aceptable">
      <formula>NOT(ISERROR(SEARCH("No aceptable",AD12)))</formula>
    </cfRule>
    <cfRule type="containsText" dxfId="452" priority="21" stopIfTrue="1" operator="containsText" text="No Aceptable o aceptable con control específico">
      <formula>NOT(ISERROR(SEARCH("No Aceptable o aceptable con control específico",AD12)))</formula>
    </cfRule>
  </conditionalFormatting>
  <conditionalFormatting sqref="AD18:AE18">
    <cfRule type="cellIs" dxfId="451" priority="14" stopIfTrue="1" operator="equal">
      <formula>"Aceptable"</formula>
    </cfRule>
    <cfRule type="cellIs" dxfId="450" priority="15" stopIfTrue="1" operator="equal">
      <formula>"No aceptable"</formula>
    </cfRule>
  </conditionalFormatting>
  <conditionalFormatting sqref="AD18">
    <cfRule type="containsText" dxfId="449" priority="11" stopIfTrue="1" operator="containsText" text="No aceptable o aceptable con control específico">
      <formula>NOT(ISERROR(SEARCH("No aceptable o aceptable con control específico",AD18)))</formula>
    </cfRule>
    <cfRule type="containsText" dxfId="448" priority="12" stopIfTrue="1" operator="containsText" text="No aceptable">
      <formula>NOT(ISERROR(SEARCH("No aceptable",AD18)))</formula>
    </cfRule>
    <cfRule type="containsText" dxfId="447" priority="13" stopIfTrue="1" operator="containsText" text="No Aceptable o aceptable con control específico">
      <formula>NOT(ISERROR(SEARCH("No Aceptable o aceptable con control específico",AD18)))</formula>
    </cfRule>
  </conditionalFormatting>
  <conditionalFormatting sqref="AD14">
    <cfRule type="containsText" dxfId="446" priority="6" stopIfTrue="1" operator="containsText" text="No aceptable o aceptable con control específico">
      <formula>NOT(ISERROR(SEARCH("No aceptable o aceptable con control específico",AD14)))</formula>
    </cfRule>
    <cfRule type="containsText" dxfId="445" priority="7" stopIfTrue="1" operator="containsText" text="No aceptable">
      <formula>NOT(ISERROR(SEARCH("No aceptable",AD14)))</formula>
    </cfRule>
    <cfRule type="containsText" dxfId="444" priority="8" stopIfTrue="1" operator="containsText" text="No Aceptable o aceptable con control específico">
      <formula>NOT(ISERROR(SEARCH("No Aceptable o aceptable con control específico",AD14)))</formula>
    </cfRule>
  </conditionalFormatting>
  <conditionalFormatting sqref="AD14:AE14">
    <cfRule type="cellIs" dxfId="443" priority="9" stopIfTrue="1" operator="equal">
      <formula>"Aceptable"</formula>
    </cfRule>
    <cfRule type="cellIs" dxfId="442" priority="10" stopIfTrue="1" operator="equal">
      <formula>"No aceptable"</formula>
    </cfRule>
  </conditionalFormatting>
  <conditionalFormatting sqref="AD13">
    <cfRule type="containsText" dxfId="441" priority="1" stopIfTrue="1" operator="containsText" text="No aceptable o aceptable con control específico">
      <formula>NOT(ISERROR(SEARCH("No aceptable o aceptable con control específico",AD13)))</formula>
    </cfRule>
    <cfRule type="containsText" dxfId="440" priority="2" stopIfTrue="1" operator="containsText" text="No aceptable">
      <formula>NOT(ISERROR(SEARCH("No aceptable",AD13)))</formula>
    </cfRule>
    <cfRule type="containsText" dxfId="439" priority="3" stopIfTrue="1" operator="containsText" text="No Aceptable o aceptable con control específico">
      <formula>NOT(ISERROR(SEARCH("No Aceptable o aceptable con control específico",AD13)))</formula>
    </cfRule>
  </conditionalFormatting>
  <conditionalFormatting sqref="AD13:AE13">
    <cfRule type="cellIs" dxfId="438" priority="4" stopIfTrue="1" operator="equal">
      <formula>"Aceptable"</formula>
    </cfRule>
    <cfRule type="cellIs" dxfId="437" priority="5" stopIfTrue="1" operator="equal">
      <formula>"No aceptable"</formula>
    </cfRule>
  </conditionalFormatting>
  <dataValidations count="4">
    <dataValidation allowBlank="1" sqref="AA18 AA13:AA14" xr:uid="{00000000-0002-0000-1500-000000000000}"/>
    <dataValidation type="list" allowBlank="1" showInputMessage="1" showErrorMessage="1" prompt="10 = Muy Alto_x000a_6 = Alto_x000a_2 = Medio_x000a_0 = Bajo" sqref="U18 U13:U14" xr:uid="{00000000-0002-0000-1500-000001000000}">
      <formula1>"10, 6, 2, 0, "</formula1>
    </dataValidation>
    <dataValidation type="list" allowBlank="1" showInputMessage="1" prompt="4 = Continua_x000a_3 = Frecuente_x000a_2 = Ocasional_x000a_1 = Esporádica" sqref="V18 V13:V14" xr:uid="{00000000-0002-0000-15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8 Z13:Z14" xr:uid="{00000000-0002-0000-1500-000003000000}">
      <formula1>"100,60,25,10"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BL796"/>
  <sheetViews>
    <sheetView workbookViewId="0"/>
  </sheetViews>
  <sheetFormatPr baseColWidth="10" defaultRowHeight="12.75" x14ac:dyDescent="0.2"/>
  <cols>
    <col min="1" max="1" width="1.85546875" customWidth="1"/>
    <col min="2" max="2" width="5.7109375" customWidth="1"/>
    <col min="3" max="3" width="6.42578125" customWidth="1"/>
    <col min="4" max="4" width="6.28515625" customWidth="1"/>
    <col min="5" max="5" width="7.7109375" customWidth="1"/>
    <col min="6" max="6" width="22.1406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124" t="s">
        <v>3</v>
      </c>
      <c r="I10" s="124" t="s">
        <v>4</v>
      </c>
      <c r="J10" s="124" t="s">
        <v>6</v>
      </c>
      <c r="K10" s="307"/>
      <c r="L10" s="123" t="s">
        <v>42</v>
      </c>
      <c r="M10" s="123" t="s">
        <v>43</v>
      </c>
      <c r="N10" s="27" t="s">
        <v>44</v>
      </c>
      <c r="O10" s="27" t="s">
        <v>47</v>
      </c>
      <c r="P10" s="307"/>
      <c r="Q10" s="308"/>
      <c r="R10" s="124" t="s">
        <v>6</v>
      </c>
      <c r="S10" s="124" t="s">
        <v>1</v>
      </c>
      <c r="T10" s="124"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customHeight="1" x14ac:dyDescent="0.35">
      <c r="B11" s="328" t="s">
        <v>252</v>
      </c>
      <c r="C11" s="328" t="s">
        <v>294</v>
      </c>
      <c r="D11" s="328" t="s">
        <v>344</v>
      </c>
      <c r="E11" s="333" t="s">
        <v>295</v>
      </c>
      <c r="F11" s="333" t="s">
        <v>296</v>
      </c>
      <c r="G11" s="67" t="s">
        <v>45</v>
      </c>
      <c r="H11" s="311" t="s">
        <v>891</v>
      </c>
      <c r="I11" s="126" t="s">
        <v>41</v>
      </c>
      <c r="J11" s="126" t="s">
        <v>46</v>
      </c>
      <c r="K11" s="126" t="s">
        <v>70</v>
      </c>
      <c r="L11" s="7">
        <v>5</v>
      </c>
      <c r="M11" s="7">
        <v>3</v>
      </c>
      <c r="N11" s="7">
        <v>0</v>
      </c>
      <c r="O11" s="7">
        <f t="shared" ref="O11:O22" si="0">SUM(L11:N11)</f>
        <v>8</v>
      </c>
      <c r="P11" s="126" t="str">
        <f>K11</f>
        <v>FATIGA AUDITIVA, CEFALEAS</v>
      </c>
      <c r="Q11" s="126">
        <v>8</v>
      </c>
      <c r="R11" s="126" t="s">
        <v>34</v>
      </c>
      <c r="S11" s="126" t="s">
        <v>34</v>
      </c>
      <c r="T11" s="126" t="s">
        <v>34</v>
      </c>
      <c r="U11" s="8">
        <v>2</v>
      </c>
      <c r="V11" s="8">
        <v>4</v>
      </c>
      <c r="W11" s="8">
        <f t="shared" ref="W11:W22" si="1">V11*U11</f>
        <v>8</v>
      </c>
      <c r="X11" s="9" t="str">
        <f t="shared" ref="X11:X22" si="2">+IF(AND(U11*V11&gt;=24,U11*V11&lt;=40),"MA",IF(AND(U11*V11&gt;=10,U11*V11&lt;=20),"A",IF(AND(U11*V11&gt;=6,U11*V11&lt;=8),"M",IF(AND(U11*V11&gt;=0,U11*V11&lt;=4),"B",""))))</f>
        <v>M</v>
      </c>
      <c r="Y11" s="10" t="str">
        <f t="shared" ref="Y11:Y22"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 t="shared" ref="AB11:AB22" si="4">+IF(AND(U11*V11*Z11&gt;=600,U11*V11*Z11&lt;=4000),"I",IF(AND(U11*V11*Z11&gt;=150,U11*V11*Z11&lt;=500),"II",IF(AND(U11*V11*Z11&gt;=40,U11*V11*Z11&lt;=120),"III",IF(AND(U11*V11*Z11&gt;=0,U11*V11*Z11&lt;=20),"IV",""))))</f>
        <v>III</v>
      </c>
      <c r="AC11" s="10" t="str">
        <f t="shared" ref="AC11:AC22"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2" si="6">+IF(AB11="I","No aceptable",IF(AB11="II","No aceptable o aceptable con control específico",IF(AB11="III","Aceptable",IF(AB11="IV","Aceptable",""))))</f>
        <v>Aceptable</v>
      </c>
      <c r="AE11" s="10" t="s">
        <v>39</v>
      </c>
      <c r="AF11" s="126" t="s">
        <v>35</v>
      </c>
      <c r="AG11" s="126" t="s">
        <v>38</v>
      </c>
      <c r="AH11" s="126" t="s">
        <v>35</v>
      </c>
      <c r="AI11" s="13" t="s">
        <v>713</v>
      </c>
      <c r="AJ11" s="126"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8.25" thickBot="1" x14ac:dyDescent="0.4">
      <c r="B12" s="315"/>
      <c r="C12" s="315"/>
      <c r="D12" s="315"/>
      <c r="E12" s="334"/>
      <c r="F12" s="334"/>
      <c r="G12" s="67" t="s">
        <v>45</v>
      </c>
      <c r="H12" s="321"/>
      <c r="I12" s="15" t="s">
        <v>52</v>
      </c>
      <c r="J12" s="15" t="s">
        <v>57</v>
      </c>
      <c r="K12" s="126" t="s">
        <v>59</v>
      </c>
      <c r="L12" s="7">
        <v>5</v>
      </c>
      <c r="M12" s="7">
        <v>3</v>
      </c>
      <c r="N12" s="7">
        <v>0</v>
      </c>
      <c r="O12" s="7">
        <f t="shared" si="0"/>
        <v>8</v>
      </c>
      <c r="P12" s="126" t="str">
        <f t="shared" ref="P12:P22" si="7">K12</f>
        <v xml:space="preserve">FATIGA VISUAL, CEFALEÁ, DISMINUCIÓN DE LA DESTREZA Y PRECISIÓN, DESLUMBRAMIENTO </v>
      </c>
      <c r="Q12" s="126">
        <v>8</v>
      </c>
      <c r="R12" s="126" t="s">
        <v>34</v>
      </c>
      <c r="S12" s="126" t="s">
        <v>34</v>
      </c>
      <c r="T12" s="126" t="s">
        <v>34</v>
      </c>
      <c r="U12" s="8">
        <v>2</v>
      </c>
      <c r="V12" s="8">
        <v>4</v>
      </c>
      <c r="W12" s="8">
        <f t="shared" si="1"/>
        <v>8</v>
      </c>
      <c r="X12" s="9" t="str">
        <f t="shared" si="2"/>
        <v>M</v>
      </c>
      <c r="Y12" s="10" t="str">
        <f t="shared" si="3"/>
        <v>Situación deficiente con exposición esporádica, o bien situación mejorable con exposición continuada o frecuente. Es posible que suceda el daño alguna vez.</v>
      </c>
      <c r="Z12" s="8">
        <v>10</v>
      </c>
      <c r="AA12" s="8">
        <f t="shared" ref="AA12:AA22" si="8">W12*Z12</f>
        <v>80</v>
      </c>
      <c r="AB12" s="11" t="str">
        <f t="shared" si="4"/>
        <v>III</v>
      </c>
      <c r="AC12" s="10" t="str">
        <f t="shared" si="5"/>
        <v>Mejorar si es posible. Sería conveniente justificar la intervención y su rentabilidad.</v>
      </c>
      <c r="AD12" s="12" t="str">
        <f t="shared" si="6"/>
        <v>Aceptable</v>
      </c>
      <c r="AE12" s="10" t="s">
        <v>68</v>
      </c>
      <c r="AF12" s="126" t="s">
        <v>35</v>
      </c>
      <c r="AG12" s="126" t="s">
        <v>35</v>
      </c>
      <c r="AH12" s="126" t="s">
        <v>69</v>
      </c>
      <c r="AI12" s="13" t="s">
        <v>373</v>
      </c>
      <c r="AJ12" s="126"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35" x14ac:dyDescent="0.35">
      <c r="B13" s="315"/>
      <c r="C13" s="315"/>
      <c r="D13" s="315"/>
      <c r="E13" s="334"/>
      <c r="F13" s="334"/>
      <c r="G13" s="67" t="s">
        <v>45</v>
      </c>
      <c r="H13" s="15" t="s">
        <v>49</v>
      </c>
      <c r="I13" s="15" t="s">
        <v>80</v>
      </c>
      <c r="J13" s="15" t="s">
        <v>711</v>
      </c>
      <c r="K13" s="15" t="s">
        <v>82</v>
      </c>
      <c r="L13" s="7">
        <v>5</v>
      </c>
      <c r="M13" s="7">
        <v>3</v>
      </c>
      <c r="N13" s="7">
        <v>0</v>
      </c>
      <c r="O13" s="7">
        <f t="shared" si="0"/>
        <v>8</v>
      </c>
      <c r="P13" s="126" t="str">
        <f t="shared" si="7"/>
        <v>ESTRÉS POR MONOTONÍA Y RESPONSABILIDAD, TRANSTORNOS EN LA ATENCIÓN, CEFALEAS MIGRAÑOSAS, ESPASMOS MUSCULARES.</v>
      </c>
      <c r="Q13" s="126">
        <v>8</v>
      </c>
      <c r="R13" s="126" t="s">
        <v>34</v>
      </c>
      <c r="S13" s="126" t="s">
        <v>34</v>
      </c>
      <c r="T13" s="126" t="s">
        <v>34</v>
      </c>
      <c r="U13" s="8">
        <v>2</v>
      </c>
      <c r="V13" s="8">
        <v>4</v>
      </c>
      <c r="W13" s="8">
        <f t="shared" si="1"/>
        <v>8</v>
      </c>
      <c r="X13" s="9" t="str">
        <f t="shared" si="2"/>
        <v>M</v>
      </c>
      <c r="Y13" s="10" t="str">
        <f t="shared" si="3"/>
        <v>Situación deficiente con exposición esporádica, o bien situación mejorable con exposición continuada o frecuente. Es posible que suceda el daño alguna vez.</v>
      </c>
      <c r="Z13" s="8">
        <v>10</v>
      </c>
      <c r="AA13" s="8">
        <f t="shared" si="8"/>
        <v>80</v>
      </c>
      <c r="AB13" s="11" t="str">
        <f t="shared" si="4"/>
        <v>III</v>
      </c>
      <c r="AC13" s="10" t="str">
        <f t="shared" si="5"/>
        <v>Mejorar si es posible. Sería conveniente justificar la intervención y su rentabilidad.</v>
      </c>
      <c r="AD13" s="12" t="str">
        <f t="shared" si="6"/>
        <v>Aceptable</v>
      </c>
      <c r="AE13" s="18" t="s">
        <v>712</v>
      </c>
      <c r="AF13" s="15" t="s">
        <v>35</v>
      </c>
      <c r="AG13" s="15" t="s">
        <v>35</v>
      </c>
      <c r="AH13" s="15" t="s">
        <v>346</v>
      </c>
      <c r="AI13" s="19" t="s">
        <v>720</v>
      </c>
      <c r="AJ13" s="15"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334"/>
      <c r="F14" s="334"/>
      <c r="G14" s="284" t="s">
        <v>45</v>
      </c>
      <c r="H14" s="15" t="s">
        <v>894</v>
      </c>
      <c r="I14" s="15" t="s">
        <v>573</v>
      </c>
      <c r="J14" s="15" t="s">
        <v>666</v>
      </c>
      <c r="K14" s="15" t="s">
        <v>576</v>
      </c>
      <c r="L14" s="276">
        <v>5</v>
      </c>
      <c r="M14" s="280">
        <v>0</v>
      </c>
      <c r="N14" s="281">
        <v>0</v>
      </c>
      <c r="O14" s="281">
        <v>1</v>
      </c>
      <c r="P14" s="15" t="s">
        <v>577</v>
      </c>
      <c r="Q14" s="15">
        <v>8</v>
      </c>
      <c r="R14" s="15" t="s">
        <v>34</v>
      </c>
      <c r="S14" s="15" t="s">
        <v>34</v>
      </c>
      <c r="T14" s="8" t="s">
        <v>34</v>
      </c>
      <c r="U14" s="8">
        <v>2</v>
      </c>
      <c r="V14" s="8">
        <v>3</v>
      </c>
      <c r="W14" s="8">
        <f t="shared" si="1"/>
        <v>6</v>
      </c>
      <c r="X14" s="9" t="str">
        <f t="shared" si="2"/>
        <v>M</v>
      </c>
      <c r="Y14" s="10" t="str">
        <f t="shared" si="3"/>
        <v>Situación deficiente con exposición esporádica, o bien situación mejorable con exposición continuada o frecuente. Es posible que suceda el daño alguna vez.</v>
      </c>
      <c r="Z14" s="8">
        <v>25</v>
      </c>
      <c r="AA14" s="8">
        <f t="shared" si="8"/>
        <v>150</v>
      </c>
      <c r="AB14" s="11" t="str">
        <f t="shared" si="4"/>
        <v>II</v>
      </c>
      <c r="AC14" s="10" t="str">
        <f t="shared" si="5"/>
        <v>Corregir y adoptar medidas de control de inmediato. Sin embargo suspenda actividades si el nivel de riesgo está por encima o igual de 360.</v>
      </c>
      <c r="AD14" s="12" t="str">
        <f t="shared" si="6"/>
        <v>No aceptable o aceptable con control específico</v>
      </c>
      <c r="AE14" s="282" t="s">
        <v>578</v>
      </c>
      <c r="AF14" s="15" t="s">
        <v>35</v>
      </c>
      <c r="AG14" s="15" t="s">
        <v>35</v>
      </c>
      <c r="AH14" s="15" t="s">
        <v>35</v>
      </c>
      <c r="AI14" s="20" t="s">
        <v>852</v>
      </c>
      <c r="AJ14" s="15" t="s">
        <v>710</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334"/>
      <c r="F15" s="334"/>
      <c r="G15" s="67" t="s">
        <v>45</v>
      </c>
      <c r="H15" s="311" t="s">
        <v>893</v>
      </c>
      <c r="I15" s="126" t="s">
        <v>162</v>
      </c>
      <c r="J15" s="15" t="s">
        <v>163</v>
      </c>
      <c r="K15" s="125" t="s">
        <v>164</v>
      </c>
      <c r="L15" s="7">
        <v>5</v>
      </c>
      <c r="M15" s="7">
        <v>3</v>
      </c>
      <c r="N15" s="7">
        <v>0</v>
      </c>
      <c r="O15" s="7">
        <v>10</v>
      </c>
      <c r="P15" s="126" t="str">
        <f t="shared" si="7"/>
        <v>ALTERACIONES EN LA CUERDAS VOCALES</v>
      </c>
      <c r="Q15" s="126">
        <v>8</v>
      </c>
      <c r="R15" s="126" t="s">
        <v>34</v>
      </c>
      <c r="S15" s="126" t="s">
        <v>34</v>
      </c>
      <c r="T15" s="126" t="s">
        <v>34</v>
      </c>
      <c r="U15" s="8">
        <v>2</v>
      </c>
      <c r="V15" s="8">
        <v>4</v>
      </c>
      <c r="W15" s="8">
        <f t="shared" si="1"/>
        <v>8</v>
      </c>
      <c r="X15" s="9" t="str">
        <f t="shared" si="2"/>
        <v>M</v>
      </c>
      <c r="Y15" s="10" t="str">
        <f t="shared" si="3"/>
        <v>Situación deficiente con exposición esporádica, o bien situación mejorable con exposición continuada o frecuente. Es posible que suceda el daño alguna vez.</v>
      </c>
      <c r="Z15" s="8">
        <v>10</v>
      </c>
      <c r="AA15" s="8">
        <f t="shared" si="8"/>
        <v>80</v>
      </c>
      <c r="AB15" s="11" t="str">
        <f t="shared" si="4"/>
        <v>III</v>
      </c>
      <c r="AC15" s="10" t="str">
        <f t="shared" si="5"/>
        <v>Mejorar si es posible. Sería conveniente justificar la intervención y su rentabilidad.</v>
      </c>
      <c r="AD15" s="12" t="str">
        <f t="shared" si="6"/>
        <v>Aceptable</v>
      </c>
      <c r="AE15" s="10" t="s">
        <v>127</v>
      </c>
      <c r="AF15" s="15" t="s">
        <v>35</v>
      </c>
      <c r="AG15" s="15" t="s">
        <v>165</v>
      </c>
      <c r="AH15" s="15" t="s">
        <v>35</v>
      </c>
      <c r="AI15" s="26" t="s">
        <v>373</v>
      </c>
      <c r="AJ15" s="15"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334"/>
      <c r="F16" s="334"/>
      <c r="G16" s="67" t="s">
        <v>45</v>
      </c>
      <c r="H16" s="321"/>
      <c r="I16" s="126" t="s">
        <v>90</v>
      </c>
      <c r="J16" s="15" t="s">
        <v>93</v>
      </c>
      <c r="K16" s="126" t="s">
        <v>91</v>
      </c>
      <c r="L16" s="7">
        <v>5</v>
      </c>
      <c r="M16" s="7">
        <v>3</v>
      </c>
      <c r="N16" s="7">
        <v>0</v>
      </c>
      <c r="O16" s="7">
        <f t="shared" si="0"/>
        <v>8</v>
      </c>
      <c r="P16" s="126" t="str">
        <f t="shared" si="7"/>
        <v>ALTERACIONES OSTEOMUSCULARES DE ESPALDA Y EXTREMIDADES.</v>
      </c>
      <c r="Q16" s="126">
        <v>8</v>
      </c>
      <c r="R16" s="126" t="s">
        <v>34</v>
      </c>
      <c r="S16" s="126" t="s">
        <v>94</v>
      </c>
      <c r="T16" s="126" t="s">
        <v>34</v>
      </c>
      <c r="U16" s="8">
        <v>2</v>
      </c>
      <c r="V16" s="8">
        <v>4</v>
      </c>
      <c r="W16" s="8">
        <f t="shared" si="1"/>
        <v>8</v>
      </c>
      <c r="X16" s="9" t="str">
        <f t="shared" si="2"/>
        <v>M</v>
      </c>
      <c r="Y16" s="10" t="str">
        <f t="shared" si="3"/>
        <v>Situación deficiente con exposición esporádica, o bien situación mejorable con exposición continuada o frecuente. Es posible que suceda el daño alguna vez.</v>
      </c>
      <c r="Z16" s="8">
        <v>25</v>
      </c>
      <c r="AA16" s="8">
        <f t="shared" si="8"/>
        <v>200</v>
      </c>
      <c r="AB16" s="11" t="str">
        <f t="shared" si="4"/>
        <v>II</v>
      </c>
      <c r="AC16" s="10" t="str">
        <f t="shared" si="5"/>
        <v>Corregir y adoptar medidas de control de inmediato. Sin embargo suspenda actividades si el nivel de riesgo está por encima o igual de 360.</v>
      </c>
      <c r="AD16" s="12" t="str">
        <f t="shared" si="6"/>
        <v>No aceptable o aceptable con control específico</v>
      </c>
      <c r="AE16" s="10" t="s">
        <v>95</v>
      </c>
      <c r="AF16" s="15" t="s">
        <v>35</v>
      </c>
      <c r="AG16" s="15" t="s">
        <v>35</v>
      </c>
      <c r="AH16" s="8" t="s">
        <v>378</v>
      </c>
      <c r="AI16" s="20" t="s">
        <v>714</v>
      </c>
      <c r="AJ16" s="126"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8.25" thickBot="1" x14ac:dyDescent="0.4">
      <c r="B17" s="315"/>
      <c r="C17" s="315"/>
      <c r="D17" s="315"/>
      <c r="E17" s="334"/>
      <c r="F17" s="334"/>
      <c r="G17" s="67" t="s">
        <v>45</v>
      </c>
      <c r="H17" s="312"/>
      <c r="I17" s="16" t="s">
        <v>51</v>
      </c>
      <c r="J17" s="15" t="s">
        <v>97</v>
      </c>
      <c r="K17" s="126" t="s">
        <v>91</v>
      </c>
      <c r="L17" s="7">
        <v>5</v>
      </c>
      <c r="M17" s="7">
        <v>3</v>
      </c>
      <c r="N17" s="7">
        <v>0</v>
      </c>
      <c r="O17" s="7">
        <f t="shared" si="0"/>
        <v>8</v>
      </c>
      <c r="P17" s="126" t="str">
        <f t="shared" si="7"/>
        <v>ALTERACIONES OSTEOMUSCULARES DE ESPALDA Y EXTREMIDADES.</v>
      </c>
      <c r="Q17" s="126">
        <v>8</v>
      </c>
      <c r="R17" s="126" t="s">
        <v>34</v>
      </c>
      <c r="S17" s="126" t="s">
        <v>34</v>
      </c>
      <c r="T17" s="126" t="s">
        <v>34</v>
      </c>
      <c r="U17" s="8">
        <v>2</v>
      </c>
      <c r="V17" s="8">
        <v>4</v>
      </c>
      <c r="W17" s="8">
        <f t="shared" si="1"/>
        <v>8</v>
      </c>
      <c r="X17" s="9" t="str">
        <f t="shared" si="2"/>
        <v>M</v>
      </c>
      <c r="Y17" s="10" t="str">
        <f t="shared" si="3"/>
        <v>Situación deficiente con exposición esporádica, o bien situación mejorable con exposición continuada o frecuente. Es posible que suceda el daño alguna vez.</v>
      </c>
      <c r="Z17" s="8">
        <v>25</v>
      </c>
      <c r="AA17" s="8">
        <f t="shared" si="8"/>
        <v>200</v>
      </c>
      <c r="AB17" s="11" t="str">
        <f t="shared" si="4"/>
        <v>II</v>
      </c>
      <c r="AC17" s="10" t="str">
        <f t="shared" si="5"/>
        <v>Corregir y adoptar medidas de control de inmediato. Sin embargo suspenda actividades si el nivel de riesgo está por encima o igual de 360.</v>
      </c>
      <c r="AD17" s="12" t="str">
        <f t="shared" si="6"/>
        <v>No aceptable o aceptable con control específico</v>
      </c>
      <c r="AE17" s="10" t="s">
        <v>127</v>
      </c>
      <c r="AF17" s="15" t="s">
        <v>35</v>
      </c>
      <c r="AG17" s="15" t="s">
        <v>35</v>
      </c>
      <c r="AH17" s="8" t="s">
        <v>378</v>
      </c>
      <c r="AI17" s="20" t="s">
        <v>715</v>
      </c>
      <c r="AJ17" s="126"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69" thickTop="1" thickBot="1" x14ac:dyDescent="0.4">
      <c r="B18" s="315"/>
      <c r="C18" s="315"/>
      <c r="D18" s="315"/>
      <c r="E18" s="334"/>
      <c r="F18" s="334"/>
      <c r="G18" s="67" t="s">
        <v>45</v>
      </c>
      <c r="H18" s="311" t="s">
        <v>50</v>
      </c>
      <c r="I18" s="16" t="s">
        <v>100</v>
      </c>
      <c r="J18" s="15" t="s">
        <v>101</v>
      </c>
      <c r="K18" s="126" t="s">
        <v>102</v>
      </c>
      <c r="L18" s="7">
        <v>5</v>
      </c>
      <c r="M18" s="7">
        <v>3</v>
      </c>
      <c r="N18" s="7">
        <v>0</v>
      </c>
      <c r="O18" s="7">
        <f t="shared" si="0"/>
        <v>8</v>
      </c>
      <c r="P18" s="126" t="str">
        <f t="shared" si="7"/>
        <v xml:space="preserve">HERIDAS, GOLPES </v>
      </c>
      <c r="Q18" s="126">
        <v>8</v>
      </c>
      <c r="R18" s="126" t="s">
        <v>34</v>
      </c>
      <c r="S18" s="126" t="s">
        <v>34</v>
      </c>
      <c r="T18" s="126" t="s">
        <v>34</v>
      </c>
      <c r="U18" s="8">
        <v>2</v>
      </c>
      <c r="V18" s="8">
        <v>3</v>
      </c>
      <c r="W18" s="8">
        <f t="shared" si="1"/>
        <v>6</v>
      </c>
      <c r="X18" s="9" t="str">
        <f t="shared" si="2"/>
        <v>M</v>
      </c>
      <c r="Y18" s="10" t="str">
        <f t="shared" si="3"/>
        <v>Situación deficiente con exposición esporádica, o bien situación mejorable con exposición continuada o frecuente. Es posible que suceda el daño alguna vez.</v>
      </c>
      <c r="Z18" s="8">
        <v>10</v>
      </c>
      <c r="AA18" s="8">
        <f t="shared" si="8"/>
        <v>60</v>
      </c>
      <c r="AB18" s="11" t="str">
        <f t="shared" si="4"/>
        <v>III</v>
      </c>
      <c r="AC18" s="10" t="str">
        <f t="shared" si="5"/>
        <v>Mejorar si es posible. Sería conveniente justificar la intervención y su rentabilidad.</v>
      </c>
      <c r="AD18" s="12" t="str">
        <f t="shared" si="6"/>
        <v>Aceptable</v>
      </c>
      <c r="AE18" s="10" t="s">
        <v>104</v>
      </c>
      <c r="AF18" s="211" t="s">
        <v>35</v>
      </c>
      <c r="AG18" s="211" t="s">
        <v>35</v>
      </c>
      <c r="AH18" s="211" t="s">
        <v>348</v>
      </c>
      <c r="AI18" s="13" t="s">
        <v>716</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1.75" thickTop="1" x14ac:dyDescent="0.35">
      <c r="B19" s="315"/>
      <c r="C19" s="315"/>
      <c r="D19" s="315"/>
      <c r="E19" s="334"/>
      <c r="F19" s="334"/>
      <c r="G19" s="67" t="s">
        <v>34</v>
      </c>
      <c r="H19" s="321"/>
      <c r="I19" s="15" t="s">
        <v>149</v>
      </c>
      <c r="J19" s="15" t="s">
        <v>239</v>
      </c>
      <c r="K19" s="138" t="s">
        <v>240</v>
      </c>
      <c r="L19" s="7">
        <v>5</v>
      </c>
      <c r="M19" s="7">
        <v>3</v>
      </c>
      <c r="N19" s="7">
        <v>0</v>
      </c>
      <c r="O19" s="7">
        <f t="shared" si="0"/>
        <v>8</v>
      </c>
      <c r="P19" s="138" t="s">
        <v>241</v>
      </c>
      <c r="Q19" s="138">
        <v>1</v>
      </c>
      <c r="R19" s="138" t="s">
        <v>34</v>
      </c>
      <c r="S19" s="138" t="s">
        <v>34</v>
      </c>
      <c r="T19" s="138" t="s">
        <v>34</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10</v>
      </c>
      <c r="AA19" s="8">
        <f t="shared" si="8"/>
        <v>120</v>
      </c>
      <c r="AB19" s="11" t="str">
        <f t="shared" si="4"/>
        <v>III</v>
      </c>
      <c r="AC19" s="10" t="str">
        <f t="shared" si="5"/>
        <v>Mejorar si es posible. Sería conveniente justificar la intervención y su rentabilidad.</v>
      </c>
      <c r="AD19" s="12" t="str">
        <f t="shared" si="6"/>
        <v>Aceptable</v>
      </c>
      <c r="AE19" s="10" t="s">
        <v>242</v>
      </c>
      <c r="AF19" s="12" t="s">
        <v>35</v>
      </c>
      <c r="AG19" s="12" t="s">
        <v>392</v>
      </c>
      <c r="AH19" s="10" t="s">
        <v>367</v>
      </c>
      <c r="AI19" s="10" t="s">
        <v>721</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2.25" customHeight="1" thickBot="1" x14ac:dyDescent="0.4">
      <c r="B20" s="315"/>
      <c r="C20" s="315"/>
      <c r="D20" s="315"/>
      <c r="E20" s="334"/>
      <c r="F20" s="334"/>
      <c r="G20" s="67" t="s">
        <v>34</v>
      </c>
      <c r="H20" s="321"/>
      <c r="I20" s="16" t="s">
        <v>54</v>
      </c>
      <c r="J20" s="15" t="s">
        <v>342</v>
      </c>
      <c r="K20" s="126" t="s">
        <v>107</v>
      </c>
      <c r="L20" s="7">
        <v>5</v>
      </c>
      <c r="M20" s="7">
        <v>3</v>
      </c>
      <c r="N20" s="7">
        <v>0</v>
      </c>
      <c r="O20" s="7">
        <f>SUM(L20:N20)</f>
        <v>8</v>
      </c>
      <c r="P20" s="126" t="s">
        <v>108</v>
      </c>
      <c r="Q20" s="126">
        <v>8</v>
      </c>
      <c r="R20" s="126" t="s">
        <v>34</v>
      </c>
      <c r="S20" s="126" t="s">
        <v>34</v>
      </c>
      <c r="T20" s="126" t="s">
        <v>34</v>
      </c>
      <c r="U20" s="8">
        <v>2</v>
      </c>
      <c r="V20" s="8">
        <v>2</v>
      </c>
      <c r="W20" s="8">
        <f>V20*U20</f>
        <v>4</v>
      </c>
      <c r="X20" s="9" t="str">
        <f>+IF(AND(U20*V20&gt;=24,U20*V20&lt;=40),"MA",IF(AND(U20*V20&gt;=10,U20*V20&lt;=20),"A",IF(AND(U20*V20&gt;=6,U20*V20&lt;=8),"M",IF(AND(U20*V20&gt;=0,U20*V20&lt;=4),"B",""))))</f>
        <v>B</v>
      </c>
      <c r="Y20" s="10"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8">
        <v>25</v>
      </c>
      <c r="AA20" s="8">
        <f>W20*Z20</f>
        <v>100</v>
      </c>
      <c r="AB20" s="11" t="str">
        <f t="shared" si="4"/>
        <v>III</v>
      </c>
      <c r="AC20" s="10"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2" t="str">
        <f>+IF(AB20="I","No aceptable",IF(AB20="II","No aceptable o aceptable con control específico",IF(AB20="III","Aceptable",IF(AB20="IV","Aceptable",""))))</f>
        <v>Aceptable</v>
      </c>
      <c r="AE20" s="10" t="s">
        <v>109</v>
      </c>
      <c r="AF20" s="15" t="s">
        <v>35</v>
      </c>
      <c r="AG20" s="15" t="s">
        <v>35</v>
      </c>
      <c r="AH20" s="15" t="s">
        <v>366</v>
      </c>
      <c r="AI20" s="13" t="s">
        <v>717</v>
      </c>
      <c r="AJ20" s="15"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81.75" thickTop="1" x14ac:dyDescent="0.35">
      <c r="B21" s="315"/>
      <c r="C21" s="315"/>
      <c r="D21" s="315"/>
      <c r="E21" s="334"/>
      <c r="F21" s="334"/>
      <c r="G21" s="67" t="s">
        <v>45</v>
      </c>
      <c r="H21" s="312"/>
      <c r="I21" s="15" t="s">
        <v>111</v>
      </c>
      <c r="J21" s="15" t="s">
        <v>112</v>
      </c>
      <c r="K21" s="126" t="s">
        <v>60</v>
      </c>
      <c r="L21" s="7">
        <v>5</v>
      </c>
      <c r="M21" s="7">
        <v>3</v>
      </c>
      <c r="N21" s="7">
        <v>0</v>
      </c>
      <c r="O21" s="7">
        <f t="shared" si="0"/>
        <v>8</v>
      </c>
      <c r="P21" s="126" t="str">
        <f t="shared" si="7"/>
        <v>GOLPES, HERIDAS, CONTUSIONES, FRACTURAS, MUERTE</v>
      </c>
      <c r="Q21" s="126">
        <v>8</v>
      </c>
      <c r="R21" s="126" t="s">
        <v>34</v>
      </c>
      <c r="S21" s="126" t="s">
        <v>34</v>
      </c>
      <c r="T21" s="126" t="s">
        <v>34</v>
      </c>
      <c r="U21" s="8">
        <v>1</v>
      </c>
      <c r="V21" s="8">
        <v>2</v>
      </c>
      <c r="W21" s="8">
        <f t="shared" si="1"/>
        <v>2</v>
      </c>
      <c r="X21" s="9" t="str">
        <f t="shared" si="2"/>
        <v>B</v>
      </c>
      <c r="Y21" s="10" t="str">
        <f t="shared" si="3"/>
        <v>Situación mejorable con exposición ocasional o esporádica, o situación sin anomalía destacable con cualquier nivel de exposición. No es esperable que se materialice el riesgo, aunque puede ser concebible.</v>
      </c>
      <c r="Z21" s="8">
        <v>60</v>
      </c>
      <c r="AA21" s="8">
        <f t="shared" si="8"/>
        <v>120</v>
      </c>
      <c r="AB21" s="11" t="str">
        <f t="shared" si="4"/>
        <v>III</v>
      </c>
      <c r="AC21" s="10" t="str">
        <f t="shared" si="5"/>
        <v>Mejorar si es posible. Sería conveniente justificar la intervención y su rentabilidad.</v>
      </c>
      <c r="AD21" s="12" t="str">
        <f t="shared" si="6"/>
        <v>Aceptable</v>
      </c>
      <c r="AE21" s="12" t="s">
        <v>35</v>
      </c>
      <c r="AF21" s="15" t="s">
        <v>35</v>
      </c>
      <c r="AG21" s="15" t="s">
        <v>35</v>
      </c>
      <c r="AH21" s="15" t="s">
        <v>35</v>
      </c>
      <c r="AI21" s="13" t="s">
        <v>718</v>
      </c>
      <c r="AJ21" s="15"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112" customFormat="1" ht="94.5" x14ac:dyDescent="0.35">
      <c r="B22" s="329"/>
      <c r="C22" s="329"/>
      <c r="D22" s="329"/>
      <c r="E22" s="335"/>
      <c r="F22" s="335"/>
      <c r="G22" s="67" t="s">
        <v>45</v>
      </c>
      <c r="H22" s="25" t="s">
        <v>113</v>
      </c>
      <c r="I22" s="126" t="s">
        <v>114</v>
      </c>
      <c r="J22" s="15" t="s">
        <v>116</v>
      </c>
      <c r="K22" s="126" t="s">
        <v>115</v>
      </c>
      <c r="L22" s="7">
        <v>5</v>
      </c>
      <c r="M22" s="7">
        <v>3</v>
      </c>
      <c r="N22" s="7">
        <v>0</v>
      </c>
      <c r="O22" s="7">
        <f t="shared" si="0"/>
        <v>8</v>
      </c>
      <c r="P22" s="126" t="str">
        <f t="shared" si="7"/>
        <v>HERIDAS, FRACTURAS LACERACIONES MUERTE</v>
      </c>
      <c r="Q22" s="126">
        <v>8</v>
      </c>
      <c r="R22" s="126" t="s">
        <v>34</v>
      </c>
      <c r="S22" s="126" t="s">
        <v>34</v>
      </c>
      <c r="T22" s="126" t="s">
        <v>34</v>
      </c>
      <c r="U22" s="8">
        <v>1</v>
      </c>
      <c r="V22" s="8">
        <v>2</v>
      </c>
      <c r="W22" s="8">
        <f t="shared" si="1"/>
        <v>2</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8"/>
        <v>20</v>
      </c>
      <c r="AB22" s="11" t="str">
        <f t="shared" si="4"/>
        <v>IV</v>
      </c>
      <c r="AC22" s="10" t="str">
        <f t="shared" si="5"/>
        <v>Mantener las medidas de control existentes, pero se deberían considerar soluciones o mejoras y se deben hacer comprobaciones periódicas para asegurar que el riesgo aún es tolerable.</v>
      </c>
      <c r="AD22" s="12" t="str">
        <f t="shared" si="6"/>
        <v>Aceptable</v>
      </c>
      <c r="AE22" s="24" t="s">
        <v>117</v>
      </c>
      <c r="AF22" s="211" t="s">
        <v>35</v>
      </c>
      <c r="AG22" s="211" t="s">
        <v>35</v>
      </c>
      <c r="AH22" s="211" t="s">
        <v>118</v>
      </c>
      <c r="AI22" s="13" t="s">
        <v>719</v>
      </c>
      <c r="AJ22" s="211" t="s">
        <v>35</v>
      </c>
      <c r="AK22" s="14" t="s">
        <v>36</v>
      </c>
    </row>
    <row r="23" spans="2:64" ht="67.5" customHeight="1" x14ac:dyDescent="0.2"/>
    <row r="52" ht="67.5" customHeight="1" x14ac:dyDescent="0.2"/>
    <row r="66" ht="67.5" customHeight="1" x14ac:dyDescent="0.2"/>
    <row r="81" ht="67.5" customHeight="1" x14ac:dyDescent="0.2"/>
    <row r="96" ht="67.5" customHeight="1" x14ac:dyDescent="0.2"/>
    <row r="111" ht="67.5" customHeight="1" x14ac:dyDescent="0.2"/>
    <row r="126" ht="67.5" customHeight="1" x14ac:dyDescent="0.2"/>
    <row r="139" ht="67.5" customHeight="1" x14ac:dyDescent="0.2"/>
    <row r="154" ht="67.5" customHeight="1" x14ac:dyDescent="0.2"/>
    <row r="167" ht="67.5" customHeight="1" x14ac:dyDescent="0.2"/>
    <row r="181" ht="67.5" customHeight="1" x14ac:dyDescent="0.2"/>
    <row r="195" ht="67.5" customHeight="1" x14ac:dyDescent="0.2"/>
    <row r="209" ht="67.5" customHeight="1" x14ac:dyDescent="0.2"/>
    <row r="223" ht="67.5" customHeight="1" x14ac:dyDescent="0.2"/>
    <row r="237" ht="67.5" customHeight="1" x14ac:dyDescent="0.2"/>
    <row r="251" ht="67.5" customHeight="1" x14ac:dyDescent="0.2"/>
    <row r="265" ht="67.5" customHeight="1" x14ac:dyDescent="0.2"/>
    <row r="280" ht="67.5" customHeight="1" x14ac:dyDescent="0.2"/>
    <row r="295" ht="67.5" customHeight="1" x14ac:dyDescent="0.2"/>
    <row r="310" ht="67.5" customHeight="1" x14ac:dyDescent="0.2"/>
    <row r="324" ht="67.5" customHeight="1" x14ac:dyDescent="0.2"/>
    <row r="338" ht="67.5" customHeight="1" x14ac:dyDescent="0.2"/>
    <row r="352" ht="67.5" customHeight="1" x14ac:dyDescent="0.2"/>
    <row r="366" ht="67.5" customHeight="1" x14ac:dyDescent="0.2"/>
    <row r="380" ht="67.5" customHeight="1" x14ac:dyDescent="0.2"/>
    <row r="394" ht="67.5" customHeight="1" x14ac:dyDescent="0.2"/>
    <row r="409" ht="67.5" customHeight="1" x14ac:dyDescent="0.2"/>
    <row r="423" ht="67.5" customHeight="1" x14ac:dyDescent="0.2"/>
    <row r="437" ht="67.5" customHeight="1" x14ac:dyDescent="0.2"/>
    <row r="451" ht="67.5" customHeight="1" x14ac:dyDescent="0.2"/>
    <row r="465" ht="67.5" customHeight="1" x14ac:dyDescent="0.2"/>
    <row r="479" ht="67.5" customHeight="1" x14ac:dyDescent="0.2"/>
    <row r="494" ht="67.5" customHeight="1" x14ac:dyDescent="0.2"/>
    <row r="509" ht="67.5" customHeight="1" x14ac:dyDescent="0.2"/>
    <row r="524" ht="67.5" customHeight="1" x14ac:dyDescent="0.2"/>
    <row r="539" ht="148.5" customHeight="1" x14ac:dyDescent="0.2"/>
    <row r="548" ht="67.5" customHeight="1" x14ac:dyDescent="0.2"/>
    <row r="563" ht="67.5" customHeight="1" x14ac:dyDescent="0.2"/>
    <row r="578" ht="67.5" customHeight="1" x14ac:dyDescent="0.2"/>
    <row r="592" ht="67.5" customHeight="1" x14ac:dyDescent="0.2"/>
    <row r="606" ht="67.5" customHeight="1" x14ac:dyDescent="0.2"/>
    <row r="621" ht="67.5" customHeight="1" x14ac:dyDescent="0.2"/>
    <row r="635" ht="67.5" customHeight="1" x14ac:dyDescent="0.2"/>
    <row r="649" ht="67.5" customHeight="1" x14ac:dyDescent="0.2"/>
    <row r="664" ht="67.5" customHeight="1" x14ac:dyDescent="0.2"/>
    <row r="679" ht="67.5" customHeight="1" x14ac:dyDescent="0.2"/>
    <row r="694" ht="67.5" customHeight="1" x14ac:dyDescent="0.2"/>
    <row r="709" ht="67.5" customHeight="1" x14ac:dyDescent="0.2"/>
    <row r="723" ht="67.5" customHeight="1" x14ac:dyDescent="0.2"/>
    <row r="738" ht="67.5" customHeight="1" x14ac:dyDescent="0.2"/>
    <row r="753" ht="67.5" customHeight="1" x14ac:dyDescent="0.2"/>
    <row r="767" ht="67.5" customHeight="1" x14ac:dyDescent="0.2"/>
    <row r="782" ht="67.5" customHeight="1" x14ac:dyDescent="0.2"/>
    <row r="796" ht="148.5" customHeight="1" x14ac:dyDescent="0.2"/>
  </sheetData>
  <mergeCells count="44">
    <mergeCell ref="AD9:AD10"/>
    <mergeCell ref="AE9:AE10"/>
    <mergeCell ref="AF9:AF10"/>
    <mergeCell ref="U9:U10"/>
    <mergeCell ref="AJ9:AJ10"/>
    <mergeCell ref="AK9:AK10"/>
    <mergeCell ref="B11:B22"/>
    <mergeCell ref="C11:C22"/>
    <mergeCell ref="D11:D22"/>
    <mergeCell ref="E11:E22"/>
    <mergeCell ref="F11:F22"/>
    <mergeCell ref="AA9:AA10"/>
    <mergeCell ref="AB9:AB10"/>
    <mergeCell ref="AC9:AC10"/>
    <mergeCell ref="H11:H12"/>
    <mergeCell ref="H15:H17"/>
    <mergeCell ref="H18:H21"/>
    <mergeCell ref="AG9:AG10"/>
    <mergeCell ref="AH9:AH10"/>
    <mergeCell ref="AI9:AI10"/>
    <mergeCell ref="V9:V10"/>
    <mergeCell ref="W9:W10"/>
    <mergeCell ref="X9:X10"/>
    <mergeCell ref="Y9:Y10"/>
    <mergeCell ref="Z9:Z10"/>
    <mergeCell ref="R9:T9"/>
    <mergeCell ref="B9:B10"/>
    <mergeCell ref="C9:C10"/>
    <mergeCell ref="D9:D10"/>
    <mergeCell ref="E9:E10"/>
    <mergeCell ref="F9:F10"/>
    <mergeCell ref="G9:G10"/>
    <mergeCell ref="H9:J9"/>
    <mergeCell ref="K9:K10"/>
    <mergeCell ref="L9:O9"/>
    <mergeCell ref="P9:P10"/>
    <mergeCell ref="Q9:Q10"/>
    <mergeCell ref="B5:T5"/>
    <mergeCell ref="U5:AK5"/>
    <mergeCell ref="B7:T8"/>
    <mergeCell ref="U7:AC8"/>
    <mergeCell ref="AD7:AD8"/>
    <mergeCell ref="AE7:AK7"/>
    <mergeCell ref="AE8:AK8"/>
  </mergeCells>
  <conditionalFormatting sqref="AB745:AF745 AE577:AF577 AE565:AF565 AE297:AF297 AE65:AF65 AE63:AF63 AE54:AF54 AE52:AE53 AE55:AE62 AE64 AE37:AF37 AE25:AF25 AE40:AF40 AE51:AF51 AE26:AE36 AE38:AE39 AE41:AE50 AB113:AF113 AB98:AF98 AB92:AF95 AB83:AF83 AB77:AF80 AB68:AF68 AB66:AE67 AB69:AE76 AB81:AE82 AB84:AE91 AB96:AE97 AB107:AF110 AB99:AE106 AB111:AE112 AB125:AF126 AB114:AE124 AB128:AF128 AB127:AE127 AB138:AF139 AB129:AE137 AB141:AF141 AB140:AE140 AB153:AF154 AB142:AE152 AB156:AF156 AB155:AE155 AB157:AE166 AF152 AF166:AF167 AE169:AF169 AE167:AE168 AE170:AE179 AF179 AE180:AF181 AE183:AF183 AE182 AE184:AE193 AF193 AE194:AF195 AE197:AF197 AE196 AE198:AE207 AF207 AE208:AF209 AE211:AF211 AE210 AE212:AE221 AF221 AB167:AD221 AB222:AF294 AE309:AF310 AE312:AF312 AE311 AE313:AE322 AF322 AB323:AF323 AE324:AF562 AE563:AE564 AE566:AE576 AB324:AD577 AB578:AF663 AB740:AF740 AB675:AF676 AB666:AF666 AB664:AE665 AB667:AE674 AB678:AF737 AB677:AE677 AB738:AE739 AB741:AE744 AB749:AF750 AB746:AE748 AB752:AF812 AB751:AE751 AB295:AE296 AE298:AE308 AB297:AD322 AB11:AE13 AB21:AD65 AE22:AE24 AB15:AE18 AB14 AB19:AB20">
    <cfRule type="cellIs" dxfId="436" priority="47" stopIfTrue="1" operator="equal">
      <formula>"I"</formula>
    </cfRule>
    <cfRule type="cellIs" dxfId="435" priority="48" stopIfTrue="1" operator="equal">
      <formula>"II"</formula>
    </cfRule>
    <cfRule type="cellIs" dxfId="434" priority="49" stopIfTrue="1" operator="between">
      <formula>"III"</formula>
      <formula>"IV"</formula>
    </cfRule>
  </conditionalFormatting>
  <conditionalFormatting sqref="AD745:AF745 AE577:AF577 AE565:AF565 AD297:AF297 AD295:AE296 AD298:AE309 AD113:AF113 AD98:AF98 AD92:AF95 AD83:AF83 AD65:AF65 AD63:AF63 AD54:AF54 AD37:AF37 AD25:AF25 AD26:AE36 AD40:AF40 AD38:AE39 AD51:AF51 AD41:AE50 AD52:AE53 AD55:AE62 AD64:AE64 AD77:AF80 AD68:AF68 AD66:AE67 AD69:AE76 AD81:AE82 AD84:AE91 AD96:AE97 AD107:AF110 AD99:AE106 AD111:AE112 AD125:AF126 AD114:AE124 AD128:AF128 AD127:AE127 AD138:AF139 AD129:AE137 AD141:AF141 AD140:AE140 AD153:AF154 AD142:AE152 AD156:AF156 AD155:AE155 AD157:AE166 AF152 AF166:AF167 AE169:AF169 AE167:AE168 AE170:AE179 AF179 AE180:AF181 AE183:AF183 AE182 AE184:AE193 AF193 AE194:AF195 AE197:AF197 AE196 AE198:AE207 AF207 AE208:AF209 AE211:AF211 AE210 AE212:AE221 AF221 AD167:AD221 AD222:AF294 AF309:AF310 AE312:AF312 AE310:AE311 AE313:AE322 AF322 AD310:AD322 AD323:AF323 AE324:AF562 AE563:AE564 AE566:AE576 AD324:AD577 AD578:AF663 AD740:AF740 AD675:AF676 AD666:AF666 AD664:AE665 AD667:AE674 AD678:AF737 AD677:AE677 AD738:AE739 AD741:AE744 AD749:AF750 AD746:AE748 AD752:AF812 AD751:AE751 AD11:AE13 AD22:AE24 AD21 AD15:AE18">
    <cfRule type="cellIs" dxfId="433" priority="45" stopIfTrue="1" operator="equal">
      <formula>"Aceptable"</formula>
    </cfRule>
    <cfRule type="cellIs" dxfId="432" priority="46" stopIfTrue="1" operator="equal">
      <formula>"No aceptable"</formula>
    </cfRule>
  </conditionalFormatting>
  <conditionalFormatting sqref="AD11:AD13 AD21:AD812 AD15:AD18">
    <cfRule type="containsText" dxfId="431" priority="40" stopIfTrue="1" operator="containsText" text="No aceptable o aceptable con control específico">
      <formula>NOT(ISERROR(SEARCH("No aceptable o aceptable con control específico",AD11)))</formula>
    </cfRule>
    <cfRule type="containsText" dxfId="430" priority="43" stopIfTrue="1" operator="containsText" text="No aceptable">
      <formula>NOT(ISERROR(SEARCH("No aceptable",AD11)))</formula>
    </cfRule>
    <cfRule type="containsText" dxfId="429" priority="44" stopIfTrue="1" operator="containsText" text="No Aceptable o aceptable con control específico">
      <formula>NOT(ISERROR(SEARCH("No Aceptable o aceptable con control específico",AD11)))</formula>
    </cfRule>
  </conditionalFormatting>
  <conditionalFormatting sqref="AD13">
    <cfRule type="containsText" dxfId="428" priority="41" stopIfTrue="1" operator="containsText" text="No aceptable">
      <formula>NOT(ISERROR(SEARCH("No aceptable",AD13)))</formula>
    </cfRule>
    <cfRule type="containsText" dxfId="427" priority="42" stopIfTrue="1" operator="containsText" text="No Aceptable o aceptable con control específico">
      <formula>NOT(ISERROR(SEARCH("No Aceptable o aceptable con control específico",AD13)))</formula>
    </cfRule>
  </conditionalFormatting>
  <conditionalFormatting sqref="AD20">
    <cfRule type="containsText" dxfId="426" priority="24" stopIfTrue="1" operator="containsText" text="No aceptable o aceptable con control específico">
      <formula>NOT(ISERROR(SEARCH("No aceptable o aceptable con control específico",AD20)))</formula>
    </cfRule>
    <cfRule type="containsText" dxfId="425" priority="25" stopIfTrue="1" operator="containsText" text="No aceptable">
      <formula>NOT(ISERROR(SEARCH("No aceptable",AD20)))</formula>
    </cfRule>
    <cfRule type="containsText" dxfId="424" priority="26" stopIfTrue="1" operator="containsText" text="No Aceptable o aceptable con control específico">
      <formula>NOT(ISERROR(SEARCH("No Aceptable o aceptable con control específico",AD20)))</formula>
    </cfRule>
  </conditionalFormatting>
  <conditionalFormatting sqref="AD20:AE20">
    <cfRule type="cellIs" dxfId="423" priority="27" stopIfTrue="1" operator="equal">
      <formula>"Aceptable"</formula>
    </cfRule>
    <cfRule type="cellIs" dxfId="422" priority="28" stopIfTrue="1" operator="equal">
      <formula>"No aceptable"</formula>
    </cfRule>
  </conditionalFormatting>
  <conditionalFormatting sqref="AD19:AE19">
    <cfRule type="cellIs" dxfId="421" priority="19" stopIfTrue="1" operator="equal">
      <formula>"Aceptable"</formula>
    </cfRule>
    <cfRule type="cellIs" dxfId="420" priority="20" stopIfTrue="1" operator="equal">
      <formula>"No aceptable"</formula>
    </cfRule>
  </conditionalFormatting>
  <conditionalFormatting sqref="AD19">
    <cfRule type="containsText" dxfId="419" priority="16" stopIfTrue="1" operator="containsText" text="No aceptable o aceptable con control específico">
      <formula>NOT(ISERROR(SEARCH("No aceptable o aceptable con control específico",AD19)))</formula>
    </cfRule>
    <cfRule type="containsText" dxfId="418" priority="17" stopIfTrue="1" operator="containsText" text="No aceptable">
      <formula>NOT(ISERROR(SEARCH("No aceptable",AD19)))</formula>
    </cfRule>
    <cfRule type="containsText" dxfId="417" priority="18" stopIfTrue="1" operator="containsText" text="No Aceptable o aceptable con control específico">
      <formula>NOT(ISERROR(SEARCH("No Aceptable o aceptable con control específico",AD19)))</formula>
    </cfRule>
  </conditionalFormatting>
  <conditionalFormatting sqref="AF22">
    <cfRule type="cellIs" dxfId="416" priority="11" stopIfTrue="1" operator="equal">
      <formula>"Aceptable"</formula>
    </cfRule>
    <cfRule type="cellIs" dxfId="415" priority="12" stopIfTrue="1" operator="equal">
      <formula>"No aceptable"</formula>
    </cfRule>
  </conditionalFormatting>
  <conditionalFormatting sqref="AE21">
    <cfRule type="cellIs" dxfId="414" priority="6" stopIfTrue="1" operator="equal">
      <formula>"Aceptable"</formula>
    </cfRule>
    <cfRule type="cellIs" dxfId="413" priority="7" stopIfTrue="1" operator="equal">
      <formula>"No aceptable"</formula>
    </cfRule>
  </conditionalFormatting>
  <conditionalFormatting sqref="AD14">
    <cfRule type="containsText" dxfId="412" priority="1" stopIfTrue="1" operator="containsText" text="No aceptable o aceptable con control específico">
      <formula>NOT(ISERROR(SEARCH("No aceptable o aceptable con control específico",AD14)))</formula>
    </cfRule>
    <cfRule type="containsText" dxfId="411" priority="2" stopIfTrue="1" operator="containsText" text="No aceptable">
      <formula>NOT(ISERROR(SEARCH("No aceptable",AD14)))</formula>
    </cfRule>
    <cfRule type="containsText" dxfId="410" priority="3" stopIfTrue="1" operator="containsText" text="No Aceptable o aceptable con control específico">
      <formula>NOT(ISERROR(SEARCH("No Aceptable o aceptable con control específico",AD14)))</formula>
    </cfRule>
  </conditionalFormatting>
  <conditionalFormatting sqref="AD14:AE14">
    <cfRule type="cellIs" dxfId="409" priority="4" stopIfTrue="1" operator="equal">
      <formula>"Aceptable"</formula>
    </cfRule>
    <cfRule type="cellIs" dxfId="408"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9:Z20 Z14" xr:uid="{00000000-0002-0000-1600-000000000000}">
      <formula1>"100,60,25,10"</formula1>
    </dataValidation>
    <dataValidation type="list" allowBlank="1" showInputMessage="1" prompt="4 = Continua_x000a_3 = Frecuente_x000a_2 = Ocasional_x000a_1 = Esporádica" sqref="V19:V20 V14" xr:uid="{00000000-0002-0000-1600-000001000000}">
      <formula1>"4, 3, 2, 1"</formula1>
    </dataValidation>
    <dataValidation type="list" allowBlank="1" showInputMessage="1" showErrorMessage="1" prompt="10 = Muy Alto_x000a_6 = Alto_x000a_2 = Medio_x000a_0 = Bajo" sqref="U19:U20 U14" xr:uid="{00000000-0002-0000-1600-000002000000}">
      <formula1>"10, 6, 2, 0, "</formula1>
    </dataValidation>
    <dataValidation allowBlank="1" sqref="AA19:AA20 AA14" xr:uid="{00000000-0002-0000-1600-000003000000}"/>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BL795"/>
  <sheetViews>
    <sheetView workbookViewId="0"/>
  </sheetViews>
  <sheetFormatPr baseColWidth="10" defaultRowHeight="12.75" x14ac:dyDescent="0.2"/>
  <cols>
    <col min="1" max="1" width="1.85546875" customWidth="1"/>
    <col min="2" max="2" width="5.7109375" customWidth="1"/>
    <col min="3" max="3" width="7.5703125" customWidth="1"/>
    <col min="4" max="4" width="9.42578125" bestFit="1" customWidth="1"/>
    <col min="5" max="5" width="8.140625" customWidth="1"/>
    <col min="6" max="6" width="25.42578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184" t="s">
        <v>3</v>
      </c>
      <c r="I10" s="184" t="s">
        <v>4</v>
      </c>
      <c r="J10" s="184" t="s">
        <v>6</v>
      </c>
      <c r="K10" s="307"/>
      <c r="L10" s="185" t="s">
        <v>42</v>
      </c>
      <c r="M10" s="185" t="s">
        <v>43</v>
      </c>
      <c r="N10" s="27" t="s">
        <v>44</v>
      </c>
      <c r="O10" s="27" t="s">
        <v>47</v>
      </c>
      <c r="P10" s="307"/>
      <c r="Q10" s="308"/>
      <c r="R10" s="184" t="s">
        <v>6</v>
      </c>
      <c r="S10" s="184" t="s">
        <v>1</v>
      </c>
      <c r="T10" s="184"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customHeight="1" x14ac:dyDescent="0.35">
      <c r="B11" s="328" t="s">
        <v>252</v>
      </c>
      <c r="C11" s="328" t="s">
        <v>722</v>
      </c>
      <c r="D11" s="328" t="s">
        <v>167</v>
      </c>
      <c r="E11" s="423" t="s">
        <v>250</v>
      </c>
      <c r="F11" s="333" t="s">
        <v>251</v>
      </c>
      <c r="G11" s="67" t="s">
        <v>45</v>
      </c>
      <c r="H11" s="311" t="s">
        <v>37</v>
      </c>
      <c r="I11" s="15" t="s">
        <v>52</v>
      </c>
      <c r="J11" s="15" t="s">
        <v>57</v>
      </c>
      <c r="K11" s="188" t="s">
        <v>59</v>
      </c>
      <c r="L11" s="7">
        <v>3</v>
      </c>
      <c r="M11" s="187">
        <v>2</v>
      </c>
      <c r="N11" s="7">
        <v>0</v>
      </c>
      <c r="O11" s="7">
        <f t="shared" ref="O11:O21" si="0">SUM(L11:N11)</f>
        <v>5</v>
      </c>
      <c r="P11" s="188" t="s">
        <v>63</v>
      </c>
      <c r="Q11" s="188">
        <v>8</v>
      </c>
      <c r="R11" s="188" t="s">
        <v>64</v>
      </c>
      <c r="S11" s="188" t="s">
        <v>120</v>
      </c>
      <c r="T11" s="188" t="s">
        <v>34</v>
      </c>
      <c r="U11" s="8">
        <v>2</v>
      </c>
      <c r="V11" s="8">
        <v>4</v>
      </c>
      <c r="W11" s="8">
        <f t="shared" ref="W11:W17" si="1">V11*U11</f>
        <v>8</v>
      </c>
      <c r="X11" s="9" t="str">
        <f t="shared" ref="X11:X21" si="2">+IF(AND(U11*V11&gt;=24,U11*V11&lt;=40),"MA",IF(AND(U11*V11&gt;=10,U11*V11&lt;=20),"A",IF(AND(U11*V11&gt;=6,U11*V11&lt;=8),"M",IF(AND(U11*V11&gt;=0,U11*V11&lt;=4),"B",""))))</f>
        <v>M</v>
      </c>
      <c r="Y11" s="10" t="str">
        <f t="shared" ref="Y11:Y21"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1" si="4">W11*Z11</f>
        <v>80</v>
      </c>
      <c r="AB11" s="11" t="str">
        <f t="shared" ref="AB11:AB21" si="5">+IF(AND(U11*V11*Z11&gt;=600,U11*V11*Z11&lt;=4000),"I",IF(AND(U11*V11*Z11&gt;=150,U11*V11*Z11&lt;=500),"II",IF(AND(U11*V11*Z11&gt;=40,U11*V11*Z11&lt;=120),"III",IF(AND(U11*V11*Z11&gt;=0,U11*V11*Z11&lt;=20),"IV",""))))</f>
        <v>III</v>
      </c>
      <c r="AC11" s="10" t="str">
        <f t="shared" ref="AC11:AC17"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1" si="7">+IF(AB11="I","No aceptable",IF(AB11="II","No aceptable o aceptable con control específico",IF(AB11="III","Aceptable",IF(AB11="IV","Aceptable",""))))</f>
        <v>Aceptable</v>
      </c>
      <c r="AE11" s="10" t="s">
        <v>68</v>
      </c>
      <c r="AF11" s="188" t="s">
        <v>35</v>
      </c>
      <c r="AG11" s="188" t="s">
        <v>35</v>
      </c>
      <c r="AH11" s="211" t="s">
        <v>526</v>
      </c>
      <c r="AI11" s="13" t="s">
        <v>76</v>
      </c>
      <c r="AJ11" s="188"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7.5" x14ac:dyDescent="0.35">
      <c r="B12" s="315"/>
      <c r="C12" s="315"/>
      <c r="D12" s="315"/>
      <c r="E12" s="423"/>
      <c r="F12" s="334"/>
      <c r="G12" s="67" t="s">
        <v>45</v>
      </c>
      <c r="H12" s="312"/>
      <c r="I12" s="15" t="s">
        <v>197</v>
      </c>
      <c r="J12" s="15" t="s">
        <v>65</v>
      </c>
      <c r="K12" s="188" t="s">
        <v>66</v>
      </c>
      <c r="L12" s="7">
        <v>3</v>
      </c>
      <c r="M12" s="209">
        <v>1</v>
      </c>
      <c r="N12" s="7">
        <v>0</v>
      </c>
      <c r="O12" s="7">
        <f t="shared" si="0"/>
        <v>4</v>
      </c>
      <c r="P12" s="188" t="s">
        <v>66</v>
      </c>
      <c r="Q12" s="188">
        <v>8</v>
      </c>
      <c r="R12" s="188" t="s">
        <v>34</v>
      </c>
      <c r="S12" s="188" t="s">
        <v>34</v>
      </c>
      <c r="T12" s="188" t="s">
        <v>34</v>
      </c>
      <c r="U12" s="8">
        <v>2</v>
      </c>
      <c r="V12" s="8">
        <v>4</v>
      </c>
      <c r="W12" s="8">
        <f t="shared" si="1"/>
        <v>8</v>
      </c>
      <c r="X12" s="9" t="str">
        <f t="shared" si="2"/>
        <v>M</v>
      </c>
      <c r="Y12" s="10" t="str">
        <f t="shared" si="3"/>
        <v>Situación deficiente con exposición esporádica, o bien situación mejorable con exposición continuada o frecuente. Es posible que suceda el daño alguna vez.</v>
      </c>
      <c r="Z12" s="8">
        <v>10</v>
      </c>
      <c r="AA12" s="8">
        <f t="shared" si="4"/>
        <v>80</v>
      </c>
      <c r="AB12" s="11" t="str">
        <f t="shared" si="5"/>
        <v>III</v>
      </c>
      <c r="AC12" s="10" t="str">
        <f t="shared" si="6"/>
        <v>Mejorar si es posible. Sería conveniente justificar la intervención y su rentabilidad.</v>
      </c>
      <c r="AD12" s="12" t="str">
        <f t="shared" si="7"/>
        <v>Aceptable</v>
      </c>
      <c r="AE12" s="10" t="s">
        <v>67</v>
      </c>
      <c r="AF12" s="15" t="s">
        <v>35</v>
      </c>
      <c r="AG12" s="15" t="s">
        <v>35</v>
      </c>
      <c r="AH12" s="15" t="s">
        <v>375</v>
      </c>
      <c r="AI12" s="13" t="s">
        <v>376</v>
      </c>
      <c r="AJ12" s="188"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68.25" thickBot="1" x14ac:dyDescent="0.4">
      <c r="B13" s="315"/>
      <c r="C13" s="315"/>
      <c r="D13" s="315"/>
      <c r="E13" s="423"/>
      <c r="F13" s="334"/>
      <c r="G13" s="67" t="s">
        <v>45</v>
      </c>
      <c r="H13" s="188" t="s">
        <v>61</v>
      </c>
      <c r="I13" s="16" t="s">
        <v>55</v>
      </c>
      <c r="J13" s="15" t="s">
        <v>77</v>
      </c>
      <c r="K13" s="188" t="s">
        <v>62</v>
      </c>
      <c r="L13" s="7">
        <v>3</v>
      </c>
      <c r="M13" s="209">
        <v>1</v>
      </c>
      <c r="N13" s="7">
        <v>0</v>
      </c>
      <c r="O13" s="7">
        <f t="shared" si="0"/>
        <v>4</v>
      </c>
      <c r="P13" s="188" t="s">
        <v>78</v>
      </c>
      <c r="Q13" s="188">
        <v>8</v>
      </c>
      <c r="R13" s="188" t="s">
        <v>34</v>
      </c>
      <c r="S13" s="188" t="s">
        <v>166</v>
      </c>
      <c r="T13" s="188" t="s">
        <v>34</v>
      </c>
      <c r="U13" s="8">
        <v>2</v>
      </c>
      <c r="V13" s="8">
        <v>4</v>
      </c>
      <c r="W13" s="8">
        <f t="shared" si="1"/>
        <v>8</v>
      </c>
      <c r="X13" s="9" t="str">
        <f t="shared" si="2"/>
        <v>M</v>
      </c>
      <c r="Y13" s="10" t="str">
        <f t="shared" si="3"/>
        <v>Situación deficiente con exposición esporádica, o bien situación mejorable con exposición continuada o frecuente. Es posible que suceda el daño alguna vez.</v>
      </c>
      <c r="Z13" s="8">
        <v>25</v>
      </c>
      <c r="AA13" s="8">
        <f t="shared" si="4"/>
        <v>200</v>
      </c>
      <c r="AB13" s="11" t="str">
        <f t="shared" si="5"/>
        <v>II</v>
      </c>
      <c r="AC13" s="10" t="str">
        <f t="shared" si="6"/>
        <v>Corregir y adoptar medidas de control de inmediato. Sin embargo suspenda actividades si el nivel de riesgo está por encima o igual de 360.</v>
      </c>
      <c r="AD13" s="12" t="str">
        <f t="shared" si="7"/>
        <v>No aceptable o aceptable con control específico</v>
      </c>
      <c r="AE13" s="10" t="s">
        <v>79</v>
      </c>
      <c r="AF13" s="15" t="s">
        <v>35</v>
      </c>
      <c r="AG13" s="15" t="s">
        <v>35</v>
      </c>
      <c r="AH13" s="15" t="s">
        <v>377</v>
      </c>
      <c r="AI13" s="13" t="s">
        <v>362</v>
      </c>
      <c r="AJ13" s="15" t="s">
        <v>374</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36.5" thickTop="1" thickBot="1" x14ac:dyDescent="0.4">
      <c r="B14" s="315"/>
      <c r="C14" s="315"/>
      <c r="D14" s="315"/>
      <c r="E14" s="423"/>
      <c r="F14" s="334"/>
      <c r="G14" s="67" t="s">
        <v>658</v>
      </c>
      <c r="H14" s="186" t="s">
        <v>49</v>
      </c>
      <c r="I14" s="16" t="s">
        <v>80</v>
      </c>
      <c r="J14" s="15" t="s">
        <v>723</v>
      </c>
      <c r="K14" s="188" t="s">
        <v>82</v>
      </c>
      <c r="L14" s="7">
        <v>3</v>
      </c>
      <c r="M14" s="209">
        <v>1</v>
      </c>
      <c r="N14" s="7">
        <v>0</v>
      </c>
      <c r="O14" s="7">
        <f t="shared" si="0"/>
        <v>4</v>
      </c>
      <c r="P14" s="17" t="s">
        <v>85</v>
      </c>
      <c r="Q14" s="188">
        <v>8</v>
      </c>
      <c r="R14" s="188" t="s">
        <v>34</v>
      </c>
      <c r="S14" s="188" t="s">
        <v>34</v>
      </c>
      <c r="T14" s="188" t="s">
        <v>34</v>
      </c>
      <c r="U14" s="8">
        <v>2</v>
      </c>
      <c r="V14" s="8">
        <v>4</v>
      </c>
      <c r="W14" s="8">
        <f t="shared" si="1"/>
        <v>8</v>
      </c>
      <c r="X14" s="9" t="str">
        <f t="shared" si="2"/>
        <v>M</v>
      </c>
      <c r="Y14" s="10" t="str">
        <f t="shared" si="3"/>
        <v>Situación deficiente con exposición esporádica, o bien situación mejorable con exposición continuada o frecuente. Es posible que suceda el daño alguna vez.</v>
      </c>
      <c r="Z14" s="8">
        <v>10</v>
      </c>
      <c r="AA14" s="8">
        <f t="shared" si="4"/>
        <v>80</v>
      </c>
      <c r="AB14" s="11" t="str">
        <f t="shared" si="5"/>
        <v>III</v>
      </c>
      <c r="AC14" s="10" t="str">
        <f t="shared" si="6"/>
        <v>Mejorar si es posible. Sería conveniente justificar la intervención y su rentabilidad.</v>
      </c>
      <c r="AD14" s="12" t="str">
        <f t="shared" si="7"/>
        <v>Aceptable</v>
      </c>
      <c r="AE14" s="18" t="s">
        <v>87</v>
      </c>
      <c r="AF14" s="15" t="s">
        <v>35</v>
      </c>
      <c r="AG14" s="15" t="s">
        <v>35</v>
      </c>
      <c r="AH14" s="15" t="s">
        <v>35</v>
      </c>
      <c r="AI14" s="19" t="s">
        <v>647</v>
      </c>
      <c r="AJ14" s="15"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149.25" thickTop="1" x14ac:dyDescent="0.35">
      <c r="B15" s="315"/>
      <c r="C15" s="315"/>
      <c r="D15" s="315"/>
      <c r="E15" s="423"/>
      <c r="F15" s="334"/>
      <c r="G15" s="284" t="s">
        <v>45</v>
      </c>
      <c r="H15" s="15" t="s">
        <v>894</v>
      </c>
      <c r="I15" s="15" t="s">
        <v>566</v>
      </c>
      <c r="J15" s="15" t="s">
        <v>724</v>
      </c>
      <c r="K15" s="212" t="s">
        <v>576</v>
      </c>
      <c r="L15" s="281">
        <v>3</v>
      </c>
      <c r="M15" s="280">
        <v>0</v>
      </c>
      <c r="N15" s="281">
        <v>0</v>
      </c>
      <c r="O15" s="281">
        <v>1</v>
      </c>
      <c r="P15" s="15" t="s">
        <v>577</v>
      </c>
      <c r="Q15" s="15">
        <v>8</v>
      </c>
      <c r="R15" s="15" t="s">
        <v>34</v>
      </c>
      <c r="S15" s="15" t="s">
        <v>34</v>
      </c>
      <c r="T15" s="285" t="s">
        <v>34</v>
      </c>
      <c r="U15" s="90">
        <v>2</v>
      </c>
      <c r="V15" s="8">
        <v>3</v>
      </c>
      <c r="W15" s="8">
        <f t="shared" si="1"/>
        <v>6</v>
      </c>
      <c r="X15" s="9" t="str">
        <f t="shared" si="2"/>
        <v>M</v>
      </c>
      <c r="Y15" s="10" t="str">
        <f t="shared" si="3"/>
        <v>Situación deficiente con exposición esporádica, o bien situación mejorable con exposición continuada o frecuente. Es posible que suceda el daño alguna vez.</v>
      </c>
      <c r="Z15" s="8">
        <v>25</v>
      </c>
      <c r="AA15" s="8">
        <f t="shared" si="4"/>
        <v>150</v>
      </c>
      <c r="AB15" s="11" t="str">
        <f t="shared" si="5"/>
        <v>II</v>
      </c>
      <c r="AC15" s="10" t="str">
        <f t="shared" si="6"/>
        <v>Corregir y adoptar medidas de control de inmediato. Sin embargo suspenda actividades si el nivel de riesgo está por encima o igual de 360.</v>
      </c>
      <c r="AD15" s="12" t="str">
        <f t="shared" si="7"/>
        <v>No aceptable o aceptable con control específico</v>
      </c>
      <c r="AE15" s="282" t="s">
        <v>578</v>
      </c>
      <c r="AF15" s="15" t="s">
        <v>35</v>
      </c>
      <c r="AG15" s="15" t="s">
        <v>35</v>
      </c>
      <c r="AH15" s="15" t="s">
        <v>35</v>
      </c>
      <c r="AI15" s="20" t="s">
        <v>851</v>
      </c>
      <c r="AJ15" s="15" t="s">
        <v>646</v>
      </c>
      <c r="AK15" s="135" t="s">
        <v>614</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423"/>
      <c r="F16" s="334"/>
      <c r="G16" s="67" t="s">
        <v>45</v>
      </c>
      <c r="H16" s="311" t="s">
        <v>58</v>
      </c>
      <c r="I16" s="188" t="s">
        <v>198</v>
      </c>
      <c r="J16" s="15" t="s">
        <v>199</v>
      </c>
      <c r="K16" s="188" t="s">
        <v>91</v>
      </c>
      <c r="L16" s="7">
        <v>3</v>
      </c>
      <c r="M16" s="209">
        <v>1</v>
      </c>
      <c r="N16" s="7">
        <v>0</v>
      </c>
      <c r="O16" s="7">
        <f t="shared" si="0"/>
        <v>4</v>
      </c>
      <c r="P16" s="188" t="s">
        <v>92</v>
      </c>
      <c r="Q16" s="188">
        <v>8</v>
      </c>
      <c r="R16" s="188" t="s">
        <v>34</v>
      </c>
      <c r="S16" s="188" t="s">
        <v>34</v>
      </c>
      <c r="T16" s="188" t="s">
        <v>34</v>
      </c>
      <c r="U16" s="8">
        <v>2</v>
      </c>
      <c r="V16" s="8">
        <v>4</v>
      </c>
      <c r="W16" s="8">
        <f t="shared" si="1"/>
        <v>8</v>
      </c>
      <c r="X16" s="9" t="str">
        <f t="shared" si="2"/>
        <v>M</v>
      </c>
      <c r="Y16" s="10" t="str">
        <f t="shared" si="3"/>
        <v>Situación deficiente con exposición esporádica, o bien situación mejorable con exposición continuada o frecuente. Es posible que suceda el daño alguna vez.</v>
      </c>
      <c r="Z16" s="8">
        <v>60</v>
      </c>
      <c r="AA16" s="8">
        <f t="shared" si="4"/>
        <v>480</v>
      </c>
      <c r="AB16" s="11" t="str">
        <f t="shared" si="5"/>
        <v>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12" t="str">
        <f t="shared" si="7"/>
        <v>No aceptable o aceptable con control específico</v>
      </c>
      <c r="AE16" s="10" t="s">
        <v>95</v>
      </c>
      <c r="AF16" s="15" t="s">
        <v>35</v>
      </c>
      <c r="AG16" s="15" t="s">
        <v>35</v>
      </c>
      <c r="AH16" s="8" t="s">
        <v>378</v>
      </c>
      <c r="AI16" s="20" t="s">
        <v>725</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1.75" thickBot="1" x14ac:dyDescent="0.4">
      <c r="B17" s="315"/>
      <c r="C17" s="315"/>
      <c r="D17" s="315"/>
      <c r="E17" s="423"/>
      <c r="F17" s="334"/>
      <c r="G17" s="67" t="s">
        <v>45</v>
      </c>
      <c r="H17" s="312"/>
      <c r="I17" s="16" t="s">
        <v>51</v>
      </c>
      <c r="J17" s="15" t="s">
        <v>200</v>
      </c>
      <c r="K17" s="188" t="s">
        <v>91</v>
      </c>
      <c r="L17" s="7">
        <v>3</v>
      </c>
      <c r="M17" s="209">
        <v>1</v>
      </c>
      <c r="N17" s="7">
        <v>0</v>
      </c>
      <c r="O17" s="7">
        <f t="shared" si="0"/>
        <v>4</v>
      </c>
      <c r="P17" s="188" t="s">
        <v>99</v>
      </c>
      <c r="Q17" s="188">
        <v>8</v>
      </c>
      <c r="R17" s="188" t="s">
        <v>34</v>
      </c>
      <c r="S17" s="188" t="s">
        <v>34</v>
      </c>
      <c r="T17" s="188" t="s">
        <v>34</v>
      </c>
      <c r="U17" s="8">
        <v>2</v>
      </c>
      <c r="V17" s="8">
        <v>6</v>
      </c>
      <c r="W17" s="8">
        <f t="shared" si="1"/>
        <v>12</v>
      </c>
      <c r="X17" s="9" t="str">
        <f t="shared" si="2"/>
        <v>A</v>
      </c>
      <c r="Y17" s="10" t="str">
        <f t="shared" si="3"/>
        <v>Situación deficiente con exposición frecuente u ocasional, o bien situación muy deficiente con exposición ocasional o esporádica. La materialización de Riesgo es posible que suceda varias veces en la vida laboral</v>
      </c>
      <c r="Z17" s="8">
        <v>25</v>
      </c>
      <c r="AA17" s="8">
        <f t="shared" si="4"/>
        <v>300</v>
      </c>
      <c r="AB17" s="11" t="str">
        <f t="shared" si="5"/>
        <v>II</v>
      </c>
      <c r="AC17" s="10" t="str">
        <f t="shared" si="6"/>
        <v>Corregir y adoptar medidas de control de inmediato. Sin embargo suspenda actividades si el nivel de riesgo está por encima o igual de 360.</v>
      </c>
      <c r="AD17" s="12" t="str">
        <f t="shared" si="7"/>
        <v>No aceptable o aceptable con control específico</v>
      </c>
      <c r="AE17" s="10" t="s">
        <v>127</v>
      </c>
      <c r="AF17" s="15" t="s">
        <v>35</v>
      </c>
      <c r="AG17" s="15" t="s">
        <v>35</v>
      </c>
      <c r="AH17" s="8" t="s">
        <v>378</v>
      </c>
      <c r="AI17" s="20" t="s">
        <v>726</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69" thickTop="1" thickBot="1" x14ac:dyDescent="0.4">
      <c r="B18" s="315"/>
      <c r="C18" s="315"/>
      <c r="D18" s="315"/>
      <c r="E18" s="423"/>
      <c r="F18" s="334"/>
      <c r="G18" s="67" t="s">
        <v>45</v>
      </c>
      <c r="H18" s="311" t="s">
        <v>50</v>
      </c>
      <c r="I18" s="16" t="s">
        <v>100</v>
      </c>
      <c r="J18" s="15" t="s">
        <v>101</v>
      </c>
      <c r="K18" s="188" t="s">
        <v>102</v>
      </c>
      <c r="L18" s="7">
        <v>3</v>
      </c>
      <c r="M18" s="209">
        <v>1</v>
      </c>
      <c r="N18" s="7">
        <v>0</v>
      </c>
      <c r="O18" s="7">
        <f t="shared" si="0"/>
        <v>4</v>
      </c>
      <c r="P18" s="188" t="s">
        <v>103</v>
      </c>
      <c r="Q18" s="188">
        <v>8</v>
      </c>
      <c r="R18" s="188" t="s">
        <v>34</v>
      </c>
      <c r="S18" s="188" t="s">
        <v>34</v>
      </c>
      <c r="T18" s="188" t="s">
        <v>34</v>
      </c>
      <c r="U18" s="8">
        <v>2</v>
      </c>
      <c r="V18" s="8">
        <v>3</v>
      </c>
      <c r="W18" s="8">
        <f>V18*U18</f>
        <v>6</v>
      </c>
      <c r="X18" s="9" t="str">
        <f t="shared" si="2"/>
        <v>M</v>
      </c>
      <c r="Y18" s="10" t="str">
        <f t="shared" si="3"/>
        <v>Situación deficiente con exposición esporádica, o bien situación mejorable con exposición continuada o frecuente. Es posible que suceda el daño alguna vez.</v>
      </c>
      <c r="Z18" s="8">
        <v>10</v>
      </c>
      <c r="AA18" s="8">
        <f t="shared" si="4"/>
        <v>60</v>
      </c>
      <c r="AB18" s="11" t="str">
        <f t="shared" si="5"/>
        <v>III</v>
      </c>
      <c r="AC18" s="10"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2" t="str">
        <f t="shared" si="7"/>
        <v>Aceptable</v>
      </c>
      <c r="AE18" s="10" t="s">
        <v>104</v>
      </c>
      <c r="AF18" s="211" t="s">
        <v>35</v>
      </c>
      <c r="AG18" s="211" t="s">
        <v>35</v>
      </c>
      <c r="AH18" s="211" t="s">
        <v>348</v>
      </c>
      <c r="AI18" s="13" t="s">
        <v>106</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1.75" thickTop="1" x14ac:dyDescent="0.35">
      <c r="B19" s="315"/>
      <c r="C19" s="315"/>
      <c r="D19" s="315"/>
      <c r="E19" s="423"/>
      <c r="F19" s="334"/>
      <c r="G19" s="67" t="s">
        <v>34</v>
      </c>
      <c r="H19" s="321"/>
      <c r="I19" s="15" t="s">
        <v>149</v>
      </c>
      <c r="J19" s="15" t="s">
        <v>239</v>
      </c>
      <c r="K19" s="188" t="s">
        <v>240</v>
      </c>
      <c r="L19" s="7">
        <v>3</v>
      </c>
      <c r="M19" s="209">
        <v>1</v>
      </c>
      <c r="N19" s="7">
        <v>0</v>
      </c>
      <c r="O19" s="7">
        <f t="shared" si="0"/>
        <v>4</v>
      </c>
      <c r="P19" s="188" t="s">
        <v>241</v>
      </c>
      <c r="Q19" s="188">
        <v>1</v>
      </c>
      <c r="R19" s="188" t="s">
        <v>34</v>
      </c>
      <c r="S19" s="188" t="s">
        <v>34</v>
      </c>
      <c r="T19" s="188" t="s">
        <v>34</v>
      </c>
      <c r="U19" s="8">
        <v>6</v>
      </c>
      <c r="V19" s="8">
        <v>2</v>
      </c>
      <c r="W19" s="8">
        <f>V19*U19</f>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10</v>
      </c>
      <c r="AA19" s="8">
        <f t="shared" si="4"/>
        <v>120</v>
      </c>
      <c r="AB19" s="11" t="str">
        <f t="shared" si="5"/>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 t="shared" si="7"/>
        <v>Aceptable</v>
      </c>
      <c r="AE19" s="10" t="s">
        <v>242</v>
      </c>
      <c r="AF19" s="12" t="s">
        <v>35</v>
      </c>
      <c r="AG19" s="10" t="s">
        <v>243</v>
      </c>
      <c r="AH19" s="10" t="s">
        <v>367</v>
      </c>
      <c r="AI19" s="10" t="s">
        <v>364</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81.75" thickBot="1" x14ac:dyDescent="0.4">
      <c r="B20" s="315"/>
      <c r="C20" s="315"/>
      <c r="D20" s="315"/>
      <c r="E20" s="423"/>
      <c r="F20" s="334"/>
      <c r="G20" s="67" t="s">
        <v>34</v>
      </c>
      <c r="H20" s="321"/>
      <c r="I20" s="16" t="s">
        <v>54</v>
      </c>
      <c r="J20" s="15" t="s">
        <v>341</v>
      </c>
      <c r="K20" s="211" t="s">
        <v>107</v>
      </c>
      <c r="L20" s="7">
        <v>3</v>
      </c>
      <c r="M20" s="209">
        <v>1</v>
      </c>
      <c r="N20" s="7">
        <v>0</v>
      </c>
      <c r="O20" s="7">
        <f t="shared" si="0"/>
        <v>4</v>
      </c>
      <c r="P20" s="211" t="str">
        <f>K20</f>
        <v>MUERTE, FRACTURAS, LACERACIÓN, CONTUSIÓN, HERIDAS</v>
      </c>
      <c r="Q20" s="211">
        <v>8</v>
      </c>
      <c r="R20" s="211" t="s">
        <v>34</v>
      </c>
      <c r="S20" s="211" t="s">
        <v>34</v>
      </c>
      <c r="T20" s="92" t="s">
        <v>34</v>
      </c>
      <c r="U20" s="90">
        <v>2</v>
      </c>
      <c r="V20" s="8">
        <v>1</v>
      </c>
      <c r="W20" s="8">
        <f>V20*U20</f>
        <v>2</v>
      </c>
      <c r="X20" s="9" t="str">
        <f t="shared" si="2"/>
        <v>B</v>
      </c>
      <c r="Y20" s="10" t="str">
        <f t="shared" si="3"/>
        <v>Situación mejorable con exposición ocasional o esporádica, o situación sin anomalía destacable con cualquier nivel de exposición. No es esperable que se materialice el riesgo, aunque puede ser concebible.</v>
      </c>
      <c r="Z20" s="8">
        <v>60</v>
      </c>
      <c r="AA20" s="8">
        <f t="shared" si="4"/>
        <v>120</v>
      </c>
      <c r="AB20" s="11" t="str">
        <f t="shared" si="5"/>
        <v>III</v>
      </c>
      <c r="AC20" s="10"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2" t="str">
        <f t="shared" si="7"/>
        <v>Aceptable</v>
      </c>
      <c r="AE20" s="10" t="s">
        <v>109</v>
      </c>
      <c r="AF20" s="15" t="s">
        <v>35</v>
      </c>
      <c r="AG20" s="15" t="s">
        <v>35</v>
      </c>
      <c r="AH20" s="15" t="s">
        <v>366</v>
      </c>
      <c r="AI20" s="13" t="s">
        <v>360</v>
      </c>
      <c r="AJ20" s="15"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6" thickTop="1" thickBot="1" x14ac:dyDescent="0.4">
      <c r="B21" s="329"/>
      <c r="C21" s="329"/>
      <c r="D21" s="329"/>
      <c r="E21" s="424"/>
      <c r="F21" s="378"/>
      <c r="G21" s="67" t="s">
        <v>34</v>
      </c>
      <c r="H21" s="25" t="s">
        <v>113</v>
      </c>
      <c r="I21" s="188" t="s">
        <v>114</v>
      </c>
      <c r="J21" s="15" t="s">
        <v>116</v>
      </c>
      <c r="K21" s="188" t="s">
        <v>115</v>
      </c>
      <c r="L21" s="7">
        <v>3</v>
      </c>
      <c r="M21" s="209">
        <v>1</v>
      </c>
      <c r="N21" s="7">
        <v>0</v>
      </c>
      <c r="O21" s="7">
        <f t="shared" si="0"/>
        <v>4</v>
      </c>
      <c r="P21" s="188" t="s">
        <v>108</v>
      </c>
      <c r="Q21" s="188">
        <v>8</v>
      </c>
      <c r="R21" s="188" t="s">
        <v>34</v>
      </c>
      <c r="S21" s="188" t="s">
        <v>34</v>
      </c>
      <c r="T21" s="188" t="s">
        <v>34</v>
      </c>
      <c r="U21" s="8">
        <v>1</v>
      </c>
      <c r="V21" s="8">
        <v>2</v>
      </c>
      <c r="W21" s="8">
        <f>V21*U21</f>
        <v>2</v>
      </c>
      <c r="X21" s="9" t="str">
        <f t="shared" si="2"/>
        <v>B</v>
      </c>
      <c r="Y21" s="10" t="str">
        <f t="shared" si="3"/>
        <v>Situación mejorable con exposición ocasional o esporádica, o situación sin anomalía destacable con cualquier nivel de exposición. No es esperable que se materialice el riesgo, aunque puede ser concebible.</v>
      </c>
      <c r="Z21" s="8">
        <v>10</v>
      </c>
      <c r="AA21" s="8">
        <f t="shared" si="4"/>
        <v>20</v>
      </c>
      <c r="AB21" s="11" t="str">
        <f t="shared" si="5"/>
        <v>IV</v>
      </c>
      <c r="AC21" s="10"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1" s="12" t="str">
        <f t="shared" si="7"/>
        <v>Aceptable</v>
      </c>
      <c r="AE21" s="24" t="s">
        <v>117</v>
      </c>
      <c r="AF21" s="188" t="s">
        <v>35</v>
      </c>
      <c r="AG21" s="188" t="s">
        <v>35</v>
      </c>
      <c r="AH21" s="188" t="s">
        <v>118</v>
      </c>
      <c r="AI21" s="13" t="s">
        <v>350</v>
      </c>
      <c r="AJ21" s="188"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67.5" customHeight="1" x14ac:dyDescent="0.2">
      <c r="AI22" s="220"/>
    </row>
    <row r="51" ht="67.5" customHeight="1" x14ac:dyDescent="0.2"/>
    <row r="65" ht="67.5" customHeight="1" x14ac:dyDescent="0.2"/>
    <row r="80" ht="67.5" customHeight="1" x14ac:dyDescent="0.2"/>
    <row r="95" ht="67.5" customHeight="1" x14ac:dyDescent="0.2"/>
    <row r="110" ht="67.5" customHeight="1" x14ac:dyDescent="0.2"/>
    <row r="125" ht="67.5" customHeight="1" x14ac:dyDescent="0.2"/>
    <row r="138" ht="67.5" customHeight="1" x14ac:dyDescent="0.2"/>
    <row r="153" ht="67.5" customHeight="1" x14ac:dyDescent="0.2"/>
    <row r="166" ht="67.5" customHeight="1" x14ac:dyDescent="0.2"/>
    <row r="180" ht="67.5" customHeight="1" x14ac:dyDescent="0.2"/>
    <row r="194" ht="67.5" customHeight="1" x14ac:dyDescent="0.2"/>
    <row r="208" ht="67.5" customHeight="1" x14ac:dyDescent="0.2"/>
    <row r="222" ht="67.5" customHeight="1" x14ac:dyDescent="0.2"/>
    <row r="236" ht="67.5" customHeight="1" x14ac:dyDescent="0.2"/>
    <row r="250" ht="67.5" customHeight="1" x14ac:dyDescent="0.2"/>
    <row r="264" ht="67.5" customHeight="1" x14ac:dyDescent="0.2"/>
    <row r="279" ht="67.5" customHeight="1" x14ac:dyDescent="0.2"/>
    <row r="294" ht="67.5" customHeight="1" x14ac:dyDescent="0.2"/>
    <row r="309" ht="67.5" customHeight="1" x14ac:dyDescent="0.2"/>
    <row r="323" ht="67.5" customHeight="1" x14ac:dyDescent="0.2"/>
    <row r="337" ht="67.5" customHeight="1" x14ac:dyDescent="0.2"/>
    <row r="351" ht="67.5" customHeight="1" x14ac:dyDescent="0.2"/>
    <row r="365" ht="67.5" customHeight="1" x14ac:dyDescent="0.2"/>
    <row r="379" ht="67.5" customHeight="1" x14ac:dyDescent="0.2"/>
    <row r="393" ht="67.5" customHeight="1" x14ac:dyDescent="0.2"/>
    <row r="408" ht="67.5" customHeight="1" x14ac:dyDescent="0.2"/>
    <row r="422" ht="67.5" customHeight="1" x14ac:dyDescent="0.2"/>
    <row r="436" ht="67.5" customHeight="1" x14ac:dyDescent="0.2"/>
    <row r="450" ht="67.5" customHeight="1" x14ac:dyDescent="0.2"/>
    <row r="464" ht="67.5" customHeight="1" x14ac:dyDescent="0.2"/>
    <row r="478" ht="67.5" customHeight="1" x14ac:dyDescent="0.2"/>
    <row r="493" ht="67.5" customHeight="1" x14ac:dyDescent="0.2"/>
    <row r="508" ht="67.5" customHeight="1" x14ac:dyDescent="0.2"/>
    <row r="523" ht="67.5" customHeight="1" x14ac:dyDescent="0.2"/>
    <row r="538" ht="148.5" customHeight="1" x14ac:dyDescent="0.2"/>
    <row r="547" ht="67.5" customHeight="1" x14ac:dyDescent="0.2"/>
    <row r="562" ht="67.5" customHeight="1" x14ac:dyDescent="0.2"/>
    <row r="577" ht="67.5" customHeight="1" x14ac:dyDescent="0.2"/>
    <row r="591" ht="67.5" customHeight="1" x14ac:dyDescent="0.2"/>
    <row r="605" ht="67.5" customHeight="1" x14ac:dyDescent="0.2"/>
    <row r="620" ht="67.5" customHeight="1" x14ac:dyDescent="0.2"/>
    <row r="634" ht="67.5" customHeight="1" x14ac:dyDescent="0.2"/>
    <row r="648" ht="67.5" customHeight="1" x14ac:dyDescent="0.2"/>
    <row r="663" ht="67.5" customHeight="1" x14ac:dyDescent="0.2"/>
    <row r="678" ht="67.5" customHeight="1" x14ac:dyDescent="0.2"/>
    <row r="693" ht="67.5" customHeight="1" x14ac:dyDescent="0.2"/>
    <row r="708" ht="67.5" customHeight="1" x14ac:dyDescent="0.2"/>
    <row r="722" ht="67.5" customHeight="1" x14ac:dyDescent="0.2"/>
    <row r="737" ht="67.5" customHeight="1" x14ac:dyDescent="0.2"/>
    <row r="752" ht="67.5" customHeight="1" x14ac:dyDescent="0.2"/>
    <row r="766" ht="67.5" customHeight="1" x14ac:dyDescent="0.2"/>
    <row r="781" ht="67.5" customHeight="1" x14ac:dyDescent="0.2"/>
    <row r="795" ht="148.5" customHeight="1" x14ac:dyDescent="0.2"/>
  </sheetData>
  <mergeCells count="44">
    <mergeCell ref="H18:H20"/>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AJ9:AJ10"/>
    <mergeCell ref="AK9:AK10"/>
    <mergeCell ref="B11:B21"/>
    <mergeCell ref="C11:C21"/>
    <mergeCell ref="D11:D21"/>
    <mergeCell ref="E11:E21"/>
    <mergeCell ref="F11:F21"/>
    <mergeCell ref="AA9:AA10"/>
    <mergeCell ref="AB9:AB10"/>
    <mergeCell ref="AC9:AC10"/>
    <mergeCell ref="X9:X10"/>
    <mergeCell ref="Y9:Y10"/>
    <mergeCell ref="Z9:Z10"/>
    <mergeCell ref="H9:J9"/>
    <mergeCell ref="K9:K10"/>
    <mergeCell ref="L9:O9"/>
    <mergeCell ref="H11:H12"/>
    <mergeCell ref="H16:H17"/>
    <mergeCell ref="AG9:AG10"/>
    <mergeCell ref="AH9:AH10"/>
    <mergeCell ref="AI9:AI10"/>
    <mergeCell ref="AD9:AD10"/>
    <mergeCell ref="AE9:AE10"/>
    <mergeCell ref="AF9:AF10"/>
    <mergeCell ref="U9:U10"/>
    <mergeCell ref="W9:W10"/>
    <mergeCell ref="P9:P10"/>
    <mergeCell ref="Q9:Q10"/>
    <mergeCell ref="V9:V10"/>
  </mergeCells>
  <conditionalFormatting sqref="AB744:AF744 AE576:AF576 AE564:AF564 AE296:AF296 AE64:AF64 AE62:AF62 AE53:AF53 AE51:AE52 AE54:AE61 AE63 AE36:AF36 AE24:AF24 AE12:AF12 AE39:AF39 AE50:AF50 AE25:AE35 AE37:AE38 AE40:AE49 AB112:AF112 AB97:AF97 AB91:AF94 AB82:AF82 AB76:AF79 AB67:AF67 AB65:AE66 AB68:AE75 AB80:AE81 AB83:AE90 AB95:AE96 AB106:AF109 AB98:AE105 AB110:AE111 AB124:AF125 AB113:AE123 AB127:AF127 AB126:AE126 AB137:AF138 AB128:AE136 AB140:AF140 AB139:AE139 AB152:AF153 AB141:AE151 AB155:AF155 AB154:AE154 AB156:AE165 AF151 AF165:AF166 AE168:AF168 AE166:AE167 AE169:AE178 AF178 AE179:AF180 AE182:AF182 AE181 AE183:AE192 AF192 AE193:AF194 AE196:AF196 AE195 AE197:AE206 AF206 AE207:AF208 AE210:AF210 AE209 AE211:AE220 AF220 AB166:AD220 AB221:AF293 AE308:AF309 AE311:AF311 AE310 AE312:AE321 AF321 AB322:AF322 AE323:AF561 AE562:AE563 AE565:AE575 AB323:AD576 AB577:AF662 AB739:AF739 AB674:AF675 AB665:AF665 AB663:AE664 AB666:AE673 AB677:AF736 AB676:AE676 AB737:AE738 AB740:AE743 AB748:AF749 AB745:AE747 AB751:AF811 AB750:AE750 AB294:AE295 AE297:AE307 AB296:AD321 AE11 AE13:AE14 AB11:AD14 AB21:AD64 AE21:AE23 AB16:AE18 AB15">
    <cfRule type="cellIs" dxfId="407" priority="42" stopIfTrue="1" operator="equal">
      <formula>"I"</formula>
    </cfRule>
    <cfRule type="cellIs" dxfId="406" priority="43" stopIfTrue="1" operator="equal">
      <formula>"II"</formula>
    </cfRule>
    <cfRule type="cellIs" dxfId="405" priority="44" stopIfTrue="1" operator="between">
      <formula>"III"</formula>
      <formula>"IV"</formula>
    </cfRule>
  </conditionalFormatting>
  <conditionalFormatting sqref="AD744:AF744 AE576:AF576 AE564:AF564 AD296:AF296 AD294:AE295 AD297:AE308 AD112:AF112 AD97:AF97 AD91:AF94 AD82:AF82 AD64:AF64 AD62:AF62 AD53:AF53 AD36:AF36 AD24:AF24 AD12:AF12 AD25:AE35 AD39:AF39 AD37:AE38 AD50:AF50 AD40:AE49 AD51:AE52 AD54:AE61 AD63:AE63 AD76:AF79 AD67:AF67 AD65:AE66 AD68:AE75 AD80:AE81 AD83:AE90 AD95:AE96 AD106:AF109 AD98:AE105 AD110:AE111 AD124:AF125 AD113:AE123 AD127:AF127 AD126:AE126 AD137:AF138 AD128:AE136 AD140:AF140 AD139:AE139 AD152:AF153 AD141:AE151 AD155:AF155 AD154:AE154 AD156:AE165 AF151 AF165:AF166 AE168:AF168 AE166:AE167 AE169:AE178 AF178 AE179:AF180 AE182:AF182 AE181 AE183:AE192 AF192 AE193:AF194 AE196:AF196 AE195 AE197:AE206 AF206 AE207:AF208 AE210:AF210 AE209 AE211:AE220 AF220 AD166:AD220 AD221:AF293 AF308:AF309 AE311:AF311 AE309:AE310 AE312:AE321 AF321 AD309:AD321 AD322:AF322 AE323:AF561 AE562:AE563 AE565:AE575 AD323:AD576 AD577:AF662 AD739:AF739 AD674:AF675 AD665:AF665 AD663:AE664 AD666:AE673 AD677:AF736 AD676:AE676 AD737:AE738 AD740:AE743 AD748:AF749 AD745:AE747 AD751:AF811 AD750:AE750 AD11:AE11 AD13:AE14 AD21:AE23 AD16:AE18">
    <cfRule type="cellIs" dxfId="404" priority="40" stopIfTrue="1" operator="equal">
      <formula>"Aceptable"</formula>
    </cfRule>
    <cfRule type="cellIs" dxfId="403" priority="41" stopIfTrue="1" operator="equal">
      <formula>"No aceptable"</formula>
    </cfRule>
  </conditionalFormatting>
  <conditionalFormatting sqref="AD11:AD14 AD21:AD811 AD16:AD18">
    <cfRule type="containsText" dxfId="402" priority="35" stopIfTrue="1" operator="containsText" text="No aceptable o aceptable con control específico">
      <formula>NOT(ISERROR(SEARCH("No aceptable o aceptable con control específico",AD11)))</formula>
    </cfRule>
    <cfRule type="containsText" dxfId="401" priority="38" stopIfTrue="1" operator="containsText" text="No aceptable">
      <formula>NOT(ISERROR(SEARCH("No aceptable",AD11)))</formula>
    </cfRule>
    <cfRule type="containsText" dxfId="400" priority="39" stopIfTrue="1" operator="containsText" text="No Aceptable o aceptable con control específico">
      <formula>NOT(ISERROR(SEARCH("No Aceptable o aceptable con control específico",AD11)))</formula>
    </cfRule>
  </conditionalFormatting>
  <conditionalFormatting sqref="AD14">
    <cfRule type="containsText" dxfId="399" priority="36" stopIfTrue="1" operator="containsText" text="No aceptable">
      <formula>NOT(ISERROR(SEARCH("No aceptable",AD14)))</formula>
    </cfRule>
    <cfRule type="containsText" dxfId="398" priority="37" stopIfTrue="1" operator="containsText" text="No Aceptable o aceptable con control específico">
      <formula>NOT(ISERROR(SEARCH("No Aceptable o aceptable con control específico",AD14)))</formula>
    </cfRule>
  </conditionalFormatting>
  <conditionalFormatting sqref="AD19">
    <cfRule type="containsText" dxfId="397" priority="27" stopIfTrue="1" operator="containsText" text="No aceptable o aceptable con control específico">
      <formula>NOT(ISERROR(SEARCH("No aceptable o aceptable con control específico",AD19)))</formula>
    </cfRule>
    <cfRule type="containsText" dxfId="396" priority="28" stopIfTrue="1" operator="containsText" text="No aceptable">
      <formula>NOT(ISERROR(SEARCH("No aceptable",AD19)))</formula>
    </cfRule>
    <cfRule type="containsText" dxfId="395" priority="29" stopIfTrue="1" operator="containsText" text="No Aceptable o aceptable con control específico">
      <formula>NOT(ISERROR(SEARCH("No Aceptable o aceptable con control específico",AD19)))</formula>
    </cfRule>
  </conditionalFormatting>
  <conditionalFormatting sqref="AD19:AE19">
    <cfRule type="cellIs" dxfId="394" priority="30" stopIfTrue="1" operator="equal">
      <formula>"Aceptable"</formula>
    </cfRule>
    <cfRule type="cellIs" dxfId="393" priority="31" stopIfTrue="1" operator="equal">
      <formula>"No aceptable"</formula>
    </cfRule>
  </conditionalFormatting>
  <conditionalFormatting sqref="AD20:AE20">
    <cfRule type="cellIs" dxfId="392" priority="22" stopIfTrue="1" operator="equal">
      <formula>"Aceptable"</formula>
    </cfRule>
    <cfRule type="cellIs" dxfId="391" priority="23" stopIfTrue="1" operator="equal">
      <formula>"No aceptable"</formula>
    </cfRule>
  </conditionalFormatting>
  <conditionalFormatting sqref="AD20">
    <cfRule type="containsText" dxfId="390" priority="19" stopIfTrue="1" operator="containsText" text="No aceptable o aceptable con control específico">
      <formula>NOT(ISERROR(SEARCH("No aceptable o aceptable con control específico",AD20)))</formula>
    </cfRule>
    <cfRule type="containsText" dxfId="389" priority="20" stopIfTrue="1" operator="containsText" text="No aceptable">
      <formula>NOT(ISERROR(SEARCH("No aceptable",AD20)))</formula>
    </cfRule>
    <cfRule type="containsText" dxfId="388" priority="21" stopIfTrue="1" operator="containsText" text="No Aceptable o aceptable con control específico">
      <formula>NOT(ISERROR(SEARCH("No Aceptable o aceptable con control específico",AD20)))</formula>
    </cfRule>
  </conditionalFormatting>
  <conditionalFormatting sqref="AD15">
    <cfRule type="containsText" dxfId="387" priority="1" stopIfTrue="1" operator="containsText" text="No aceptable o aceptable con control específico">
      <formula>NOT(ISERROR(SEARCH("No aceptable o aceptable con control específico",AD15)))</formula>
    </cfRule>
    <cfRule type="containsText" dxfId="386" priority="2" stopIfTrue="1" operator="containsText" text="No aceptable">
      <formula>NOT(ISERROR(SEARCH("No aceptable",AD15)))</formula>
    </cfRule>
    <cfRule type="containsText" dxfId="385" priority="3" stopIfTrue="1" operator="containsText" text="No Aceptable o aceptable con control específico">
      <formula>NOT(ISERROR(SEARCH("No Aceptable o aceptable con control específico",AD15)))</formula>
    </cfRule>
  </conditionalFormatting>
  <conditionalFormatting sqref="AD15:AE15">
    <cfRule type="cellIs" dxfId="384" priority="4" stopIfTrue="1" operator="equal">
      <formula>"Aceptable"</formula>
    </cfRule>
    <cfRule type="cellIs" dxfId="383"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9:Z20 Z15" xr:uid="{00000000-0002-0000-1700-000000000000}">
      <formula1>"100,60,25,10"</formula1>
    </dataValidation>
    <dataValidation type="list" allowBlank="1" showInputMessage="1" prompt="4 = Continua_x000a_3 = Frecuente_x000a_2 = Ocasional_x000a_1 = Esporádica" sqref="V19:V20 V15" xr:uid="{00000000-0002-0000-1700-000001000000}">
      <formula1>"4, 3, 2, 1"</formula1>
    </dataValidation>
    <dataValidation type="list" allowBlank="1" showInputMessage="1" showErrorMessage="1" prompt="10 = Muy Alto_x000a_6 = Alto_x000a_2 = Medio_x000a_0 = Bajo" sqref="U19:U20 U15" xr:uid="{00000000-0002-0000-1700-000002000000}">
      <formula1>"10, 6, 2, 0, "</formula1>
    </dataValidation>
    <dataValidation allowBlank="1" sqref="AA19:AA20 AA15" xr:uid="{00000000-0002-0000-1700-000003000000}"/>
  </dataValidations>
  <pageMargins left="0.7" right="0.7" top="0.75" bottom="0.75" header="0.3" footer="0.3"/>
  <pageSetup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B1:BL793"/>
  <sheetViews>
    <sheetView workbookViewId="0"/>
  </sheetViews>
  <sheetFormatPr baseColWidth="10" defaultRowHeight="12.75" x14ac:dyDescent="0.2"/>
  <cols>
    <col min="1" max="1" width="1.85546875" customWidth="1"/>
    <col min="2" max="2" width="5.7109375" customWidth="1"/>
    <col min="3" max="3" width="7.5703125" customWidth="1"/>
    <col min="4" max="4" width="5.85546875" customWidth="1"/>
    <col min="5" max="5" width="6.7109375" customWidth="1"/>
    <col min="6" max="6" width="16.855468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197" t="s">
        <v>3</v>
      </c>
      <c r="I10" s="197" t="s">
        <v>4</v>
      </c>
      <c r="J10" s="197" t="s">
        <v>6</v>
      </c>
      <c r="K10" s="307"/>
      <c r="L10" s="198" t="s">
        <v>42</v>
      </c>
      <c r="M10" s="198" t="s">
        <v>43</v>
      </c>
      <c r="N10" s="27" t="s">
        <v>44</v>
      </c>
      <c r="O10" s="27" t="s">
        <v>47</v>
      </c>
      <c r="P10" s="307"/>
      <c r="Q10" s="308"/>
      <c r="R10" s="197" t="s">
        <v>6</v>
      </c>
      <c r="S10" s="197" t="s">
        <v>1</v>
      </c>
      <c r="T10" s="197"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x14ac:dyDescent="0.35">
      <c r="B11" s="315" t="s">
        <v>252</v>
      </c>
      <c r="C11" s="315" t="s">
        <v>268</v>
      </c>
      <c r="D11" s="315" t="s">
        <v>326</v>
      </c>
      <c r="E11" s="423" t="s">
        <v>269</v>
      </c>
      <c r="F11" s="334" t="s">
        <v>270</v>
      </c>
      <c r="G11" s="202" t="s">
        <v>45</v>
      </c>
      <c r="H11" s="196" t="s">
        <v>891</v>
      </c>
      <c r="I11" s="15" t="s">
        <v>52</v>
      </c>
      <c r="J11" s="15" t="s">
        <v>57</v>
      </c>
      <c r="K11" s="203" t="s">
        <v>59</v>
      </c>
      <c r="L11" s="7">
        <v>2</v>
      </c>
      <c r="M11" s="7">
        <v>12</v>
      </c>
      <c r="N11" s="7">
        <v>0</v>
      </c>
      <c r="O11" s="7">
        <f t="shared" ref="O11:O19" si="0">SUM(L11:N11)</f>
        <v>14</v>
      </c>
      <c r="P11" s="203" t="str">
        <f t="shared" ref="P11:P19" si="1">K11</f>
        <v xml:space="preserve">FATIGA VISUAL, CEFALEÁ, DISMINUCIÓN DE LA DESTREZA Y PRECISIÓN, DESLUMBRAMIENTO </v>
      </c>
      <c r="Q11" s="203">
        <v>8</v>
      </c>
      <c r="R11" s="203" t="s">
        <v>64</v>
      </c>
      <c r="S11" s="203" t="s">
        <v>120</v>
      </c>
      <c r="T11" s="203" t="s">
        <v>34</v>
      </c>
      <c r="U11" s="8">
        <v>2</v>
      </c>
      <c r="V11" s="8">
        <v>4</v>
      </c>
      <c r="W11" s="8">
        <f t="shared" ref="W11:W19" si="2">V11*U11</f>
        <v>8</v>
      </c>
      <c r="X11" s="9" t="str">
        <f t="shared" ref="X11:X19" si="3">+IF(AND(U11*V11&gt;=24,U11*V11&lt;=40),"MA",IF(AND(U11*V11&gt;=10,U11*V11&lt;=20),"A",IF(AND(U11*V11&gt;=6,U11*V11&lt;=8),"M",IF(AND(U11*V11&gt;=0,U11*V11&lt;=4),"B",""))))</f>
        <v>M</v>
      </c>
      <c r="Y11" s="10" t="str">
        <f t="shared" ref="Y11:Y19"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19" si="5">W11*Z11</f>
        <v>80</v>
      </c>
      <c r="AB11" s="11" t="str">
        <f t="shared" ref="AB11:AB19" si="6">+IF(AND(U11*V11*Z11&gt;=600,U11*V11*Z11&lt;=4000),"I",IF(AND(U11*V11*Z11&gt;=150,U11*V11*Z11&lt;=500),"II",IF(AND(U11*V11*Z11&gt;=40,U11*V11*Z11&lt;=120),"III",IF(AND(U11*V11*Z11&gt;=0,U11*V11*Z11&lt;=20),"IV",""))))</f>
        <v>III</v>
      </c>
      <c r="AC11" s="10" t="str">
        <f t="shared" ref="AC11:AC19"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19" si="8">+IF(AB11="I","No aceptable",IF(AB11="II","No aceptable o aceptable con control específico",IF(AB11="III","Aceptable",IF(AB11="IV","Aceptable",""))))</f>
        <v>Aceptable</v>
      </c>
      <c r="AE11" s="229" t="s">
        <v>68</v>
      </c>
      <c r="AF11" s="211" t="s">
        <v>35</v>
      </c>
      <c r="AG11" s="211" t="s">
        <v>35</v>
      </c>
      <c r="AH11" s="211" t="s">
        <v>672</v>
      </c>
      <c r="AI11" s="296" t="s">
        <v>649</v>
      </c>
      <c r="AJ11" s="203"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48.5" x14ac:dyDescent="0.35">
      <c r="B12" s="315"/>
      <c r="C12" s="315"/>
      <c r="D12" s="315"/>
      <c r="E12" s="423"/>
      <c r="F12" s="334"/>
      <c r="G12" s="202" t="s">
        <v>45</v>
      </c>
      <c r="H12" s="199" t="s">
        <v>49</v>
      </c>
      <c r="I12" s="15" t="s">
        <v>80</v>
      </c>
      <c r="J12" s="15" t="s">
        <v>731</v>
      </c>
      <c r="K12" s="15" t="s">
        <v>82</v>
      </c>
      <c r="L12" s="7">
        <v>2</v>
      </c>
      <c r="M12" s="7">
        <v>12</v>
      </c>
      <c r="N12" s="7">
        <v>0</v>
      </c>
      <c r="O12" s="7">
        <f t="shared" si="0"/>
        <v>14</v>
      </c>
      <c r="P12" s="203" t="str">
        <f t="shared" si="1"/>
        <v>ESTRÉS POR MONOTONÍA Y RESPONSABILIDAD, TRANSTORNOS EN LA ATENCIÓN, CEFALEAS MIGRAÑOSAS, ESPASMOS MUSCULARES.</v>
      </c>
      <c r="Q12" s="203">
        <v>8</v>
      </c>
      <c r="R12" s="203" t="s">
        <v>34</v>
      </c>
      <c r="S12" s="203" t="s">
        <v>34</v>
      </c>
      <c r="T12" s="203" t="s">
        <v>34</v>
      </c>
      <c r="U12" s="8">
        <v>2</v>
      </c>
      <c r="V12" s="8">
        <v>4</v>
      </c>
      <c r="W12" s="8">
        <f t="shared" si="2"/>
        <v>8</v>
      </c>
      <c r="X12" s="9" t="str">
        <f t="shared" si="3"/>
        <v>M</v>
      </c>
      <c r="Y12" s="10" t="str">
        <f t="shared" si="4"/>
        <v>Situación deficiente con exposición esporádica, o bien situación mejorable con exposición continuada o frecuente. Es posible que suceda el daño alguna vez.</v>
      </c>
      <c r="Z12" s="8">
        <v>10</v>
      </c>
      <c r="AA12" s="8">
        <f t="shared" si="5"/>
        <v>80</v>
      </c>
      <c r="AB12" s="11" t="str">
        <f t="shared" si="6"/>
        <v>III</v>
      </c>
      <c r="AC12" s="10" t="str">
        <f t="shared" si="7"/>
        <v>Mejorar si es posible. Sería conveniente justificar la intervención y su rentabilidad.</v>
      </c>
      <c r="AD12" s="12" t="str">
        <f t="shared" si="8"/>
        <v>Aceptable</v>
      </c>
      <c r="AE12" s="229" t="s">
        <v>712</v>
      </c>
      <c r="AF12" s="15" t="s">
        <v>35</v>
      </c>
      <c r="AG12" s="15" t="s">
        <v>35</v>
      </c>
      <c r="AH12" s="15" t="s">
        <v>35</v>
      </c>
      <c r="AI12" s="296" t="s">
        <v>730</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48.5" x14ac:dyDescent="0.35">
      <c r="B13" s="315"/>
      <c r="C13" s="315"/>
      <c r="D13" s="315"/>
      <c r="E13" s="423"/>
      <c r="F13" s="334"/>
      <c r="G13" s="280" t="s">
        <v>45</v>
      </c>
      <c r="H13" s="15" t="s">
        <v>892</v>
      </c>
      <c r="I13" s="15" t="s">
        <v>566</v>
      </c>
      <c r="J13" s="15" t="s">
        <v>666</v>
      </c>
      <c r="K13" s="15" t="s">
        <v>576</v>
      </c>
      <c r="L13" s="7">
        <v>2</v>
      </c>
      <c r="M13" s="7">
        <v>12</v>
      </c>
      <c r="N13" s="281">
        <v>0</v>
      </c>
      <c r="O13" s="281">
        <v>1</v>
      </c>
      <c r="P13" s="15" t="s">
        <v>577</v>
      </c>
      <c r="Q13" s="15">
        <v>8</v>
      </c>
      <c r="R13" s="15" t="s">
        <v>34</v>
      </c>
      <c r="S13" s="15" t="s">
        <v>34</v>
      </c>
      <c r="T13" s="8" t="s">
        <v>34</v>
      </c>
      <c r="U13" s="8">
        <v>2</v>
      </c>
      <c r="V13" s="8">
        <v>3</v>
      </c>
      <c r="W13" s="8">
        <f t="shared" si="2"/>
        <v>6</v>
      </c>
      <c r="X13" s="9" t="str">
        <f t="shared" si="3"/>
        <v>M</v>
      </c>
      <c r="Y13" s="10" t="str">
        <f t="shared" si="4"/>
        <v>Situación deficiente con exposición esporádica, o bien situación mejorable con exposición continuada o frecuente. Es posible que suceda el daño alguna vez.</v>
      </c>
      <c r="Z13" s="8">
        <v>25</v>
      </c>
      <c r="AA13" s="8">
        <f t="shared" si="5"/>
        <v>150</v>
      </c>
      <c r="AB13" s="11" t="str">
        <f t="shared" si="6"/>
        <v>II</v>
      </c>
      <c r="AC13" s="10" t="str">
        <f t="shared" si="7"/>
        <v>Corregir y adoptar medidas de control de inmediato. Sin embargo suspenda actividades si el nivel de riesgo está por encima o igual de 360.</v>
      </c>
      <c r="AD13" s="12" t="str">
        <f t="shared" si="8"/>
        <v>No aceptable o aceptable con control específico</v>
      </c>
      <c r="AE13" s="282" t="s">
        <v>578</v>
      </c>
      <c r="AF13" s="15" t="s">
        <v>35</v>
      </c>
      <c r="AG13" s="15" t="s">
        <v>35</v>
      </c>
      <c r="AH13" s="15" t="s">
        <v>35</v>
      </c>
      <c r="AI13" s="20" t="s">
        <v>849</v>
      </c>
      <c r="AJ13" s="15" t="s">
        <v>729</v>
      </c>
      <c r="AK13" s="135" t="s">
        <v>648</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67.5" x14ac:dyDescent="0.35">
      <c r="B14" s="315"/>
      <c r="C14" s="315"/>
      <c r="D14" s="315"/>
      <c r="E14" s="423"/>
      <c r="F14" s="334"/>
      <c r="G14" s="202" t="s">
        <v>45</v>
      </c>
      <c r="H14" s="311" t="s">
        <v>893</v>
      </c>
      <c r="I14" s="203" t="s">
        <v>90</v>
      </c>
      <c r="J14" s="15" t="s">
        <v>93</v>
      </c>
      <c r="K14" s="203" t="s">
        <v>91</v>
      </c>
      <c r="L14" s="7">
        <v>2</v>
      </c>
      <c r="M14" s="7">
        <v>12</v>
      </c>
      <c r="N14" s="7">
        <v>0</v>
      </c>
      <c r="O14" s="7">
        <f t="shared" si="0"/>
        <v>14</v>
      </c>
      <c r="P14" s="203" t="str">
        <f t="shared" si="1"/>
        <v>ALTERACIONES OSTEOMUSCULARES DE ESPALDA Y EXTREMIDADES.</v>
      </c>
      <c r="Q14" s="203">
        <v>8</v>
      </c>
      <c r="R14" s="203" t="s">
        <v>34</v>
      </c>
      <c r="S14" s="203" t="s">
        <v>94</v>
      </c>
      <c r="T14" s="203" t="s">
        <v>34</v>
      </c>
      <c r="U14" s="8">
        <v>2</v>
      </c>
      <c r="V14" s="8">
        <v>4</v>
      </c>
      <c r="W14" s="8">
        <f t="shared" si="2"/>
        <v>8</v>
      </c>
      <c r="X14" s="9" t="str">
        <f t="shared" si="3"/>
        <v>M</v>
      </c>
      <c r="Y14" s="10" t="str">
        <f t="shared" si="4"/>
        <v>Situación deficiente con exposición esporádica, o bien situación mejorable con exposición continuada o frecuente. Es posible que suceda el daño alguna vez.</v>
      </c>
      <c r="Z14" s="8">
        <v>10</v>
      </c>
      <c r="AA14" s="8">
        <f t="shared" si="5"/>
        <v>80</v>
      </c>
      <c r="AB14" s="11" t="str">
        <f t="shared" si="6"/>
        <v>III</v>
      </c>
      <c r="AC14" s="10" t="str">
        <f t="shared" si="7"/>
        <v>Mejorar si es posible. Sería conveniente justificar la intervención y su rentabilidad.</v>
      </c>
      <c r="AD14" s="12" t="str">
        <f t="shared" si="8"/>
        <v>Aceptable</v>
      </c>
      <c r="AE14" s="10" t="s">
        <v>95</v>
      </c>
      <c r="AF14" s="15" t="s">
        <v>35</v>
      </c>
      <c r="AG14" s="15" t="s">
        <v>35</v>
      </c>
      <c r="AH14" s="8" t="s">
        <v>348</v>
      </c>
      <c r="AI14" s="20" t="s">
        <v>154</v>
      </c>
      <c r="AJ14" s="203"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423"/>
      <c r="F15" s="334"/>
      <c r="G15" s="202" t="s">
        <v>45</v>
      </c>
      <c r="H15" s="312"/>
      <c r="I15" s="15" t="s">
        <v>51</v>
      </c>
      <c r="J15" s="15" t="s">
        <v>97</v>
      </c>
      <c r="K15" s="203" t="s">
        <v>91</v>
      </c>
      <c r="L15" s="7">
        <v>2</v>
      </c>
      <c r="M15" s="7">
        <v>12</v>
      </c>
      <c r="N15" s="7">
        <v>0</v>
      </c>
      <c r="O15" s="7">
        <f t="shared" si="0"/>
        <v>14</v>
      </c>
      <c r="P15" s="203" t="str">
        <f t="shared" si="1"/>
        <v>ALTERACIONES OSTEOMUSCULARES DE ESPALDA Y EXTREMIDADES.</v>
      </c>
      <c r="Q15" s="203">
        <v>8</v>
      </c>
      <c r="R15" s="203" t="s">
        <v>34</v>
      </c>
      <c r="S15" s="203" t="s">
        <v>98</v>
      </c>
      <c r="T15" s="203"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127</v>
      </c>
      <c r="AF15" s="15" t="s">
        <v>35</v>
      </c>
      <c r="AG15" s="15" t="s">
        <v>35</v>
      </c>
      <c r="AH15" s="8" t="s">
        <v>346</v>
      </c>
      <c r="AI15" s="20" t="s">
        <v>154</v>
      </c>
      <c r="AJ15" s="203"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423"/>
      <c r="F16" s="334"/>
      <c r="G16" s="202" t="s">
        <v>34</v>
      </c>
      <c r="H16" s="311" t="s">
        <v>50</v>
      </c>
      <c r="I16" s="15" t="s">
        <v>100</v>
      </c>
      <c r="J16" s="15" t="s">
        <v>101</v>
      </c>
      <c r="K16" s="203" t="s">
        <v>102</v>
      </c>
      <c r="L16" s="7">
        <v>2</v>
      </c>
      <c r="M16" s="7">
        <v>12</v>
      </c>
      <c r="N16" s="7">
        <v>0</v>
      </c>
      <c r="O16" s="7">
        <f t="shared" si="0"/>
        <v>14</v>
      </c>
      <c r="P16" s="203" t="str">
        <f t="shared" si="1"/>
        <v xml:space="preserve">HERIDAS, GOLPES </v>
      </c>
      <c r="Q16" s="203">
        <v>8</v>
      </c>
      <c r="R16" s="203" t="s">
        <v>34</v>
      </c>
      <c r="S16" s="203" t="s">
        <v>34</v>
      </c>
      <c r="T16" s="203" t="s">
        <v>34</v>
      </c>
      <c r="U16" s="8">
        <v>2</v>
      </c>
      <c r="V16" s="8">
        <v>3</v>
      </c>
      <c r="W16" s="8">
        <f t="shared" si="2"/>
        <v>6</v>
      </c>
      <c r="X16" s="9" t="str">
        <f t="shared" si="3"/>
        <v>M</v>
      </c>
      <c r="Y16" s="10" t="str">
        <f t="shared" si="4"/>
        <v>Situación deficiente con exposición esporádica, o bien situación mejorable con exposición continuada o frecuente. Es posible que suceda el daño alguna vez.</v>
      </c>
      <c r="Z16" s="8">
        <v>10</v>
      </c>
      <c r="AA16" s="8">
        <f t="shared" si="5"/>
        <v>60</v>
      </c>
      <c r="AB16" s="11" t="str">
        <f t="shared" si="6"/>
        <v>III</v>
      </c>
      <c r="AC16" s="10" t="str">
        <f t="shared" si="7"/>
        <v>Mejorar si es posible. Sería conveniente justificar la intervención y su rentabilidad.</v>
      </c>
      <c r="AD16" s="12" t="str">
        <f t="shared" si="8"/>
        <v>Aceptable</v>
      </c>
      <c r="AE16" s="10" t="s">
        <v>104</v>
      </c>
      <c r="AF16" s="211" t="s">
        <v>35</v>
      </c>
      <c r="AG16" s="211" t="s">
        <v>35</v>
      </c>
      <c r="AH16" s="211" t="s">
        <v>348</v>
      </c>
      <c r="AI16" s="13" t="s">
        <v>106</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1" x14ac:dyDescent="0.35">
      <c r="B17" s="315"/>
      <c r="C17" s="315"/>
      <c r="D17" s="315"/>
      <c r="E17" s="423"/>
      <c r="F17" s="334"/>
      <c r="G17" s="202" t="s">
        <v>34</v>
      </c>
      <c r="H17" s="321"/>
      <c r="I17" s="15" t="s">
        <v>54</v>
      </c>
      <c r="J17" s="15" t="s">
        <v>119</v>
      </c>
      <c r="K17" s="203" t="s">
        <v>107</v>
      </c>
      <c r="L17" s="7">
        <v>2</v>
      </c>
      <c r="M17" s="7">
        <v>12</v>
      </c>
      <c r="N17" s="7">
        <v>0</v>
      </c>
      <c r="O17" s="7">
        <f>SUM(L17:N17)</f>
        <v>14</v>
      </c>
      <c r="P17" s="203" t="str">
        <f t="shared" si="1"/>
        <v>MUERTE, FRACTURAS, LACERACIÓN, CONTUSIÓN, HERIDAS</v>
      </c>
      <c r="Q17" s="203">
        <v>8</v>
      </c>
      <c r="R17" s="203" t="s">
        <v>34</v>
      </c>
      <c r="S17" s="203" t="s">
        <v>34</v>
      </c>
      <c r="T17" s="203" t="s">
        <v>34</v>
      </c>
      <c r="U17" s="8">
        <v>2</v>
      </c>
      <c r="V17" s="8">
        <v>1</v>
      </c>
      <c r="W17" s="8">
        <f t="shared" si="2"/>
        <v>2</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60</v>
      </c>
      <c r="AA17" s="8">
        <f t="shared" si="5"/>
        <v>120</v>
      </c>
      <c r="AB17" s="11" t="str">
        <f t="shared" si="6"/>
        <v>III</v>
      </c>
      <c r="AC17" s="10" t="str">
        <f t="shared" si="7"/>
        <v>Mejorar si es posible. Sería conveniente justificar la intervención y su rentabilidad.</v>
      </c>
      <c r="AD17" s="12" t="str">
        <f t="shared" si="8"/>
        <v>Aceptable</v>
      </c>
      <c r="AE17" s="10" t="s">
        <v>109</v>
      </c>
      <c r="AF17" s="15" t="s">
        <v>35</v>
      </c>
      <c r="AG17" s="15" t="s">
        <v>35</v>
      </c>
      <c r="AH17" s="15" t="s">
        <v>366</v>
      </c>
      <c r="AI17" s="13" t="s">
        <v>360</v>
      </c>
      <c r="AJ17" s="15"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 x14ac:dyDescent="0.35">
      <c r="B18" s="315"/>
      <c r="C18" s="315"/>
      <c r="D18" s="315"/>
      <c r="E18" s="423"/>
      <c r="F18" s="334"/>
      <c r="G18" s="202" t="s">
        <v>34</v>
      </c>
      <c r="H18" s="312"/>
      <c r="I18" s="15" t="s">
        <v>149</v>
      </c>
      <c r="J18" s="15" t="s">
        <v>239</v>
      </c>
      <c r="K18" s="203" t="s">
        <v>240</v>
      </c>
      <c r="L18" s="7">
        <v>2</v>
      </c>
      <c r="M18" s="7">
        <v>12</v>
      </c>
      <c r="N18" s="7">
        <v>0</v>
      </c>
      <c r="O18" s="7">
        <f>SUM(L18:N18)</f>
        <v>14</v>
      </c>
      <c r="P18" s="203" t="s">
        <v>241</v>
      </c>
      <c r="Q18" s="203">
        <v>1</v>
      </c>
      <c r="R18" s="203" t="s">
        <v>34</v>
      </c>
      <c r="S18" s="203" t="s">
        <v>34</v>
      </c>
      <c r="T18" s="203"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2" t="s">
        <v>35</v>
      </c>
      <c r="AG18" s="12" t="s">
        <v>35</v>
      </c>
      <c r="AH18" s="10" t="s">
        <v>244</v>
      </c>
      <c r="AI18" s="10" t="s">
        <v>727</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112" customFormat="1" ht="67.5" x14ac:dyDescent="0.35">
      <c r="B19" s="329"/>
      <c r="C19" s="329"/>
      <c r="D19" s="329"/>
      <c r="E19" s="424"/>
      <c r="F19" s="335"/>
      <c r="G19" s="202" t="s">
        <v>34</v>
      </c>
      <c r="H19" s="25" t="s">
        <v>113</v>
      </c>
      <c r="I19" s="203" t="s">
        <v>114</v>
      </c>
      <c r="J19" s="15" t="s">
        <v>116</v>
      </c>
      <c r="K19" s="203" t="s">
        <v>115</v>
      </c>
      <c r="L19" s="7">
        <v>2</v>
      </c>
      <c r="M19" s="7">
        <v>12</v>
      </c>
      <c r="N19" s="7">
        <v>0</v>
      </c>
      <c r="O19" s="7">
        <f t="shared" si="0"/>
        <v>14</v>
      </c>
      <c r="P19" s="203" t="str">
        <f t="shared" si="1"/>
        <v>HERIDAS, FRACTURAS LACERACIONES MUERTE</v>
      </c>
      <c r="Q19" s="203">
        <v>8</v>
      </c>
      <c r="R19" s="203" t="s">
        <v>34</v>
      </c>
      <c r="S19" s="203" t="s">
        <v>34</v>
      </c>
      <c r="T19" s="203" t="s">
        <v>34</v>
      </c>
      <c r="U19" s="8">
        <v>2</v>
      </c>
      <c r="V19" s="8">
        <v>4</v>
      </c>
      <c r="W19" s="8">
        <f t="shared" si="2"/>
        <v>8</v>
      </c>
      <c r="X19" s="9" t="str">
        <f t="shared" si="3"/>
        <v>M</v>
      </c>
      <c r="Y19" s="10" t="str">
        <f t="shared" si="4"/>
        <v>Situación deficiente con exposición esporádica, o bien situación mejorable con exposición continuada o frecuente. Es posible que suceda el daño alguna vez.</v>
      </c>
      <c r="Z19" s="8">
        <v>10</v>
      </c>
      <c r="AA19" s="8">
        <f t="shared" si="5"/>
        <v>80</v>
      </c>
      <c r="AB19" s="11" t="str">
        <f t="shared" si="6"/>
        <v>III</v>
      </c>
      <c r="AC19" s="10" t="str">
        <f t="shared" si="7"/>
        <v>Mejorar si es posible. Sería conveniente justificar la intervención y su rentabilidad.</v>
      </c>
      <c r="AD19" s="12" t="str">
        <f t="shared" si="8"/>
        <v>Aceptable</v>
      </c>
      <c r="AE19" s="24" t="s">
        <v>117</v>
      </c>
      <c r="AF19" s="211" t="s">
        <v>35</v>
      </c>
      <c r="AG19" s="211" t="s">
        <v>35</v>
      </c>
      <c r="AH19" s="211" t="s">
        <v>347</v>
      </c>
      <c r="AI19" s="13" t="s">
        <v>728</v>
      </c>
      <c r="AJ19" s="211" t="s">
        <v>35</v>
      </c>
      <c r="AK19" s="14" t="s">
        <v>36</v>
      </c>
    </row>
    <row r="20" spans="2:64" ht="67.5" customHeight="1" x14ac:dyDescent="0.2">
      <c r="AI20" s="220"/>
    </row>
    <row r="21" spans="2:64" x14ac:dyDescent="0.2">
      <c r="AI21" s="220"/>
    </row>
    <row r="22" spans="2:64" x14ac:dyDescent="0.2">
      <c r="AI22" s="220"/>
    </row>
    <row r="49" ht="67.5" customHeight="1" x14ac:dyDescent="0.2"/>
    <row r="63" ht="67.5" customHeight="1" x14ac:dyDescent="0.2"/>
    <row r="78" ht="67.5" customHeight="1" x14ac:dyDescent="0.2"/>
    <row r="93" ht="67.5" customHeight="1" x14ac:dyDescent="0.2"/>
    <row r="108" ht="67.5" customHeight="1" x14ac:dyDescent="0.2"/>
    <row r="123" ht="67.5" customHeight="1" x14ac:dyDescent="0.2"/>
    <row r="136" ht="67.5" customHeight="1" x14ac:dyDescent="0.2"/>
    <row r="151" ht="67.5" customHeight="1" x14ac:dyDescent="0.2"/>
    <row r="164" ht="67.5" customHeight="1" x14ac:dyDescent="0.2"/>
    <row r="178" ht="67.5" customHeight="1" x14ac:dyDescent="0.2"/>
    <row r="192" ht="67.5" customHeight="1" x14ac:dyDescent="0.2"/>
    <row r="206" ht="67.5" customHeight="1" x14ac:dyDescent="0.2"/>
    <row r="220" ht="67.5" customHeight="1" x14ac:dyDescent="0.2"/>
    <row r="234" ht="67.5" customHeight="1" x14ac:dyDescent="0.2"/>
    <row r="248" ht="67.5" customHeight="1" x14ac:dyDescent="0.2"/>
    <row r="262" ht="67.5" customHeight="1" x14ac:dyDescent="0.2"/>
    <row r="277" ht="67.5" customHeight="1" x14ac:dyDescent="0.2"/>
    <row r="292" ht="67.5" customHeight="1" x14ac:dyDescent="0.2"/>
    <row r="307" ht="67.5" customHeight="1" x14ac:dyDescent="0.2"/>
    <row r="321" ht="67.5" customHeight="1" x14ac:dyDescent="0.2"/>
    <row r="335" ht="67.5" customHeight="1" x14ac:dyDescent="0.2"/>
    <row r="349" ht="67.5" customHeight="1" x14ac:dyDescent="0.2"/>
    <row r="363" ht="67.5" customHeight="1" x14ac:dyDescent="0.2"/>
    <row r="377" ht="67.5" customHeight="1" x14ac:dyDescent="0.2"/>
    <row r="391" ht="67.5" customHeight="1" x14ac:dyDescent="0.2"/>
    <row r="406" ht="67.5" customHeight="1" x14ac:dyDescent="0.2"/>
    <row r="420" ht="67.5" customHeight="1" x14ac:dyDescent="0.2"/>
    <row r="434" ht="67.5" customHeight="1" x14ac:dyDescent="0.2"/>
    <row r="448" ht="67.5" customHeight="1" x14ac:dyDescent="0.2"/>
    <row r="462" ht="67.5" customHeight="1" x14ac:dyDescent="0.2"/>
    <row r="476" ht="67.5" customHeight="1" x14ac:dyDescent="0.2"/>
    <row r="491" ht="67.5" customHeight="1" x14ac:dyDescent="0.2"/>
    <row r="506" ht="67.5" customHeight="1" x14ac:dyDescent="0.2"/>
    <row r="521" ht="67.5" customHeight="1" x14ac:dyDescent="0.2"/>
    <row r="536" ht="148.5" customHeight="1" x14ac:dyDescent="0.2"/>
    <row r="545" ht="67.5" customHeight="1" x14ac:dyDescent="0.2"/>
    <row r="560" ht="67.5" customHeight="1" x14ac:dyDescent="0.2"/>
    <row r="575" ht="67.5" customHeight="1" x14ac:dyDescent="0.2"/>
    <row r="589" ht="67.5" customHeight="1" x14ac:dyDescent="0.2"/>
    <row r="603" ht="67.5" customHeight="1" x14ac:dyDescent="0.2"/>
    <row r="618" ht="67.5" customHeight="1" x14ac:dyDescent="0.2"/>
    <row r="632" ht="67.5" customHeight="1" x14ac:dyDescent="0.2"/>
    <row r="646" ht="67.5" customHeight="1" x14ac:dyDescent="0.2"/>
    <row r="661" ht="67.5" customHeight="1" x14ac:dyDescent="0.2"/>
    <row r="676" ht="67.5" customHeight="1" x14ac:dyDescent="0.2"/>
    <row r="691" ht="67.5" customHeight="1" x14ac:dyDescent="0.2"/>
    <row r="706" ht="67.5" customHeight="1" x14ac:dyDescent="0.2"/>
    <row r="720" ht="67.5" customHeight="1" x14ac:dyDescent="0.2"/>
    <row r="735" ht="67.5" customHeight="1" x14ac:dyDescent="0.2"/>
    <row r="750" ht="67.5" customHeight="1" x14ac:dyDescent="0.2"/>
    <row r="764" ht="67.5" customHeight="1" x14ac:dyDescent="0.2"/>
    <row r="779" ht="67.5" customHeight="1" x14ac:dyDescent="0.2"/>
    <row r="793" ht="148.5" customHeight="1" x14ac:dyDescent="0.2"/>
  </sheetData>
  <mergeCells count="43">
    <mergeCell ref="G9:G10"/>
    <mergeCell ref="B5:T5"/>
    <mergeCell ref="U5:AK5"/>
    <mergeCell ref="B7:T8"/>
    <mergeCell ref="U7:AC8"/>
    <mergeCell ref="AD7:AD8"/>
    <mergeCell ref="AE7:AK7"/>
    <mergeCell ref="AE8:AK8"/>
    <mergeCell ref="B9:B10"/>
    <mergeCell ref="C9:C10"/>
    <mergeCell ref="D9:D10"/>
    <mergeCell ref="E9:E10"/>
    <mergeCell ref="F9:F10"/>
    <mergeCell ref="AK9:AK10"/>
    <mergeCell ref="B11:B19"/>
    <mergeCell ref="C11:C19"/>
    <mergeCell ref="D11:D19"/>
    <mergeCell ref="E11:E19"/>
    <mergeCell ref="F11:F19"/>
    <mergeCell ref="AA9:AA10"/>
    <mergeCell ref="AB9:AB10"/>
    <mergeCell ref="AC9:AC10"/>
    <mergeCell ref="AD9:AD10"/>
    <mergeCell ref="W9:W10"/>
    <mergeCell ref="X9:X10"/>
    <mergeCell ref="Y9:Y10"/>
    <mergeCell ref="Z9:Z10"/>
    <mergeCell ref="H9:J9"/>
    <mergeCell ref="K9:K10"/>
    <mergeCell ref="AJ9:AJ10"/>
    <mergeCell ref="AE9:AE10"/>
    <mergeCell ref="AF9:AF10"/>
    <mergeCell ref="U9:U10"/>
    <mergeCell ref="V9:V10"/>
    <mergeCell ref="H14:H15"/>
    <mergeCell ref="H16:H18"/>
    <mergeCell ref="AG9:AG10"/>
    <mergeCell ref="AH9:AH10"/>
    <mergeCell ref="AI9:AI10"/>
    <mergeCell ref="L9:O9"/>
    <mergeCell ref="P9:P10"/>
    <mergeCell ref="Q9:Q10"/>
    <mergeCell ref="R9:T9"/>
  </mergeCells>
  <conditionalFormatting sqref="AB742:AF742 AE574:AF574 AE562:AF562 AE294:AF294 AE62:AF62 AE60:AF60 AE51:AF51 AE49:AE50 AE52:AE59 AE61 AE34:AF34 AE22:AF22 AE37:AF37 AE48:AF48 AE23:AE33 AE35:AE36 AE38:AE47 AB110:AF110 AB95:AF95 AB89:AF92 AB80:AF80 AB74:AF77 AB65:AF65 AB63:AE64 AB66:AE73 AB78:AE79 AB81:AE88 AB93:AE94 AB104:AF107 AB96:AE103 AB108:AE109 AB122:AF123 AB111:AE121 AB125:AF125 AB124:AE124 AB135:AF136 AB126:AE134 AB138:AF138 AB137:AE137 AB150:AF151 AB139:AE149 AB153:AF153 AB152:AE152 AB154:AE163 AF149 AF163:AF164 AE166:AF166 AE164:AE165 AE167:AE176 AF176 AE177:AF178 AE180:AF180 AE179 AE181:AE190 AF190 AE191:AF192 AE194:AF194 AE193 AE195:AE204 AF204 AE205:AF206 AE208:AF208 AE207 AE209:AE218 AF218 AB164:AD218 AB219:AF291 AE306:AF307 AE309:AF309 AE308 AE310:AE319 AF319 AB320:AF320 AE321:AF559 AE560:AE561 AE563:AE573 AB321:AD574 AB575:AF660 AB737:AF737 AB672:AF673 AB663:AF663 AB661:AE662 AB664:AE671 AB675:AF734 AB674:AE674 AB735:AE736 AB738:AE741 AB746:AF747 AB743:AE745 AB749:AF809 AB748:AE748 AB292:AE293 AE295:AE305 AB294:AD319 AB19:AD62 AE19:AE21 AB14:AE16 AB13 AB17:AB18 AB11:AD12">
    <cfRule type="cellIs" dxfId="382" priority="29" stopIfTrue="1" operator="equal">
      <formula>"I"</formula>
    </cfRule>
    <cfRule type="cellIs" dxfId="381" priority="30" stopIfTrue="1" operator="equal">
      <formula>"II"</formula>
    </cfRule>
    <cfRule type="cellIs" dxfId="380" priority="31" stopIfTrue="1" operator="between">
      <formula>"III"</formula>
      <formula>"IV"</formula>
    </cfRule>
  </conditionalFormatting>
  <conditionalFormatting sqref="AD742:AF742 AE574:AF574 AE562:AF562 AD294:AF294 AD292:AE293 AD295:AE306 AD110:AF110 AD95:AF95 AD89:AF92 AD80:AF80 AD62:AF62 AD60:AF60 AD51:AF51 AD34:AF34 AD22:AF22 AD23:AE33 AD37:AF37 AD35:AE36 AD48:AF48 AD38:AE47 AD49:AE50 AD52:AE59 AD61:AE61 AD74:AF77 AD65:AF65 AD63:AE64 AD66:AE73 AD78:AE79 AD81:AE88 AD93:AE94 AD104:AF107 AD96:AE103 AD108:AE109 AD122:AF123 AD111:AE121 AD125:AF125 AD124:AE124 AD135:AF136 AD126:AE134 AD138:AF138 AD137:AE137 AD150:AF151 AD139:AE149 AD153:AF153 AD152:AE152 AD154:AE163 AF149 AF163:AF164 AE166:AF166 AE164:AE165 AE167:AE176 AF176 AE177:AF178 AE180:AF180 AE179 AE181:AE190 AF190 AE191:AF192 AE194:AF194 AE193 AE195:AE204 AF204 AE205:AF206 AE208:AF208 AE207 AE209:AE218 AF218 AD164:AD218 AD219:AF291 AF306:AF307 AE309:AF309 AE307:AE308 AE310:AE319 AF319 AD307:AD319 AD320:AF320 AE321:AF559 AE560:AE561 AE563:AE573 AD321:AD574 AD575:AF660 AD737:AF737 AD672:AF673 AD663:AF663 AD661:AE662 AD664:AE671 AD675:AF734 AD674:AE674 AD735:AE736 AD738:AE741 AD746:AF747 AD743:AE745 AD749:AF809 AD748:AE748 AD19:AE21 AD14:AE16 AD11:AD12">
    <cfRule type="cellIs" dxfId="379" priority="27" stopIfTrue="1" operator="equal">
      <formula>"Aceptable"</formula>
    </cfRule>
    <cfRule type="cellIs" dxfId="378" priority="28" stopIfTrue="1" operator="equal">
      <formula>"No aceptable"</formula>
    </cfRule>
  </conditionalFormatting>
  <conditionalFormatting sqref="AD11:AD12 AD19:AD809 AD14:AD16">
    <cfRule type="containsText" dxfId="377" priority="22" stopIfTrue="1" operator="containsText" text="No aceptable o aceptable con control específico">
      <formula>NOT(ISERROR(SEARCH("No aceptable o aceptable con control específico",AD11)))</formula>
    </cfRule>
    <cfRule type="containsText" dxfId="376" priority="25" stopIfTrue="1" operator="containsText" text="No aceptable">
      <formula>NOT(ISERROR(SEARCH("No aceptable",AD11)))</formula>
    </cfRule>
    <cfRule type="containsText" dxfId="375" priority="26" stopIfTrue="1" operator="containsText" text="No Aceptable o aceptable con control específico">
      <formula>NOT(ISERROR(SEARCH("No Aceptable o aceptable con control específico",AD11)))</formula>
    </cfRule>
  </conditionalFormatting>
  <conditionalFormatting sqref="AD12">
    <cfRule type="containsText" dxfId="374" priority="23" stopIfTrue="1" operator="containsText" text="No aceptable">
      <formula>NOT(ISERROR(SEARCH("No aceptable",AD12)))</formula>
    </cfRule>
    <cfRule type="containsText" dxfId="373" priority="24" stopIfTrue="1" operator="containsText" text="No Aceptable o aceptable con control específico">
      <formula>NOT(ISERROR(SEARCH("No Aceptable o aceptable con control específico",AD12)))</formula>
    </cfRule>
  </conditionalFormatting>
  <conditionalFormatting sqref="AD18:AE18">
    <cfRule type="cellIs" dxfId="372" priority="17" stopIfTrue="1" operator="equal">
      <formula>"Aceptable"</formula>
    </cfRule>
    <cfRule type="cellIs" dxfId="371" priority="18" stopIfTrue="1" operator="equal">
      <formula>"No aceptable"</formula>
    </cfRule>
  </conditionalFormatting>
  <conditionalFormatting sqref="AD18">
    <cfRule type="containsText" dxfId="370" priority="14" stopIfTrue="1" operator="containsText" text="No aceptable o aceptable con control específico">
      <formula>NOT(ISERROR(SEARCH("No aceptable o aceptable con control específico",AD18)))</formula>
    </cfRule>
    <cfRule type="containsText" dxfId="369" priority="15" stopIfTrue="1" operator="containsText" text="No aceptable">
      <formula>NOT(ISERROR(SEARCH("No aceptable",AD18)))</formula>
    </cfRule>
    <cfRule type="containsText" dxfId="368" priority="16" stopIfTrue="1" operator="containsText" text="No Aceptable o aceptable con control específico">
      <formula>NOT(ISERROR(SEARCH("No Aceptable o aceptable con control específico",AD18)))</formula>
    </cfRule>
  </conditionalFormatting>
  <conditionalFormatting sqref="AD17:AE17">
    <cfRule type="cellIs" dxfId="367" priority="9" stopIfTrue="1" operator="equal">
      <formula>"Aceptable"</formula>
    </cfRule>
    <cfRule type="cellIs" dxfId="366" priority="10" stopIfTrue="1" operator="equal">
      <formula>"No aceptable"</formula>
    </cfRule>
  </conditionalFormatting>
  <conditionalFormatting sqref="AD17">
    <cfRule type="containsText" dxfId="365" priority="6" stopIfTrue="1" operator="containsText" text="No aceptable o aceptable con control específico">
      <formula>NOT(ISERROR(SEARCH("No aceptable o aceptable con control específico",AD17)))</formula>
    </cfRule>
    <cfRule type="containsText" dxfId="364" priority="7" stopIfTrue="1" operator="containsText" text="No aceptable">
      <formula>NOT(ISERROR(SEARCH("No aceptable",AD17)))</formula>
    </cfRule>
    <cfRule type="containsText" dxfId="363" priority="8" stopIfTrue="1" operator="containsText" text="No Aceptable o aceptable con control específico">
      <formula>NOT(ISERROR(SEARCH("No Aceptable o aceptable con control específico",AD17)))</formula>
    </cfRule>
  </conditionalFormatting>
  <conditionalFormatting sqref="AD13">
    <cfRule type="containsText" dxfId="362" priority="1" stopIfTrue="1" operator="containsText" text="No aceptable o aceptable con control específico">
      <formula>NOT(ISERROR(SEARCH("No aceptable o aceptable con control específico",AD13)))</formula>
    </cfRule>
    <cfRule type="containsText" dxfId="361" priority="2" stopIfTrue="1" operator="containsText" text="No aceptable">
      <formula>NOT(ISERROR(SEARCH("No aceptable",AD13)))</formula>
    </cfRule>
    <cfRule type="containsText" dxfId="360" priority="3" stopIfTrue="1" operator="containsText" text="No Aceptable o aceptable con control específico">
      <formula>NOT(ISERROR(SEARCH("No Aceptable o aceptable con control específico",AD13)))</formula>
    </cfRule>
  </conditionalFormatting>
  <conditionalFormatting sqref="AD13:AE13">
    <cfRule type="cellIs" dxfId="359" priority="4" stopIfTrue="1" operator="equal">
      <formula>"Aceptable"</formula>
    </cfRule>
    <cfRule type="cellIs" dxfId="358"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7:Z18 Z13" xr:uid="{00000000-0002-0000-1800-000000000000}">
      <formula1>"100,60,25,10"</formula1>
    </dataValidation>
    <dataValidation type="list" allowBlank="1" showInputMessage="1" prompt="4 = Continua_x000a_3 = Frecuente_x000a_2 = Ocasional_x000a_1 = Esporádica" sqref="V17:V18 V13" xr:uid="{00000000-0002-0000-1800-000001000000}">
      <formula1>"4, 3, 2, 1"</formula1>
    </dataValidation>
    <dataValidation type="list" allowBlank="1" showInputMessage="1" showErrorMessage="1" prompt="10 = Muy Alto_x000a_6 = Alto_x000a_2 = Medio_x000a_0 = Bajo" sqref="U17:U18 U13" xr:uid="{00000000-0002-0000-1800-000002000000}">
      <formula1>"10, 6, 2, 0, "</formula1>
    </dataValidation>
    <dataValidation allowBlank="1" sqref="AA17:AA18 AA13" xr:uid="{00000000-0002-0000-1800-000003000000}"/>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1:BL794"/>
  <sheetViews>
    <sheetView workbookViewId="0"/>
  </sheetViews>
  <sheetFormatPr baseColWidth="10" defaultRowHeight="12.75" x14ac:dyDescent="0.2"/>
  <cols>
    <col min="1" max="1" width="1.85546875" customWidth="1"/>
    <col min="2" max="2" width="4.7109375" customWidth="1"/>
    <col min="3" max="3" width="7.5703125" customWidth="1"/>
    <col min="4" max="5" width="6.42578125" customWidth="1"/>
    <col min="6" max="6" width="15.5703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248" t="s">
        <v>3</v>
      </c>
      <c r="I10" s="248" t="s">
        <v>4</v>
      </c>
      <c r="J10" s="248" t="s">
        <v>6</v>
      </c>
      <c r="K10" s="307"/>
      <c r="L10" s="247" t="s">
        <v>42</v>
      </c>
      <c r="M10" s="247" t="s">
        <v>43</v>
      </c>
      <c r="N10" s="27" t="s">
        <v>44</v>
      </c>
      <c r="O10" s="27" t="s">
        <v>47</v>
      </c>
      <c r="P10" s="307"/>
      <c r="Q10" s="308"/>
      <c r="R10" s="248" t="s">
        <v>6</v>
      </c>
      <c r="S10" s="248" t="s">
        <v>1</v>
      </c>
      <c r="T10" s="24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8.25" customHeight="1" thickBot="1" x14ac:dyDescent="0.4">
      <c r="B11" s="315" t="s">
        <v>252</v>
      </c>
      <c r="C11" s="315" t="s">
        <v>742</v>
      </c>
      <c r="D11" s="315" t="s">
        <v>528</v>
      </c>
      <c r="E11" s="334" t="s">
        <v>256</v>
      </c>
      <c r="F11" s="334" t="s">
        <v>529</v>
      </c>
      <c r="G11" s="67" t="s">
        <v>45</v>
      </c>
      <c r="H11" s="245" t="s">
        <v>37</v>
      </c>
      <c r="I11" s="15" t="s">
        <v>52</v>
      </c>
      <c r="J11" s="15" t="s">
        <v>57</v>
      </c>
      <c r="K11" s="211" t="s">
        <v>59</v>
      </c>
      <c r="L11" s="7">
        <v>1</v>
      </c>
      <c r="M11" s="7">
        <v>0</v>
      </c>
      <c r="N11" s="7">
        <v>0</v>
      </c>
      <c r="O11" s="7">
        <f t="shared" ref="O11:O20" si="0">SUM(L11:N11)</f>
        <v>1</v>
      </c>
      <c r="P11" s="211" t="str">
        <f t="shared" ref="P11:P20" si="1">K11</f>
        <v xml:space="preserve">FATIGA VISUAL, CEFALEÁ, DISMINUCIÓN DE LA DESTREZA Y PRECISIÓN, DESLUMBRAMIENTO </v>
      </c>
      <c r="Q11" s="211">
        <v>8</v>
      </c>
      <c r="R11" s="211" t="s">
        <v>64</v>
      </c>
      <c r="S11" s="211" t="s">
        <v>120</v>
      </c>
      <c r="T11" s="211" t="s">
        <v>34</v>
      </c>
      <c r="U11" s="8">
        <v>2</v>
      </c>
      <c r="V11" s="8">
        <v>4</v>
      </c>
      <c r="W11" s="8">
        <f t="shared" ref="W11:W20" si="2">V11*U11</f>
        <v>8</v>
      </c>
      <c r="X11" s="9" t="str">
        <f t="shared" ref="X11:X20" si="3">+IF(AND(U11*V11&gt;=24,U11*V11&lt;=40),"MA",IF(AND(U11*V11&gt;=10,U11*V11&lt;=20),"A",IF(AND(U11*V11&gt;=6,U11*V11&lt;=8),"M",IF(AND(U11*V11&gt;=0,U11*V11&lt;=4),"B",""))))</f>
        <v>M</v>
      </c>
      <c r="Y11" s="10" t="str">
        <f t="shared" ref="Y11:Y20"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0" si="5">W11*Z11</f>
        <v>80</v>
      </c>
      <c r="AB11" s="11" t="str">
        <f t="shared" ref="AB11:AB20" si="6">+IF(AND(U11*V11*Z11&gt;=600,U11*V11*Z11&lt;=4000),"I",IF(AND(U11*V11*Z11&gt;=150,U11*V11*Z11&lt;=500),"II",IF(AND(U11*V11*Z11&gt;=40,U11*V11*Z11&lt;=120),"III",IF(AND(U11*V11*Z11&gt;=0,U11*V11*Z11&lt;=20),"IV",""))))</f>
        <v>III</v>
      </c>
      <c r="AC11" s="10" t="str">
        <f t="shared" ref="AC11:AC20"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0" si="8">+IF(AB11="I","No aceptable",IF(AB11="II","No aceptable o aceptable con control específico",IF(AB11="III","Aceptable",IF(AB11="IV","Aceptable",""))))</f>
        <v>Aceptable</v>
      </c>
      <c r="AE11" s="10" t="s">
        <v>68</v>
      </c>
      <c r="AF11" s="211" t="s">
        <v>35</v>
      </c>
      <c r="AG11" s="211" t="s">
        <v>35</v>
      </c>
      <c r="AH11" s="211" t="s">
        <v>526</v>
      </c>
      <c r="AI11" s="13" t="s">
        <v>640</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21.5" x14ac:dyDescent="0.35">
      <c r="B12" s="315"/>
      <c r="C12" s="315"/>
      <c r="D12" s="315"/>
      <c r="E12" s="334"/>
      <c r="F12" s="334"/>
      <c r="G12" s="67" t="s">
        <v>45</v>
      </c>
      <c r="H12" s="244" t="s">
        <v>49</v>
      </c>
      <c r="I12" s="277" t="s">
        <v>80</v>
      </c>
      <c r="J12" s="277" t="s">
        <v>732</v>
      </c>
      <c r="K12" s="277" t="s">
        <v>82</v>
      </c>
      <c r="L12" s="7">
        <v>1</v>
      </c>
      <c r="M12" s="7">
        <v>0</v>
      </c>
      <c r="N12" s="7">
        <v>0</v>
      </c>
      <c r="O12" s="7">
        <f t="shared" si="0"/>
        <v>1</v>
      </c>
      <c r="P12" s="211" t="str">
        <f t="shared" si="1"/>
        <v>ESTRÉS POR MONOTONÍA Y RESPONSABILIDAD, TRANSTORNOS EN LA ATENCIÓN, CEFALEAS MIGRAÑOSAS, ESPASMOS MUSCULARES.</v>
      </c>
      <c r="Q12" s="211">
        <v>8</v>
      </c>
      <c r="R12" s="211" t="s">
        <v>34</v>
      </c>
      <c r="S12" s="211" t="s">
        <v>34</v>
      </c>
      <c r="T12" s="211" t="s">
        <v>34</v>
      </c>
      <c r="U12" s="8">
        <v>2</v>
      </c>
      <c r="V12" s="8">
        <v>4</v>
      </c>
      <c r="W12" s="8">
        <f t="shared" si="2"/>
        <v>8</v>
      </c>
      <c r="X12" s="9" t="str">
        <f t="shared" si="3"/>
        <v>M</v>
      </c>
      <c r="Y12" s="10" t="str">
        <f t="shared" si="4"/>
        <v>Situación deficiente con exposición esporádica, o bien situación mejorable con exposición continuada o frecuente. Es posible que suceda el daño alguna vez.</v>
      </c>
      <c r="Z12" s="8">
        <v>10</v>
      </c>
      <c r="AA12" s="8">
        <f t="shared" si="5"/>
        <v>80</v>
      </c>
      <c r="AB12" s="11" t="str">
        <f t="shared" si="6"/>
        <v>III</v>
      </c>
      <c r="AC12" s="10" t="str">
        <f t="shared" si="7"/>
        <v>Mejorar si es posible. Sería conveniente justificar la intervención y su rentabilidad.</v>
      </c>
      <c r="AD12" s="12" t="str">
        <f t="shared" si="8"/>
        <v>Aceptable</v>
      </c>
      <c r="AE12" s="18" t="s">
        <v>87</v>
      </c>
      <c r="AF12" s="15" t="s">
        <v>35</v>
      </c>
      <c r="AG12" s="15" t="s">
        <v>35</v>
      </c>
      <c r="AH12" s="15" t="s">
        <v>35</v>
      </c>
      <c r="AI12" s="19" t="s">
        <v>733</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67.5" x14ac:dyDescent="0.35">
      <c r="B13" s="315"/>
      <c r="C13" s="315"/>
      <c r="D13" s="315"/>
      <c r="E13" s="334"/>
      <c r="F13" s="334"/>
      <c r="G13" s="67" t="s">
        <v>45</v>
      </c>
      <c r="H13" s="277" t="s">
        <v>398</v>
      </c>
      <c r="I13" s="277" t="s">
        <v>51</v>
      </c>
      <c r="J13" s="277" t="s">
        <v>97</v>
      </c>
      <c r="K13" s="277" t="s">
        <v>91</v>
      </c>
      <c r="L13" s="7">
        <v>1</v>
      </c>
      <c r="M13" s="7">
        <v>0</v>
      </c>
      <c r="N13" s="7">
        <v>0</v>
      </c>
      <c r="O13" s="7">
        <f t="shared" si="0"/>
        <v>1</v>
      </c>
      <c r="P13" s="211" t="str">
        <f t="shared" si="1"/>
        <v>ALTERACIONES OSTEOMUSCULARES DE ESPALDA Y EXTREMIDADES.</v>
      </c>
      <c r="Q13" s="211">
        <v>8</v>
      </c>
      <c r="R13" s="211" t="s">
        <v>34</v>
      </c>
      <c r="S13" s="211" t="s">
        <v>98</v>
      </c>
      <c r="T13" s="211" t="s">
        <v>34</v>
      </c>
      <c r="U13" s="8">
        <v>2</v>
      </c>
      <c r="V13" s="8">
        <v>4</v>
      </c>
      <c r="W13" s="8">
        <f t="shared" si="2"/>
        <v>8</v>
      </c>
      <c r="X13" s="9" t="str">
        <f t="shared" si="3"/>
        <v>M</v>
      </c>
      <c r="Y13" s="10" t="str">
        <f t="shared" si="4"/>
        <v>Situación deficiente con exposición esporádica, o bien situación mejorable con exposición continuada o frecuente. Es posible que suceda el daño alguna vez.</v>
      </c>
      <c r="Z13" s="8">
        <v>10</v>
      </c>
      <c r="AA13" s="8">
        <f t="shared" si="5"/>
        <v>80</v>
      </c>
      <c r="AB13" s="11" t="str">
        <f t="shared" si="6"/>
        <v>III</v>
      </c>
      <c r="AC13" s="10" t="str">
        <f t="shared" si="7"/>
        <v>Mejorar si es posible. Sería conveniente justificar la intervención y su rentabilidad.</v>
      </c>
      <c r="AD13" s="12" t="str">
        <f t="shared" si="8"/>
        <v>Aceptable</v>
      </c>
      <c r="AE13" s="10" t="s">
        <v>127</v>
      </c>
      <c r="AF13" s="15" t="s">
        <v>35</v>
      </c>
      <c r="AG13" s="15" t="s">
        <v>35</v>
      </c>
      <c r="AH13" s="8" t="s">
        <v>346</v>
      </c>
      <c r="AI13" s="20" t="s">
        <v>734</v>
      </c>
      <c r="AJ13" s="211"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334"/>
      <c r="F14" s="334"/>
      <c r="G14" s="284" t="s">
        <v>45</v>
      </c>
      <c r="H14" s="15" t="s">
        <v>572</v>
      </c>
      <c r="I14" s="15" t="s">
        <v>566</v>
      </c>
      <c r="J14" s="15" t="s">
        <v>666</v>
      </c>
      <c r="K14" s="212" t="s">
        <v>576</v>
      </c>
      <c r="L14" s="276">
        <v>1</v>
      </c>
      <c r="M14" s="280">
        <v>0</v>
      </c>
      <c r="N14" s="281">
        <v>0</v>
      </c>
      <c r="O14" s="281">
        <v>1</v>
      </c>
      <c r="P14" s="15" t="s">
        <v>577</v>
      </c>
      <c r="Q14" s="15">
        <v>8</v>
      </c>
      <c r="R14" s="15" t="s">
        <v>34</v>
      </c>
      <c r="S14" s="15" t="s">
        <v>34</v>
      </c>
      <c r="T14" s="285" t="s">
        <v>34</v>
      </c>
      <c r="U14" s="90">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20" t="s">
        <v>849</v>
      </c>
      <c r="AJ14" s="15" t="s">
        <v>735</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334"/>
      <c r="F15" s="334"/>
      <c r="G15" s="67" t="s">
        <v>34</v>
      </c>
      <c r="H15" s="311" t="s">
        <v>50</v>
      </c>
      <c r="I15" s="15" t="s">
        <v>559</v>
      </c>
      <c r="J15" s="15" t="s">
        <v>558</v>
      </c>
      <c r="K15" s="211" t="s">
        <v>102</v>
      </c>
      <c r="L15" s="7">
        <v>1</v>
      </c>
      <c r="M15" s="7">
        <v>0</v>
      </c>
      <c r="N15" s="7">
        <v>0</v>
      </c>
      <c r="O15" s="7">
        <f t="shared" si="0"/>
        <v>1</v>
      </c>
      <c r="P15" s="211" t="str">
        <f t="shared" si="1"/>
        <v xml:space="preserve">HERIDAS, GOLPES </v>
      </c>
      <c r="Q15" s="211">
        <v>8</v>
      </c>
      <c r="R15" s="211" t="s">
        <v>34</v>
      </c>
      <c r="S15" s="211" t="s">
        <v>34</v>
      </c>
      <c r="T15" s="211" t="s">
        <v>34</v>
      </c>
      <c r="U15" s="8">
        <v>2</v>
      </c>
      <c r="V15" s="8">
        <v>3</v>
      </c>
      <c r="W15" s="8">
        <f t="shared" si="2"/>
        <v>6</v>
      </c>
      <c r="X15" s="9" t="str">
        <f t="shared" si="3"/>
        <v>M</v>
      </c>
      <c r="Y15" s="10" t="str">
        <f t="shared" si="4"/>
        <v>Situación deficiente con exposición esporádica, o bien situación mejorable con exposición continuada o frecuente. Es posible que suceda el daño alguna vez.</v>
      </c>
      <c r="Z15" s="8">
        <v>10</v>
      </c>
      <c r="AA15" s="8">
        <f t="shared" si="5"/>
        <v>60</v>
      </c>
      <c r="AB15" s="11" t="str">
        <f t="shared" si="6"/>
        <v>III</v>
      </c>
      <c r="AC15" s="10" t="str">
        <f t="shared" si="7"/>
        <v>Mejorar si es posible. Sería conveniente justificar la intervención y su rentabilidad.</v>
      </c>
      <c r="AD15" s="12" t="str">
        <f t="shared" si="8"/>
        <v>Aceptable</v>
      </c>
      <c r="AE15" s="10" t="s">
        <v>104</v>
      </c>
      <c r="AF15" s="211" t="s">
        <v>35</v>
      </c>
      <c r="AG15" s="211" t="s">
        <v>35</v>
      </c>
      <c r="AH15" s="211" t="s">
        <v>348</v>
      </c>
      <c r="AI15" s="13" t="s">
        <v>736</v>
      </c>
      <c r="AJ15" s="211"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334"/>
      <c r="F16" s="334"/>
      <c r="G16" s="67" t="s">
        <v>34</v>
      </c>
      <c r="H16" s="321"/>
      <c r="I16" s="15" t="s">
        <v>54</v>
      </c>
      <c r="J16" s="15" t="s">
        <v>258</v>
      </c>
      <c r="K16" s="211" t="s">
        <v>107</v>
      </c>
      <c r="L16" s="7">
        <v>1</v>
      </c>
      <c r="M16" s="7">
        <v>0</v>
      </c>
      <c r="N16" s="7">
        <v>0</v>
      </c>
      <c r="O16" s="7">
        <f t="shared" si="0"/>
        <v>1</v>
      </c>
      <c r="P16" s="211" t="s">
        <v>108</v>
      </c>
      <c r="Q16" s="211">
        <v>8</v>
      </c>
      <c r="R16" s="211" t="s">
        <v>34</v>
      </c>
      <c r="S16" s="211" t="s">
        <v>34</v>
      </c>
      <c r="T16" s="211" t="s">
        <v>34</v>
      </c>
      <c r="U16" s="8">
        <v>2</v>
      </c>
      <c r="V16" s="8">
        <v>3</v>
      </c>
      <c r="W16" s="8">
        <f>V16*U16</f>
        <v>6</v>
      </c>
      <c r="X16" s="9" t="str">
        <f>+IF(AND(U16*V16&gt;=24,U16*V16&lt;=40),"MA",IF(AND(U16*V16&gt;=10,U16*V16&lt;=20),"A",IF(AND(U16*V16&gt;=6,U16*V16&lt;=8),"M",IF(AND(U16*V16&gt;=0,U16*V16&lt;=4),"B",""))))</f>
        <v>M</v>
      </c>
      <c r="Y16" s="10"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
        <v>10</v>
      </c>
      <c r="AA16" s="8">
        <f>W16*Z16</f>
        <v>60</v>
      </c>
      <c r="AB16" s="11" t="str">
        <f t="shared" si="6"/>
        <v>III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2" t="str">
        <f>+IF(AB16="I","No aceptable",IF(AB16="II","No aceptable o aceptable con control específico",IF(AB16="III","Aceptable",IF(AB16="IV","Aceptable",""))))</f>
        <v>Aceptable</v>
      </c>
      <c r="AE16" s="10" t="s">
        <v>109</v>
      </c>
      <c r="AF16" s="15" t="s">
        <v>35</v>
      </c>
      <c r="AG16" s="15" t="s">
        <v>35</v>
      </c>
      <c r="AH16" s="15" t="s">
        <v>366</v>
      </c>
      <c r="AI16" s="13" t="s">
        <v>737</v>
      </c>
      <c r="AJ16" s="15"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44.25" customHeight="1" x14ac:dyDescent="0.35">
      <c r="B17" s="315"/>
      <c r="C17" s="315"/>
      <c r="D17" s="315"/>
      <c r="E17" s="334"/>
      <c r="F17" s="334"/>
      <c r="G17" s="67"/>
      <c r="H17" s="321"/>
      <c r="I17" s="15" t="s">
        <v>157</v>
      </c>
      <c r="J17" s="15" t="s">
        <v>112</v>
      </c>
      <c r="K17" s="211" t="s">
        <v>408</v>
      </c>
      <c r="L17" s="7">
        <v>1</v>
      </c>
      <c r="M17" s="7">
        <v>0</v>
      </c>
      <c r="N17" s="7">
        <v>0</v>
      </c>
      <c r="O17" s="7">
        <f t="shared" si="0"/>
        <v>1</v>
      </c>
      <c r="P17" s="211" t="str">
        <f>K17</f>
        <v>MUERTE, FRACTURAS, LACERACIÓN, CONTUSIÓN, HERIDAS , GOLPES</v>
      </c>
      <c r="Q17" s="211">
        <v>8</v>
      </c>
      <c r="R17" s="211" t="s">
        <v>34</v>
      </c>
      <c r="S17" s="211" t="s">
        <v>34</v>
      </c>
      <c r="T17" s="211" t="s">
        <v>34</v>
      </c>
      <c r="U17" s="8">
        <v>2</v>
      </c>
      <c r="V17" s="8">
        <v>3</v>
      </c>
      <c r="W17" s="8">
        <f>V17*U17</f>
        <v>6</v>
      </c>
      <c r="X17" s="9" t="str">
        <f>+IF(AND(U17*V17&gt;=24,U17*V17&lt;=40),"MA",IF(AND(U17*V17&gt;=10,U17*V17&lt;=20),"A",IF(AND(U17*V17&gt;=6,U17*V17&lt;=8),"M",IF(AND(U17*V17&gt;=0,U17*V17&lt;=4),"B",""))))</f>
        <v>M</v>
      </c>
      <c r="Y17" s="10"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8">
        <v>10</v>
      </c>
      <c r="AA17" s="8">
        <f>W17*Z17</f>
        <v>60</v>
      </c>
      <c r="AB17" s="11" t="str">
        <f t="shared" si="6"/>
        <v>III</v>
      </c>
      <c r="AC17" s="1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2" t="str">
        <f>+IF(AB17="I","No aceptable",IF(AB17="II","No aceptable o aceptable con control específico",IF(AB17="III","Aceptable",IF(AB17="IV","Aceptable",""))))</f>
        <v>Aceptable</v>
      </c>
      <c r="AE17" s="10" t="s">
        <v>155</v>
      </c>
      <c r="AF17" s="15" t="s">
        <v>35</v>
      </c>
      <c r="AG17" s="15" t="s">
        <v>35</v>
      </c>
      <c r="AH17" s="15" t="s">
        <v>35</v>
      </c>
      <c r="AI17" s="13" t="s">
        <v>738</v>
      </c>
      <c r="AJ17" s="15"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 x14ac:dyDescent="0.35">
      <c r="B18" s="315"/>
      <c r="C18" s="315"/>
      <c r="D18" s="315"/>
      <c r="E18" s="334"/>
      <c r="F18" s="334"/>
      <c r="G18" s="67" t="s">
        <v>34</v>
      </c>
      <c r="H18" s="312"/>
      <c r="I18" s="15" t="s">
        <v>149</v>
      </c>
      <c r="J18" s="15" t="s">
        <v>239</v>
      </c>
      <c r="K18" s="211" t="s">
        <v>240</v>
      </c>
      <c r="L18" s="7">
        <v>1</v>
      </c>
      <c r="M18" s="7">
        <v>0</v>
      </c>
      <c r="N18" s="7">
        <v>0</v>
      </c>
      <c r="O18" s="7">
        <f t="shared" si="0"/>
        <v>1</v>
      </c>
      <c r="P18" s="211" t="s">
        <v>241</v>
      </c>
      <c r="Q18" s="211">
        <v>1</v>
      </c>
      <c r="R18" s="211" t="s">
        <v>34</v>
      </c>
      <c r="S18" s="211" t="s">
        <v>34</v>
      </c>
      <c r="T18" s="211"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2" t="s">
        <v>35</v>
      </c>
      <c r="AG18" s="10" t="s">
        <v>403</v>
      </c>
      <c r="AH18" s="10" t="s">
        <v>244</v>
      </c>
      <c r="AI18" s="10" t="s">
        <v>739</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1" x14ac:dyDescent="0.35">
      <c r="B19" s="315"/>
      <c r="C19" s="315"/>
      <c r="D19" s="315"/>
      <c r="E19" s="334"/>
      <c r="F19" s="334"/>
      <c r="G19" s="67" t="s">
        <v>34</v>
      </c>
      <c r="H19" s="246" t="s">
        <v>259</v>
      </c>
      <c r="I19" s="15" t="s">
        <v>260</v>
      </c>
      <c r="J19" s="15" t="s">
        <v>261</v>
      </c>
      <c r="K19" s="211" t="s">
        <v>262</v>
      </c>
      <c r="L19" s="7">
        <v>1</v>
      </c>
      <c r="M19" s="7">
        <v>0</v>
      </c>
      <c r="N19" s="7">
        <v>0</v>
      </c>
      <c r="O19" s="7">
        <f t="shared" si="0"/>
        <v>1</v>
      </c>
      <c r="P19" s="211" t="s">
        <v>263</v>
      </c>
      <c r="Q19" s="211">
        <v>2</v>
      </c>
      <c r="R19" s="211" t="s">
        <v>264</v>
      </c>
      <c r="S19" s="211" t="s">
        <v>34</v>
      </c>
      <c r="T19" s="211" t="s">
        <v>34</v>
      </c>
      <c r="U19" s="8">
        <v>6</v>
      </c>
      <c r="V19" s="8">
        <v>2</v>
      </c>
      <c r="W19" s="8">
        <f t="shared" si="2"/>
        <v>12</v>
      </c>
      <c r="X19" s="9" t="str">
        <f t="shared" si="3"/>
        <v>A</v>
      </c>
      <c r="Y19" s="10" t="str">
        <f t="shared" si="4"/>
        <v>Situación deficiente con exposición frecuente u ocasional, o bien situación muy deficiente con exposición ocasional o esporádica. La materialización de Riesgo es posible que suceda varias veces en la vida laboral</v>
      </c>
      <c r="Z19" s="8">
        <v>25</v>
      </c>
      <c r="AA19" s="8">
        <f t="shared" si="5"/>
        <v>300</v>
      </c>
      <c r="AB19" s="11" t="str">
        <f t="shared" si="6"/>
        <v>II</v>
      </c>
      <c r="AC19" s="10" t="str">
        <f t="shared" si="7"/>
        <v>Corregir y adoptar medidas de control de inmediato. Sin embargo suspenda actividades si el nivel de riesgo está por encima o igual de 360.</v>
      </c>
      <c r="AD19" s="12" t="str">
        <f t="shared" si="8"/>
        <v>No aceptable o aceptable con control específico</v>
      </c>
      <c r="AE19" s="10" t="s">
        <v>265</v>
      </c>
      <c r="AF19" s="12" t="s">
        <v>35</v>
      </c>
      <c r="AG19" s="12" t="s">
        <v>35</v>
      </c>
      <c r="AH19" s="10" t="s">
        <v>267</v>
      </c>
      <c r="AI19" s="10" t="s">
        <v>740</v>
      </c>
      <c r="AJ19" s="211" t="s">
        <v>266</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12" customFormat="1" ht="81" x14ac:dyDescent="0.35">
      <c r="B20" s="329"/>
      <c r="C20" s="329"/>
      <c r="D20" s="329"/>
      <c r="E20" s="335"/>
      <c r="F20" s="335"/>
      <c r="G20" s="67" t="s">
        <v>34</v>
      </c>
      <c r="H20" s="211" t="s">
        <v>113</v>
      </c>
      <c r="I20" s="211" t="s">
        <v>114</v>
      </c>
      <c r="J20" s="15" t="s">
        <v>116</v>
      </c>
      <c r="K20" s="211" t="s">
        <v>115</v>
      </c>
      <c r="L20" s="7">
        <v>1</v>
      </c>
      <c r="M20" s="7">
        <v>0</v>
      </c>
      <c r="N20" s="7">
        <v>0</v>
      </c>
      <c r="O20" s="7">
        <f t="shared" si="0"/>
        <v>1</v>
      </c>
      <c r="P20" s="211" t="str">
        <f t="shared" si="1"/>
        <v>HERIDAS, FRACTURAS LACERACIONES MUERTE</v>
      </c>
      <c r="Q20" s="211">
        <v>8</v>
      </c>
      <c r="R20" s="211" t="s">
        <v>34</v>
      </c>
      <c r="S20" s="211" t="s">
        <v>34</v>
      </c>
      <c r="T20" s="211" t="s">
        <v>34</v>
      </c>
      <c r="U20" s="8">
        <v>2</v>
      </c>
      <c r="V20" s="8">
        <v>4</v>
      </c>
      <c r="W20" s="8">
        <f t="shared" si="2"/>
        <v>8</v>
      </c>
      <c r="X20" s="9" t="str">
        <f t="shared" si="3"/>
        <v>M</v>
      </c>
      <c r="Y20" s="10" t="str">
        <f t="shared" si="4"/>
        <v>Situación deficiente con exposición esporádica, o bien situación mejorable con exposición continuada o frecuente. Es posible que suceda el daño alguna vez.</v>
      </c>
      <c r="Z20" s="8">
        <v>10</v>
      </c>
      <c r="AA20" s="8">
        <f t="shared" si="5"/>
        <v>80</v>
      </c>
      <c r="AB20" s="11" t="str">
        <f t="shared" si="6"/>
        <v>III</v>
      </c>
      <c r="AC20" s="10" t="str">
        <f t="shared" si="7"/>
        <v>Mejorar si es posible. Sería conveniente justificar la intervención y su rentabilidad.</v>
      </c>
      <c r="AD20" s="12" t="str">
        <f t="shared" si="8"/>
        <v>Aceptable</v>
      </c>
      <c r="AE20" s="24" t="s">
        <v>117</v>
      </c>
      <c r="AF20" s="211" t="s">
        <v>35</v>
      </c>
      <c r="AG20" s="211" t="s">
        <v>35</v>
      </c>
      <c r="AH20" s="211" t="s">
        <v>346</v>
      </c>
      <c r="AI20" s="13" t="s">
        <v>741</v>
      </c>
      <c r="AJ20" s="211" t="s">
        <v>35</v>
      </c>
      <c r="AK20" s="14" t="s">
        <v>36</v>
      </c>
    </row>
    <row r="21" spans="2:64" ht="67.5" customHeight="1" x14ac:dyDescent="0.2">
      <c r="AI21" s="220"/>
    </row>
    <row r="22" spans="2:64" x14ac:dyDescent="0.2">
      <c r="AI22" s="220"/>
    </row>
    <row r="50" ht="67.5" customHeight="1" x14ac:dyDescent="0.2"/>
    <row r="64" ht="67.5" customHeight="1" x14ac:dyDescent="0.2"/>
    <row r="79" ht="67.5" customHeight="1" x14ac:dyDescent="0.2"/>
    <row r="94" ht="67.5" customHeight="1" x14ac:dyDescent="0.2"/>
    <row r="109" ht="67.5" customHeight="1" x14ac:dyDescent="0.2"/>
    <row r="124" ht="67.5" customHeight="1" x14ac:dyDescent="0.2"/>
    <row r="137" ht="67.5" customHeight="1" x14ac:dyDescent="0.2"/>
    <row r="152" ht="67.5" customHeight="1" x14ac:dyDescent="0.2"/>
    <row r="165" ht="67.5" customHeight="1" x14ac:dyDescent="0.2"/>
    <row r="179" ht="67.5" customHeight="1" x14ac:dyDescent="0.2"/>
    <row r="193" ht="67.5" customHeight="1" x14ac:dyDescent="0.2"/>
    <row r="207" ht="67.5" customHeight="1" x14ac:dyDescent="0.2"/>
    <row r="221" ht="67.5" customHeight="1" x14ac:dyDescent="0.2"/>
    <row r="235" ht="67.5" customHeight="1" x14ac:dyDescent="0.2"/>
    <row r="249" ht="67.5" customHeight="1" x14ac:dyDescent="0.2"/>
    <row r="263" ht="67.5" customHeight="1" x14ac:dyDescent="0.2"/>
    <row r="278" ht="67.5" customHeight="1" x14ac:dyDescent="0.2"/>
    <row r="293" ht="67.5" customHeight="1" x14ac:dyDescent="0.2"/>
    <row r="308" ht="67.5" customHeight="1" x14ac:dyDescent="0.2"/>
    <row r="322" ht="67.5" customHeight="1" x14ac:dyDescent="0.2"/>
    <row r="336" ht="67.5" customHeight="1" x14ac:dyDescent="0.2"/>
    <row r="350" ht="67.5" customHeight="1" x14ac:dyDescent="0.2"/>
    <row r="364" ht="67.5" customHeight="1" x14ac:dyDescent="0.2"/>
    <row r="378" ht="67.5" customHeight="1" x14ac:dyDescent="0.2"/>
    <row r="392" ht="67.5" customHeight="1" x14ac:dyDescent="0.2"/>
    <row r="407" ht="67.5" customHeight="1" x14ac:dyDescent="0.2"/>
    <row r="421" ht="67.5" customHeight="1" x14ac:dyDescent="0.2"/>
    <row r="435" ht="67.5" customHeight="1" x14ac:dyDescent="0.2"/>
    <row r="449" ht="67.5" customHeight="1" x14ac:dyDescent="0.2"/>
    <row r="463" ht="67.5" customHeight="1" x14ac:dyDescent="0.2"/>
    <row r="477" ht="67.5" customHeight="1" x14ac:dyDescent="0.2"/>
    <row r="492" ht="67.5" customHeight="1" x14ac:dyDescent="0.2"/>
    <row r="507" ht="67.5" customHeight="1" x14ac:dyDescent="0.2"/>
    <row r="522" ht="67.5" customHeight="1" x14ac:dyDescent="0.2"/>
    <row r="537" ht="148.5" customHeight="1" x14ac:dyDescent="0.2"/>
    <row r="546" ht="67.5" customHeight="1" x14ac:dyDescent="0.2"/>
    <row r="561" ht="67.5" customHeight="1" x14ac:dyDescent="0.2"/>
    <row r="576" ht="67.5" customHeight="1" x14ac:dyDescent="0.2"/>
    <row r="590" ht="67.5" customHeight="1" x14ac:dyDescent="0.2"/>
    <row r="604" ht="67.5" customHeight="1" x14ac:dyDescent="0.2"/>
    <row r="619" ht="67.5" customHeight="1" x14ac:dyDescent="0.2"/>
    <row r="633" ht="67.5" customHeight="1" x14ac:dyDescent="0.2"/>
    <row r="647" ht="67.5" customHeight="1" x14ac:dyDescent="0.2"/>
    <row r="662" ht="67.5" customHeight="1" x14ac:dyDescent="0.2"/>
    <row r="677" ht="67.5" customHeight="1" x14ac:dyDescent="0.2"/>
    <row r="692" ht="67.5" customHeight="1" x14ac:dyDescent="0.2"/>
    <row r="707" ht="67.5" customHeight="1" x14ac:dyDescent="0.2"/>
    <row r="721" ht="67.5" customHeight="1" x14ac:dyDescent="0.2"/>
    <row r="736" ht="67.5" customHeight="1" x14ac:dyDescent="0.2"/>
    <row r="751" ht="67.5" customHeight="1" x14ac:dyDescent="0.2"/>
    <row r="765" ht="67.5" customHeight="1" x14ac:dyDescent="0.2"/>
    <row r="780" ht="67.5" customHeight="1" x14ac:dyDescent="0.2"/>
    <row r="794" ht="148.5" customHeight="1" x14ac:dyDescent="0.2"/>
  </sheetData>
  <mergeCells count="42">
    <mergeCell ref="AK9:AK10"/>
    <mergeCell ref="AB9:AB10"/>
    <mergeCell ref="AC9:AC10"/>
    <mergeCell ref="AD9:AD10"/>
    <mergeCell ref="AE9:AE10"/>
    <mergeCell ref="H15:H18"/>
    <mergeCell ref="AG9:AG10"/>
    <mergeCell ref="AH9:AH10"/>
    <mergeCell ref="AI9:AI10"/>
    <mergeCell ref="AJ9:AJ10"/>
    <mergeCell ref="B11:B20"/>
    <mergeCell ref="C11:C20"/>
    <mergeCell ref="D11:D20"/>
    <mergeCell ref="E11:E20"/>
    <mergeCell ref="F11:F20"/>
    <mergeCell ref="AF9:AF10"/>
    <mergeCell ref="U9:U10"/>
    <mergeCell ref="V9:V10"/>
    <mergeCell ref="W9:W10"/>
    <mergeCell ref="X9:X10"/>
    <mergeCell ref="Y9:Y10"/>
    <mergeCell ref="Z9:Z10"/>
    <mergeCell ref="AA9:AA10"/>
    <mergeCell ref="Q9:Q10"/>
    <mergeCell ref="R9:T9"/>
    <mergeCell ref="B9:B10"/>
    <mergeCell ref="C9:C10"/>
    <mergeCell ref="D9:D10"/>
    <mergeCell ref="E9:E10"/>
    <mergeCell ref="F9:F10"/>
    <mergeCell ref="G9:G10"/>
    <mergeCell ref="H9:J9"/>
    <mergeCell ref="K9:K10"/>
    <mergeCell ref="L9:O9"/>
    <mergeCell ref="P9:P10"/>
    <mergeCell ref="B5:T5"/>
    <mergeCell ref="U5:AK5"/>
    <mergeCell ref="B7:T8"/>
    <mergeCell ref="U7:AC8"/>
    <mergeCell ref="AD7:AD8"/>
    <mergeCell ref="AE7:AK7"/>
    <mergeCell ref="AE8:AK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20:AD63 AE20:AE22 AB11:AE13 AB15:AE15 AB14 AB16:AB19">
    <cfRule type="cellIs" dxfId="357" priority="37" stopIfTrue="1" operator="equal">
      <formula>"I"</formula>
    </cfRule>
    <cfRule type="cellIs" dxfId="356" priority="38" stopIfTrue="1" operator="equal">
      <formula>"II"</formula>
    </cfRule>
    <cfRule type="cellIs" dxfId="355" priority="39"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20:AE22 AD11:AE13 AD15:AE15">
    <cfRule type="cellIs" dxfId="354" priority="35" stopIfTrue="1" operator="equal">
      <formula>"Aceptable"</formula>
    </cfRule>
    <cfRule type="cellIs" dxfId="353" priority="36" stopIfTrue="1" operator="equal">
      <formula>"No aceptable"</formula>
    </cfRule>
  </conditionalFormatting>
  <conditionalFormatting sqref="AD20:AD810 AD11:AD13 AD15">
    <cfRule type="containsText" dxfId="352" priority="30" stopIfTrue="1" operator="containsText" text="No aceptable o aceptable con control específico">
      <formula>NOT(ISERROR(SEARCH("No aceptable o aceptable con control específico",AD11)))</formula>
    </cfRule>
    <cfRule type="containsText" dxfId="351" priority="33" stopIfTrue="1" operator="containsText" text="No aceptable">
      <formula>NOT(ISERROR(SEARCH("No aceptable",AD11)))</formula>
    </cfRule>
    <cfRule type="containsText" dxfId="350" priority="34" stopIfTrue="1" operator="containsText" text="No Aceptable o aceptable con control específico">
      <formula>NOT(ISERROR(SEARCH("No Aceptable o aceptable con control específico",AD11)))</formula>
    </cfRule>
  </conditionalFormatting>
  <conditionalFormatting sqref="AD12">
    <cfRule type="containsText" dxfId="349" priority="31" stopIfTrue="1" operator="containsText" text="No aceptable">
      <formula>NOT(ISERROR(SEARCH("No aceptable",AD12)))</formula>
    </cfRule>
    <cfRule type="containsText" dxfId="348" priority="32" stopIfTrue="1" operator="containsText" text="No Aceptable o aceptable con control específico">
      <formula>NOT(ISERROR(SEARCH("No Aceptable o aceptable con control específico",AD12)))</formula>
    </cfRule>
  </conditionalFormatting>
  <conditionalFormatting sqref="AD18:AE19">
    <cfRule type="cellIs" dxfId="347" priority="25" stopIfTrue="1" operator="equal">
      <formula>"Aceptable"</formula>
    </cfRule>
    <cfRule type="cellIs" dxfId="346" priority="26" stopIfTrue="1" operator="equal">
      <formula>"No aceptable"</formula>
    </cfRule>
  </conditionalFormatting>
  <conditionalFormatting sqref="AD18:AD19">
    <cfRule type="containsText" dxfId="345" priority="22" stopIfTrue="1" operator="containsText" text="No aceptable o aceptable con control específico">
      <formula>NOT(ISERROR(SEARCH("No aceptable o aceptable con control específico",AD18)))</formula>
    </cfRule>
    <cfRule type="containsText" dxfId="344" priority="23" stopIfTrue="1" operator="containsText" text="No aceptable">
      <formula>NOT(ISERROR(SEARCH("No aceptable",AD18)))</formula>
    </cfRule>
    <cfRule type="containsText" dxfId="343" priority="24" stopIfTrue="1" operator="containsText" text="No Aceptable o aceptable con control específico">
      <formula>NOT(ISERROR(SEARCH("No Aceptable o aceptable con control específico",AD18)))</formula>
    </cfRule>
  </conditionalFormatting>
  <conditionalFormatting sqref="AD16:AE16">
    <cfRule type="cellIs" dxfId="342" priority="17" stopIfTrue="1" operator="equal">
      <formula>"Aceptable"</formula>
    </cfRule>
    <cfRule type="cellIs" dxfId="341" priority="18" stopIfTrue="1" operator="equal">
      <formula>"No aceptable"</formula>
    </cfRule>
  </conditionalFormatting>
  <conditionalFormatting sqref="AD16">
    <cfRule type="containsText" dxfId="340" priority="14" stopIfTrue="1" operator="containsText" text="No aceptable o aceptable con control específico">
      <formula>NOT(ISERROR(SEARCH("No aceptable o aceptable con control específico",AD16)))</formula>
    </cfRule>
    <cfRule type="containsText" dxfId="339" priority="15" stopIfTrue="1" operator="containsText" text="No aceptable">
      <formula>NOT(ISERROR(SEARCH("No aceptable",AD16)))</formula>
    </cfRule>
    <cfRule type="containsText" dxfId="338" priority="16" stopIfTrue="1" operator="containsText" text="No Aceptable o aceptable con control específico">
      <formula>NOT(ISERROR(SEARCH("No Aceptable o aceptable con control específico",AD16)))</formula>
    </cfRule>
  </conditionalFormatting>
  <conditionalFormatting sqref="AD17:AE17">
    <cfRule type="cellIs" dxfId="337" priority="9" stopIfTrue="1" operator="equal">
      <formula>"Aceptable"</formula>
    </cfRule>
    <cfRule type="cellIs" dxfId="336" priority="10" stopIfTrue="1" operator="equal">
      <formula>"No aceptable"</formula>
    </cfRule>
  </conditionalFormatting>
  <conditionalFormatting sqref="AD17">
    <cfRule type="containsText" dxfId="335" priority="6" stopIfTrue="1" operator="containsText" text="No aceptable o aceptable con control específico">
      <formula>NOT(ISERROR(SEARCH("No aceptable o aceptable con control específico",AD17)))</formula>
    </cfRule>
    <cfRule type="containsText" dxfId="334" priority="7" stopIfTrue="1" operator="containsText" text="No aceptable">
      <formula>NOT(ISERROR(SEARCH("No aceptable",AD17)))</formula>
    </cfRule>
    <cfRule type="containsText" dxfId="333" priority="8" stopIfTrue="1" operator="containsText" text="No Aceptable o aceptable con control específico">
      <formula>NOT(ISERROR(SEARCH("No Aceptable o aceptable con control específico",AD17)))</formula>
    </cfRule>
  </conditionalFormatting>
  <conditionalFormatting sqref="AD14">
    <cfRule type="containsText" dxfId="332" priority="1" stopIfTrue="1" operator="containsText" text="No aceptable o aceptable con control específico">
      <formula>NOT(ISERROR(SEARCH("No aceptable o aceptable con control específico",AD14)))</formula>
    </cfRule>
    <cfRule type="containsText" dxfId="331" priority="2" stopIfTrue="1" operator="containsText" text="No aceptable">
      <formula>NOT(ISERROR(SEARCH("No aceptable",AD14)))</formula>
    </cfRule>
    <cfRule type="containsText" dxfId="330" priority="3" stopIfTrue="1" operator="containsText" text="No Aceptable o aceptable con control específico">
      <formula>NOT(ISERROR(SEARCH("No Aceptable o aceptable con control específico",AD14)))</formula>
    </cfRule>
  </conditionalFormatting>
  <conditionalFormatting sqref="AD14:AE14">
    <cfRule type="cellIs" dxfId="329" priority="4" stopIfTrue="1" operator="equal">
      <formula>"Aceptable"</formula>
    </cfRule>
    <cfRule type="cellIs" dxfId="328" priority="5" stopIfTrue="1" operator="equal">
      <formula>"No aceptable"</formula>
    </cfRule>
  </conditionalFormatting>
  <dataValidations count="4">
    <dataValidation allowBlank="1" sqref="AA16:AA19 AA14" xr:uid="{00000000-0002-0000-1900-000000000000}"/>
    <dataValidation type="list" allowBlank="1" showInputMessage="1" showErrorMessage="1" prompt="10 = Muy Alto_x000a_6 = Alto_x000a_2 = Medio_x000a_0 = Bajo" sqref="U16:U19 U14" xr:uid="{00000000-0002-0000-1900-000001000000}">
      <formula1>"10, 6, 2, 0, "</formula1>
    </dataValidation>
    <dataValidation type="list" allowBlank="1" showInputMessage="1" prompt="4 = Continua_x000a_3 = Frecuente_x000a_2 = Ocasional_x000a_1 = Esporádica" sqref="V16:V19 V14" xr:uid="{00000000-0002-0000-19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6:Z19 Z14" xr:uid="{00000000-0002-0000-1900-000003000000}">
      <formula1>"100,60,25,10"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BL735"/>
  <sheetViews>
    <sheetView workbookViewId="0">
      <selection activeCell="B5" sqref="B5:T5"/>
    </sheetView>
  </sheetViews>
  <sheetFormatPr baseColWidth="10" defaultRowHeight="12.75" x14ac:dyDescent="0.2"/>
  <cols>
    <col min="1" max="1" width="1.85546875" customWidth="1"/>
    <col min="2" max="2" width="5.7109375" customWidth="1"/>
    <col min="3" max="3" width="5.28515625" customWidth="1"/>
    <col min="4" max="4" width="5.7109375" customWidth="1"/>
    <col min="5" max="5" width="4.42578125" customWidth="1"/>
    <col min="6" max="6" width="20.42578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34" t="s">
        <v>3</v>
      </c>
      <c r="I10" s="234" t="s">
        <v>4</v>
      </c>
      <c r="J10" s="234" t="s">
        <v>6</v>
      </c>
      <c r="K10" s="307"/>
      <c r="L10" s="233" t="s">
        <v>42</v>
      </c>
      <c r="M10" s="233" t="s">
        <v>43</v>
      </c>
      <c r="N10" s="27" t="s">
        <v>44</v>
      </c>
      <c r="O10" s="27" t="s">
        <v>47</v>
      </c>
      <c r="P10" s="307"/>
      <c r="Q10" s="308"/>
      <c r="R10" s="234" t="s">
        <v>6</v>
      </c>
      <c r="S10" s="234" t="s">
        <v>1</v>
      </c>
      <c r="T10" s="234"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315</v>
      </c>
      <c r="C11" s="375" t="s">
        <v>750</v>
      </c>
      <c r="D11" s="375" t="s">
        <v>749</v>
      </c>
      <c r="E11" s="333" t="s">
        <v>322</v>
      </c>
      <c r="F11" s="415" t="s">
        <v>751</v>
      </c>
      <c r="G11" s="309" t="s">
        <v>45</v>
      </c>
      <c r="H11" s="311" t="s">
        <v>37</v>
      </c>
      <c r="I11" s="15" t="s">
        <v>52</v>
      </c>
      <c r="J11" s="15" t="s">
        <v>393</v>
      </c>
      <c r="K11" s="211" t="s">
        <v>59</v>
      </c>
      <c r="L11" s="7">
        <v>1</v>
      </c>
      <c r="M11" s="236">
        <v>26</v>
      </c>
      <c r="N11" s="7">
        <v>0</v>
      </c>
      <c r="O11" s="7">
        <f>SUM(L11:N11)</f>
        <v>27</v>
      </c>
      <c r="P11" s="211" t="str">
        <f>K11</f>
        <v xml:space="preserve">FATIGA VISUAL, CEFALEÁ, DISMINUCIÓN DE LA DESTREZA Y PRECISIÓN, DESLUMBRAMIENTO </v>
      </c>
      <c r="Q11" s="211">
        <v>8</v>
      </c>
      <c r="R11" s="211" t="s">
        <v>391</v>
      </c>
      <c r="S11" s="211" t="s">
        <v>34</v>
      </c>
      <c r="T11" s="277" t="s">
        <v>34</v>
      </c>
      <c r="U11" s="277">
        <v>2</v>
      </c>
      <c r="V11" s="277">
        <v>4</v>
      </c>
      <c r="W11" s="277">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392</v>
      </c>
      <c r="AI11" s="13" t="s">
        <v>747</v>
      </c>
      <c r="AJ11" s="211" t="s">
        <v>45</v>
      </c>
      <c r="AK11" s="14" t="s">
        <v>395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x14ac:dyDescent="0.35">
      <c r="A12" s="79"/>
      <c r="B12" s="315"/>
      <c r="C12" s="315"/>
      <c r="D12" s="315"/>
      <c r="E12" s="334"/>
      <c r="F12" s="415"/>
      <c r="G12" s="310"/>
      <c r="H12" s="321"/>
      <c r="I12" s="15" t="s">
        <v>56</v>
      </c>
      <c r="J12" s="15" t="s">
        <v>670</v>
      </c>
      <c r="K12" s="211" t="s">
        <v>211</v>
      </c>
      <c r="L12" s="7">
        <v>1</v>
      </c>
      <c r="M12" s="278">
        <v>26</v>
      </c>
      <c r="N12" s="7">
        <v>0</v>
      </c>
      <c r="O12" s="7">
        <f t="shared" ref="O12:O25" si="0">SUM(L12:N12)</f>
        <v>27</v>
      </c>
      <c r="P12" s="211" t="s">
        <v>212</v>
      </c>
      <c r="Q12" s="211">
        <v>8</v>
      </c>
      <c r="R12" s="211" t="s">
        <v>34</v>
      </c>
      <c r="S12" s="211" t="s">
        <v>34</v>
      </c>
      <c r="T12" s="277" t="s">
        <v>34</v>
      </c>
      <c r="U12" s="277">
        <v>2</v>
      </c>
      <c r="V12" s="277">
        <v>4</v>
      </c>
      <c r="W12" s="277">
        <f t="shared" ref="W12:W25" si="1">V12*U12</f>
        <v>8</v>
      </c>
      <c r="X12" s="9" t="str">
        <f t="shared" ref="X12:X25" si="2">+IF(AND(U12*V12&gt;=24,U12*V12&lt;=40),"MA",IF(AND(U12*V12&gt;=10,U12*V12&lt;=20),"A",IF(AND(U12*V12&gt;=6,U12*V12&lt;=8),"M",IF(AND(U12*V12&gt;=0,U12*V12&lt;=4),"B",""))))</f>
        <v>M</v>
      </c>
      <c r="Y12" s="10" t="str">
        <f t="shared" ref="Y12:Y25"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5" si="4">W12*Z12</f>
        <v>80</v>
      </c>
      <c r="AB12" s="11" t="str">
        <f t="shared" ref="AB12:AB25" si="5">+IF(AND(U12*V12*Z12&gt;=600,U12*V12*Z12&lt;=4000),"I",IF(AND(U12*V12*Z12&gt;=150,U12*V12*Z12&lt;=500),"II",IF(AND(U12*V12*Z12&gt;=40,U12*V12*Z12&lt;=120),"III",IF(AND(U12*V12*Z12&gt;=0,U12*V12*Z12&lt;=20),"IV",""))))</f>
        <v>III</v>
      </c>
      <c r="AC12" s="10" t="str">
        <f t="shared" ref="AC12:AC25"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5" si="7">+IF(AB12="I","No aceptable",IF(AB12="II","No aceptable o aceptable con control específico",IF(AB12="III","Aceptable",IF(AB12="IV","Aceptable",""))))</f>
        <v>Aceptable</v>
      </c>
      <c r="AE12" s="10" t="s">
        <v>35</v>
      </c>
      <c r="AF12" s="15" t="s">
        <v>35</v>
      </c>
      <c r="AG12" s="15" t="s">
        <v>35</v>
      </c>
      <c r="AH12" s="15" t="s">
        <v>75</v>
      </c>
      <c r="AI12" s="15" t="s">
        <v>392</v>
      </c>
      <c r="AJ12" s="15" t="s">
        <v>35</v>
      </c>
      <c r="AK12" s="14" t="s">
        <v>395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1" x14ac:dyDescent="0.35">
      <c r="A13" s="79"/>
      <c r="B13" s="315"/>
      <c r="C13" s="315"/>
      <c r="D13" s="315"/>
      <c r="E13" s="334"/>
      <c r="F13" s="415"/>
      <c r="G13" s="235" t="s">
        <v>34</v>
      </c>
      <c r="H13" s="321"/>
      <c r="I13" s="15" t="s">
        <v>210</v>
      </c>
      <c r="J13" s="15" t="s">
        <v>219</v>
      </c>
      <c r="K13" s="211" t="s">
        <v>211</v>
      </c>
      <c r="L13" s="7">
        <v>1</v>
      </c>
      <c r="M13" s="278">
        <v>26</v>
      </c>
      <c r="N13" s="7">
        <v>0</v>
      </c>
      <c r="O13" s="7">
        <f t="shared" si="0"/>
        <v>27</v>
      </c>
      <c r="P13" s="232" t="s">
        <v>212</v>
      </c>
      <c r="Q13" s="211">
        <v>5</v>
      </c>
      <c r="R13" s="211" t="s">
        <v>34</v>
      </c>
      <c r="S13" s="211" t="s">
        <v>34</v>
      </c>
      <c r="T13" s="277" t="s">
        <v>34</v>
      </c>
      <c r="U13" s="277">
        <v>2</v>
      </c>
      <c r="V13" s="277">
        <v>2</v>
      </c>
      <c r="W13" s="277">
        <v>5</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125</v>
      </c>
      <c r="AB13" s="11" t="str">
        <f t="shared" si="5"/>
        <v>III</v>
      </c>
      <c r="AC13" s="1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+IF(AB13="I","No aceptable",IF(AB13="II","No aceptable o aceptable con control específico",IF(AB13="III","Aceptable",IF(AB13="IV","Aceptable",""))))</f>
        <v>Aceptable</v>
      </c>
      <c r="AE13" s="10" t="s">
        <v>213</v>
      </c>
      <c r="AF13" s="211" t="s">
        <v>35</v>
      </c>
      <c r="AG13" s="211" t="s">
        <v>35</v>
      </c>
      <c r="AH13" s="211" t="s">
        <v>392</v>
      </c>
      <c r="AI13" s="26" t="s">
        <v>394</v>
      </c>
      <c r="AJ13" s="14" t="s">
        <v>744</v>
      </c>
      <c r="AK13" s="14" t="s">
        <v>743</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1.75" thickBot="1" x14ac:dyDescent="0.4">
      <c r="A14" s="79"/>
      <c r="B14" s="315"/>
      <c r="C14" s="315"/>
      <c r="D14" s="315"/>
      <c r="E14" s="334"/>
      <c r="F14" s="415"/>
      <c r="G14" s="236" t="s">
        <v>34</v>
      </c>
      <c r="H14" s="312"/>
      <c r="I14" s="15" t="s">
        <v>222</v>
      </c>
      <c r="J14" s="15" t="s">
        <v>221</v>
      </c>
      <c r="K14" s="211" t="s">
        <v>220</v>
      </c>
      <c r="L14" s="7">
        <v>1</v>
      </c>
      <c r="M14" s="278">
        <v>26</v>
      </c>
      <c r="N14" s="7">
        <v>0</v>
      </c>
      <c r="O14" s="7">
        <f t="shared" si="0"/>
        <v>27</v>
      </c>
      <c r="P14" s="211" t="s">
        <v>223</v>
      </c>
      <c r="Q14" s="211">
        <v>4</v>
      </c>
      <c r="R14" s="211" t="s">
        <v>34</v>
      </c>
      <c r="S14" s="211" t="s">
        <v>34</v>
      </c>
      <c r="T14" s="277" t="s">
        <v>34</v>
      </c>
      <c r="U14" s="277">
        <v>2</v>
      </c>
      <c r="V14" s="277">
        <v>2</v>
      </c>
      <c r="W14" s="277">
        <f t="shared" si="1"/>
        <v>4</v>
      </c>
      <c r="X14" s="9" t="str">
        <f t="shared" si="2"/>
        <v>B</v>
      </c>
      <c r="Y14" s="10" t="str">
        <f t="shared" si="3"/>
        <v>Situación mejorable con exposición ocasional o esporádica, o situación sin anomalía destacable con cualquier nivel de exposición. No es esperable que se materialice el riesgo, aunque puede ser concebible.</v>
      </c>
      <c r="Z14" s="8">
        <v>10</v>
      </c>
      <c r="AA14" s="8">
        <f t="shared" si="4"/>
        <v>40</v>
      </c>
      <c r="AB14" s="11" t="str">
        <f t="shared" si="5"/>
        <v>III</v>
      </c>
      <c r="AC14" s="10"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2" t="str">
        <f>+IF(AB14="I","No aceptable",IF(AB14="II","No aceptable o aceptable con control específico",IF(AB14="III","Aceptable",IF(AB14="IV","Aceptable",""))))</f>
        <v>Aceptable</v>
      </c>
      <c r="AE14" s="10" t="s">
        <v>213</v>
      </c>
      <c r="AF14" s="15" t="s">
        <v>35</v>
      </c>
      <c r="AG14" s="15" t="s">
        <v>35</v>
      </c>
      <c r="AH14" s="15" t="s">
        <v>35</v>
      </c>
      <c r="AI14" s="26" t="s">
        <v>368</v>
      </c>
      <c r="AJ14" s="14" t="s">
        <v>224</v>
      </c>
      <c r="AK14" s="14" t="s">
        <v>395</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81.75" thickBot="1" x14ac:dyDescent="0.4">
      <c r="A15" s="79"/>
      <c r="B15" s="315"/>
      <c r="C15" s="315"/>
      <c r="D15" s="315"/>
      <c r="E15" s="334"/>
      <c r="F15" s="415"/>
      <c r="G15" s="236" t="s">
        <v>45</v>
      </c>
      <c r="H15" s="311" t="s">
        <v>49</v>
      </c>
      <c r="I15" s="15" t="s">
        <v>80</v>
      </c>
      <c r="J15" s="15" t="s">
        <v>396</v>
      </c>
      <c r="K15" s="211" t="s">
        <v>151</v>
      </c>
      <c r="L15" s="7">
        <v>1</v>
      </c>
      <c r="M15" s="278">
        <v>26</v>
      </c>
      <c r="N15" s="7">
        <v>0</v>
      </c>
      <c r="O15" s="7">
        <f t="shared" si="0"/>
        <v>27</v>
      </c>
      <c r="P15" s="211" t="str">
        <f t="shared" ref="P15:P25" si="8">K15</f>
        <v>ALTERACIONES DE SUEÑO ESTRÉS</v>
      </c>
      <c r="Q15" s="211">
        <v>8</v>
      </c>
      <c r="R15" s="211" t="s">
        <v>34</v>
      </c>
      <c r="S15" s="211" t="s">
        <v>34</v>
      </c>
      <c r="T15" s="277" t="s">
        <v>34</v>
      </c>
      <c r="U15" s="277">
        <v>2</v>
      </c>
      <c r="V15" s="277">
        <v>2</v>
      </c>
      <c r="W15" s="277">
        <f t="shared" si="1"/>
        <v>4</v>
      </c>
      <c r="X15" s="9" t="str">
        <f t="shared" si="2"/>
        <v>B</v>
      </c>
      <c r="Y15" s="10" t="str">
        <f t="shared" si="3"/>
        <v>Situación mejorable con exposición ocasional o esporádica, o situación sin anomalía destacable con cualquier nivel de exposición. No es esperable que se materialice el riesgo, aunque puede ser concebible.</v>
      </c>
      <c r="Z15" s="8">
        <v>25</v>
      </c>
      <c r="AA15" s="8">
        <f t="shared" si="4"/>
        <v>100</v>
      </c>
      <c r="AB15" s="11" t="str">
        <f t="shared" si="5"/>
        <v>III</v>
      </c>
      <c r="AC15" s="10" t="str">
        <f t="shared" si="6"/>
        <v>Mejorar si es posible. Sería conveniente justificar la intervención y su rentabilidad.</v>
      </c>
      <c r="AD15" s="12" t="str">
        <f t="shared" si="7"/>
        <v>Aceptable</v>
      </c>
      <c r="AE15" s="18" t="s">
        <v>87</v>
      </c>
      <c r="AF15" s="15" t="s">
        <v>35</v>
      </c>
      <c r="AG15" s="15" t="s">
        <v>35</v>
      </c>
      <c r="AH15" s="15" t="s">
        <v>35</v>
      </c>
      <c r="AI15" s="19" t="s">
        <v>397</v>
      </c>
      <c r="AJ15" s="15"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67.5" x14ac:dyDescent="0.35">
      <c r="A16" s="79"/>
      <c r="B16" s="315"/>
      <c r="C16" s="315"/>
      <c r="D16" s="315"/>
      <c r="E16" s="334"/>
      <c r="F16" s="415"/>
      <c r="G16" s="236" t="s">
        <v>34</v>
      </c>
      <c r="H16" s="312"/>
      <c r="I16" s="15" t="s">
        <v>83</v>
      </c>
      <c r="J16" s="15" t="s">
        <v>84</v>
      </c>
      <c r="K16" s="211" t="s">
        <v>156</v>
      </c>
      <c r="L16" s="7">
        <v>1</v>
      </c>
      <c r="M16" s="278">
        <v>26</v>
      </c>
      <c r="N16" s="7">
        <v>0</v>
      </c>
      <c r="O16" s="7">
        <f t="shared" si="0"/>
        <v>27</v>
      </c>
      <c r="P16" s="211" t="str">
        <f t="shared" si="8"/>
        <v xml:space="preserve">ESTRÉS ALTERACION DEL SUEÑO IRRITABILIDAD DEPRESION </v>
      </c>
      <c r="Q16" s="211">
        <v>8</v>
      </c>
      <c r="R16" s="211" t="s">
        <v>34</v>
      </c>
      <c r="S16" s="211" t="s">
        <v>34</v>
      </c>
      <c r="T16" s="211" t="s">
        <v>34</v>
      </c>
      <c r="U16" s="8">
        <v>2</v>
      </c>
      <c r="V16" s="8">
        <v>4</v>
      </c>
      <c r="W16" s="8">
        <f>V16*U16</f>
        <v>8</v>
      </c>
      <c r="X16" s="9" t="str">
        <f>+IF(AND(U16*V16&gt;=24,U16*V16&lt;=40),"MA",IF(AND(U16*V16&gt;=10,U16*V16&lt;=20),"A",IF(AND(U16*V16&gt;=6,U16*V16&lt;=8),"M",IF(AND(U16*V16&gt;=0,U16*V16&lt;=4),"B",""))))</f>
        <v>M</v>
      </c>
      <c r="Y16" s="10"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
        <v>10</v>
      </c>
      <c r="AA16" s="8">
        <f>W16*Z16</f>
        <v>80</v>
      </c>
      <c r="AB16" s="11" t="str">
        <f t="shared" si="5"/>
        <v>III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2" t="str">
        <f>+IF(AB16="I","No aceptable",IF(AB16="II","No aceptable o aceptable con control específico",IF(AB16="III","Aceptable",IF(AB16="IV","Aceptable",""))))</f>
        <v>Aceptable</v>
      </c>
      <c r="AE16" s="18" t="s">
        <v>87</v>
      </c>
      <c r="AF16" s="15" t="s">
        <v>35</v>
      </c>
      <c r="AG16" s="15" t="s">
        <v>35</v>
      </c>
      <c r="AH16" s="15" t="s">
        <v>35</v>
      </c>
      <c r="AI16" s="19" t="s">
        <v>397</v>
      </c>
      <c r="AJ16" s="15" t="s">
        <v>35</v>
      </c>
      <c r="AK16" s="101"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7.5" x14ac:dyDescent="0.35">
      <c r="A17" s="79"/>
      <c r="B17" s="315"/>
      <c r="C17" s="315"/>
      <c r="D17" s="315"/>
      <c r="E17" s="334"/>
      <c r="F17" s="415"/>
      <c r="G17" s="235"/>
      <c r="H17" s="232" t="s">
        <v>398</v>
      </c>
      <c r="I17" s="15" t="s">
        <v>51</v>
      </c>
      <c r="J17" s="15" t="s">
        <v>97</v>
      </c>
      <c r="K17" s="211" t="s">
        <v>91</v>
      </c>
      <c r="L17" s="7">
        <v>1</v>
      </c>
      <c r="M17" s="278">
        <v>26</v>
      </c>
      <c r="N17" s="7">
        <v>0</v>
      </c>
      <c r="O17" s="7">
        <f t="shared" si="0"/>
        <v>27</v>
      </c>
      <c r="P17" s="211" t="str">
        <f t="shared" si="8"/>
        <v>ALTERACIONES OSTEOMUSCULARES DE ESPALDA Y EXTREMIDADES.</v>
      </c>
      <c r="Q17" s="211">
        <v>8</v>
      </c>
      <c r="R17" s="211" t="s">
        <v>34</v>
      </c>
      <c r="S17" s="211" t="s">
        <v>34</v>
      </c>
      <c r="T17" s="277" t="s">
        <v>34</v>
      </c>
      <c r="U17" s="277">
        <v>2</v>
      </c>
      <c r="V17" s="277">
        <v>4</v>
      </c>
      <c r="W17" s="277">
        <f t="shared" si="1"/>
        <v>8</v>
      </c>
      <c r="X17" s="9" t="str">
        <f t="shared" si="2"/>
        <v>M</v>
      </c>
      <c r="Y17" s="10" t="str">
        <f t="shared" si="3"/>
        <v>Situación deficiente con exposición esporádica, o bien situación mejorable con exposición continuada o frecuente. Es posible que suceda el daño alguna vez.</v>
      </c>
      <c r="Z17" s="8">
        <v>10</v>
      </c>
      <c r="AA17" s="8">
        <f t="shared" si="4"/>
        <v>80</v>
      </c>
      <c r="AB17" s="11" t="str">
        <f t="shared" si="5"/>
        <v>III</v>
      </c>
      <c r="AC17" s="10" t="str">
        <f t="shared" si="6"/>
        <v>Mejorar si es posible. Sería conveniente justificar la intervención y su rentabilidad.</v>
      </c>
      <c r="AD17" s="12" t="str">
        <f t="shared" si="7"/>
        <v>Aceptable</v>
      </c>
      <c r="AE17" s="10" t="s">
        <v>95</v>
      </c>
      <c r="AF17" s="15" t="s">
        <v>35</v>
      </c>
      <c r="AG17" s="15" t="s">
        <v>35</v>
      </c>
      <c r="AH17" s="8" t="s">
        <v>392</v>
      </c>
      <c r="AI17" s="20" t="s">
        <v>399</v>
      </c>
      <c r="AJ17" s="211" t="s">
        <v>35</v>
      </c>
      <c r="AK17" s="14" t="s">
        <v>395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89" x14ac:dyDescent="0.35">
      <c r="A18" s="79"/>
      <c r="B18" s="315"/>
      <c r="C18" s="315"/>
      <c r="D18" s="315"/>
      <c r="E18" s="334"/>
      <c r="F18" s="415"/>
      <c r="G18" s="309" t="s">
        <v>34</v>
      </c>
      <c r="H18" s="311" t="s">
        <v>204</v>
      </c>
      <c r="I18" s="15" t="s">
        <v>650</v>
      </c>
      <c r="J18" s="15" t="s">
        <v>590</v>
      </c>
      <c r="K18" s="212" t="s">
        <v>576</v>
      </c>
      <c r="L18" s="7">
        <v>1</v>
      </c>
      <c r="M18" s="278">
        <v>26</v>
      </c>
      <c r="N18" s="7">
        <v>0</v>
      </c>
      <c r="O18" s="7">
        <f t="shared" si="0"/>
        <v>27</v>
      </c>
      <c r="P18" s="15" t="s">
        <v>577</v>
      </c>
      <c r="Q18" s="15">
        <v>8</v>
      </c>
      <c r="R18" s="15" t="s">
        <v>34</v>
      </c>
      <c r="S18" s="15" t="s">
        <v>34</v>
      </c>
      <c r="T18" s="277" t="s">
        <v>34</v>
      </c>
      <c r="U18" s="277">
        <v>2</v>
      </c>
      <c r="V18" s="277">
        <v>3</v>
      </c>
      <c r="W18" s="277">
        <f t="shared" si="1"/>
        <v>6</v>
      </c>
      <c r="X18" s="9" t="str">
        <f t="shared" si="2"/>
        <v>M</v>
      </c>
      <c r="Y18" s="10" t="str">
        <f t="shared" si="3"/>
        <v>Situación deficiente con exposición esporádica, o bien situación mejorable con exposición continuada o frecuente. Es posible que suceda el daño alguna vez.</v>
      </c>
      <c r="Z18" s="8">
        <v>25</v>
      </c>
      <c r="AA18" s="8">
        <f t="shared" si="4"/>
        <v>150</v>
      </c>
      <c r="AB18" s="11" t="str">
        <f t="shared" si="5"/>
        <v>II</v>
      </c>
      <c r="AC18" s="10" t="str">
        <f t="shared" si="6"/>
        <v>Corregir y adoptar medidas de control de inmediato. Sin embargo suspenda actividades si el nivel de riesgo está por encima o igual de 360.</v>
      </c>
      <c r="AD18" s="12" t="str">
        <f t="shared" si="7"/>
        <v>No aceptable o aceptable con control específico</v>
      </c>
      <c r="AE18" s="282" t="s">
        <v>578</v>
      </c>
      <c r="AF18" s="15" t="s">
        <v>35</v>
      </c>
      <c r="AG18" s="15" t="s">
        <v>35</v>
      </c>
      <c r="AH18" s="15" t="s">
        <v>35</v>
      </c>
      <c r="AI18" s="20" t="s">
        <v>850</v>
      </c>
      <c r="AJ18" s="15" t="s">
        <v>594</v>
      </c>
      <c r="AK18" s="135" t="s">
        <v>648</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1" x14ac:dyDescent="0.35">
      <c r="A19" s="79"/>
      <c r="B19" s="315"/>
      <c r="C19" s="315"/>
      <c r="D19" s="315"/>
      <c r="E19" s="334"/>
      <c r="F19" s="415"/>
      <c r="G19" s="310"/>
      <c r="H19" s="312"/>
      <c r="I19" s="15" t="s">
        <v>205</v>
      </c>
      <c r="J19" s="15" t="s">
        <v>400</v>
      </c>
      <c r="K19" s="211" t="s">
        <v>206</v>
      </c>
      <c r="L19" s="7">
        <v>1</v>
      </c>
      <c r="M19" s="278">
        <v>26</v>
      </c>
      <c r="N19" s="7">
        <v>0</v>
      </c>
      <c r="O19" s="7">
        <f t="shared" si="0"/>
        <v>27</v>
      </c>
      <c r="P19" s="211" t="s">
        <v>216</v>
      </c>
      <c r="Q19" s="211">
        <v>1</v>
      </c>
      <c r="R19" s="211" t="s">
        <v>34</v>
      </c>
      <c r="S19" s="211" t="s">
        <v>34</v>
      </c>
      <c r="T19" s="211" t="s">
        <v>45</v>
      </c>
      <c r="U19" s="8">
        <v>6</v>
      </c>
      <c r="V19" s="8">
        <v>2</v>
      </c>
      <c r="W19" s="8">
        <f t="shared" si="1"/>
        <v>12</v>
      </c>
      <c r="X19" s="9" t="str">
        <f t="shared" si="2"/>
        <v>A</v>
      </c>
      <c r="Y19" s="10" t="str">
        <f t="shared" si="3"/>
        <v>Situación deficiente con exposición frecuente u ocasional, o bien situación muy deficiente con exposición ocasional o esporádica. La materialización de Riesgo es posible que suceda varias veces en la vida laboral</v>
      </c>
      <c r="Z19" s="8">
        <v>25</v>
      </c>
      <c r="AA19" s="8">
        <f t="shared" si="4"/>
        <v>300</v>
      </c>
      <c r="AB19" s="11" t="str">
        <f t="shared" si="5"/>
        <v>II</v>
      </c>
      <c r="AC19" s="10" t="str">
        <f t="shared" si="6"/>
        <v>Corregir y adoptar medidas de control de inmediato. Sin embargo suspenda actividades si el nivel de riesgo está por encima o igual de 360.</v>
      </c>
      <c r="AD19" s="12" t="str">
        <f t="shared" si="7"/>
        <v>No aceptable o aceptable con control específico</v>
      </c>
      <c r="AE19" s="10" t="s">
        <v>207</v>
      </c>
      <c r="AF19" s="15" t="s">
        <v>35</v>
      </c>
      <c r="AG19" s="15" t="s">
        <v>35</v>
      </c>
      <c r="AH19" s="8" t="s">
        <v>392</v>
      </c>
      <c r="AI19" s="237" t="s">
        <v>401</v>
      </c>
      <c r="AJ19" s="14" t="s">
        <v>595</v>
      </c>
      <c r="AK19" s="14" t="s">
        <v>395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 x14ac:dyDescent="0.35">
      <c r="A20" s="79"/>
      <c r="B20" s="315"/>
      <c r="C20" s="315"/>
      <c r="D20" s="315"/>
      <c r="E20" s="334"/>
      <c r="F20" s="415"/>
      <c r="G20" s="236" t="s">
        <v>34</v>
      </c>
      <c r="H20" s="311" t="s">
        <v>50</v>
      </c>
      <c r="I20" s="15" t="s">
        <v>149</v>
      </c>
      <c r="J20" s="15" t="s">
        <v>217</v>
      </c>
      <c r="K20" s="211" t="s">
        <v>402</v>
      </c>
      <c r="L20" s="7">
        <v>1</v>
      </c>
      <c r="M20" s="278">
        <v>26</v>
      </c>
      <c r="N20" s="7">
        <v>0</v>
      </c>
      <c r="O20" s="7">
        <f t="shared" si="0"/>
        <v>27</v>
      </c>
      <c r="P20" s="211" t="str">
        <f>K20</f>
        <v>CAIDAS DEL MISMO Y DIFERENTE NIVEL, GOLPES, HERIDAS, ESGUINCE</v>
      </c>
      <c r="Q20" s="211">
        <v>4</v>
      </c>
      <c r="R20" s="211" t="s">
        <v>34</v>
      </c>
      <c r="S20" s="211" t="s">
        <v>34</v>
      </c>
      <c r="T20" s="92" t="s">
        <v>34</v>
      </c>
      <c r="U20" s="90">
        <v>6</v>
      </c>
      <c r="V20" s="8">
        <v>2</v>
      </c>
      <c r="W20" s="8">
        <f t="shared" si="1"/>
        <v>12</v>
      </c>
      <c r="X20" s="9" t="str">
        <f t="shared" si="2"/>
        <v>A</v>
      </c>
      <c r="Y20" s="10" t="str">
        <f t="shared" si="3"/>
        <v>Situación deficiente con exposición frecuente u ocasional, o bien situación muy deficiente con exposición ocasional o esporádica. La materialización de Riesgo es posible que suceda varias veces en la vida laboral</v>
      </c>
      <c r="Z20" s="8">
        <v>25</v>
      </c>
      <c r="AA20" s="8">
        <f t="shared" si="4"/>
        <v>300</v>
      </c>
      <c r="AB20" s="11" t="str">
        <f t="shared" si="5"/>
        <v>II</v>
      </c>
      <c r="AC20" s="10" t="str">
        <f t="shared" si="6"/>
        <v>Corregir y adoptar medidas de control de inmediato. Sin embargo suspenda actividades si el nivel de riesgo está por encima o igual de 360.</v>
      </c>
      <c r="AD20" s="12" t="str">
        <f t="shared" si="7"/>
        <v>No aceptable o aceptable con control específico</v>
      </c>
      <c r="AE20" s="10" t="s">
        <v>155</v>
      </c>
      <c r="AF20" s="15" t="s">
        <v>35</v>
      </c>
      <c r="AG20" s="15" t="s">
        <v>35</v>
      </c>
      <c r="AH20" s="8" t="s">
        <v>392</v>
      </c>
      <c r="AI20" s="237" t="s">
        <v>745</v>
      </c>
      <c r="AJ20" s="14" t="s">
        <v>748</v>
      </c>
      <c r="AK20" s="14" t="s">
        <v>395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 x14ac:dyDescent="0.35">
      <c r="A21" s="79"/>
      <c r="B21" s="315"/>
      <c r="C21" s="315"/>
      <c r="D21" s="315"/>
      <c r="E21" s="334"/>
      <c r="F21" s="415"/>
      <c r="G21" s="236" t="s">
        <v>34</v>
      </c>
      <c r="H21" s="321"/>
      <c r="I21" s="15" t="s">
        <v>149</v>
      </c>
      <c r="J21" s="15" t="s">
        <v>239</v>
      </c>
      <c r="K21" s="211" t="s">
        <v>240</v>
      </c>
      <c r="L21" s="7">
        <v>1</v>
      </c>
      <c r="M21" s="278">
        <v>26</v>
      </c>
      <c r="N21" s="7">
        <v>0</v>
      </c>
      <c r="O21" s="7">
        <f t="shared" si="0"/>
        <v>27</v>
      </c>
      <c r="P21" s="211" t="s">
        <v>241</v>
      </c>
      <c r="Q21" s="211">
        <v>1</v>
      </c>
      <c r="R21" s="211" t="s">
        <v>34</v>
      </c>
      <c r="S21" s="211" t="s">
        <v>34</v>
      </c>
      <c r="T21" s="211" t="s">
        <v>34</v>
      </c>
      <c r="U21" s="8">
        <v>6</v>
      </c>
      <c r="V21" s="8">
        <v>2</v>
      </c>
      <c r="W21" s="8">
        <f t="shared" si="1"/>
        <v>12</v>
      </c>
      <c r="X21" s="9" t="str">
        <f t="shared" si="2"/>
        <v>A</v>
      </c>
      <c r="Y21" s="10" t="str">
        <f t="shared" si="3"/>
        <v>Situación deficiente con exposición frecuente u ocasional, o bien situación muy deficiente con exposición ocasional o esporádica. La materialización de Riesgo es posible que suceda varias veces en la vida laboral</v>
      </c>
      <c r="Z21" s="8">
        <v>10</v>
      </c>
      <c r="AA21" s="8">
        <f t="shared" si="4"/>
        <v>120</v>
      </c>
      <c r="AB21" s="11" t="str">
        <f t="shared" si="5"/>
        <v>III</v>
      </c>
      <c r="AC21" s="10" t="str">
        <f t="shared" si="6"/>
        <v>Mejorar si es posible. Sería conveniente justificar la intervención y su rentabilidad.</v>
      </c>
      <c r="AD21" s="12" t="str">
        <f t="shared" si="7"/>
        <v>Aceptable</v>
      </c>
      <c r="AE21" s="10" t="s">
        <v>242</v>
      </c>
      <c r="AF21" s="10" t="s">
        <v>35</v>
      </c>
      <c r="AG21" s="10" t="s">
        <v>403</v>
      </c>
      <c r="AH21" s="10" t="s">
        <v>367</v>
      </c>
      <c r="AI21" s="10" t="s">
        <v>417</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4.5" x14ac:dyDescent="0.35">
      <c r="A22" s="79"/>
      <c r="B22" s="315"/>
      <c r="C22" s="315"/>
      <c r="D22" s="315"/>
      <c r="E22" s="334"/>
      <c r="F22" s="415"/>
      <c r="G22" s="236" t="s">
        <v>34</v>
      </c>
      <c r="H22" s="321"/>
      <c r="I22" s="15" t="s">
        <v>100</v>
      </c>
      <c r="J22" s="15" t="s">
        <v>101</v>
      </c>
      <c r="K22" s="211" t="s">
        <v>404</v>
      </c>
      <c r="L22" s="7">
        <v>1</v>
      </c>
      <c r="M22" s="278">
        <v>26</v>
      </c>
      <c r="N22" s="7">
        <v>0</v>
      </c>
      <c r="O22" s="7">
        <f t="shared" si="0"/>
        <v>27</v>
      </c>
      <c r="P22" s="211" t="str">
        <f t="shared" si="8"/>
        <v>HERIDA  / GOLPE /TRAUMA SUPERFICIAL</v>
      </c>
      <c r="Q22" s="211">
        <v>8</v>
      </c>
      <c r="R22" s="211" t="s">
        <v>34</v>
      </c>
      <c r="S22" s="277" t="s">
        <v>34</v>
      </c>
      <c r="T22" s="277" t="s">
        <v>34</v>
      </c>
      <c r="U22" s="277">
        <v>0</v>
      </c>
      <c r="V22" s="277">
        <v>1</v>
      </c>
      <c r="W22" s="277">
        <f t="shared" si="1"/>
        <v>0</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10</v>
      </c>
      <c r="AA22" s="8">
        <f t="shared" si="4"/>
        <v>0</v>
      </c>
      <c r="AB22" s="11" t="str">
        <f t="shared" si="5"/>
        <v>IV</v>
      </c>
      <c r="AC22" s="10" t="str">
        <f t="shared" si="6"/>
        <v>Mantener las medidas de control existentes, pero se deberían considerar soluciones o mejoras y se deben hacer comprobaciones periódicas para asegurar que el riesgo aún es tolerable.</v>
      </c>
      <c r="AD22" s="12" t="str">
        <f t="shared" si="7"/>
        <v>Aceptable</v>
      </c>
      <c r="AE22" s="10" t="s">
        <v>104</v>
      </c>
      <c r="AF22" s="211" t="s">
        <v>35</v>
      </c>
      <c r="AG22" s="211" t="s">
        <v>35</v>
      </c>
      <c r="AH22" s="211" t="s">
        <v>105</v>
      </c>
      <c r="AI22" s="13" t="s">
        <v>405</v>
      </c>
      <c r="AJ22" s="211"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1" x14ac:dyDescent="0.35">
      <c r="A23" s="79"/>
      <c r="B23" s="315"/>
      <c r="C23" s="315"/>
      <c r="D23" s="315"/>
      <c r="E23" s="334"/>
      <c r="F23" s="415"/>
      <c r="G23" s="236" t="s">
        <v>34</v>
      </c>
      <c r="H23" s="321"/>
      <c r="I23" s="15" t="s">
        <v>54</v>
      </c>
      <c r="J23" s="15" t="s">
        <v>119</v>
      </c>
      <c r="K23" s="211" t="s">
        <v>107</v>
      </c>
      <c r="L23" s="7">
        <v>1</v>
      </c>
      <c r="M23" s="278">
        <v>26</v>
      </c>
      <c r="N23" s="7">
        <v>0</v>
      </c>
      <c r="O23" s="7">
        <f t="shared" si="0"/>
        <v>27</v>
      </c>
      <c r="P23" s="211" t="str">
        <f t="shared" si="8"/>
        <v>MUERTE, FRACTURAS, LACERACIÓN, CONTUSIÓN, HERIDAS</v>
      </c>
      <c r="Q23" s="211">
        <v>8</v>
      </c>
      <c r="R23" s="211" t="s">
        <v>34</v>
      </c>
      <c r="S23" s="277" t="s">
        <v>34</v>
      </c>
      <c r="T23" s="277" t="s">
        <v>34</v>
      </c>
      <c r="U23" s="277">
        <v>2</v>
      </c>
      <c r="V23" s="277">
        <v>1</v>
      </c>
      <c r="W23" s="277">
        <f t="shared" si="1"/>
        <v>2</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60</v>
      </c>
      <c r="AA23" s="8">
        <f t="shared" si="4"/>
        <v>120</v>
      </c>
      <c r="AB23" s="11" t="str">
        <f t="shared" si="5"/>
        <v>III</v>
      </c>
      <c r="AC23" s="10" t="str">
        <f t="shared" si="6"/>
        <v>Mejorar si es posible. Sería conveniente justificar la intervención y su rentabilidad.</v>
      </c>
      <c r="AD23" s="12" t="str">
        <f t="shared" si="7"/>
        <v>Aceptable</v>
      </c>
      <c r="AE23" s="10" t="s">
        <v>109</v>
      </c>
      <c r="AF23" s="15" t="s">
        <v>35</v>
      </c>
      <c r="AG23" s="15" t="s">
        <v>35</v>
      </c>
      <c r="AH23" s="15" t="s">
        <v>406</v>
      </c>
      <c r="AI23" s="13" t="s">
        <v>746</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66" customHeight="1" x14ac:dyDescent="0.35">
      <c r="A24" s="79"/>
      <c r="B24" s="315"/>
      <c r="C24" s="315"/>
      <c r="D24" s="315"/>
      <c r="E24" s="334"/>
      <c r="F24" s="415"/>
      <c r="G24" s="236"/>
      <c r="H24" s="312"/>
      <c r="I24" s="15" t="s">
        <v>157</v>
      </c>
      <c r="J24" s="15" t="s">
        <v>112</v>
      </c>
      <c r="K24" s="211" t="s">
        <v>408</v>
      </c>
      <c r="L24" s="7">
        <v>1</v>
      </c>
      <c r="M24" s="278">
        <v>26</v>
      </c>
      <c r="N24" s="7">
        <v>0</v>
      </c>
      <c r="O24" s="7">
        <f t="shared" si="0"/>
        <v>27</v>
      </c>
      <c r="P24" s="211" t="str">
        <f t="shared" si="8"/>
        <v>MUERTE, FRACTURAS, LACERACIÓN, CONTUSIÓN, HERIDAS , GOLPES</v>
      </c>
      <c r="Q24" s="211">
        <v>8</v>
      </c>
      <c r="R24" s="211" t="s">
        <v>34</v>
      </c>
      <c r="S24" s="277" t="s">
        <v>34</v>
      </c>
      <c r="T24" s="277" t="s">
        <v>34</v>
      </c>
      <c r="U24" s="277">
        <v>2</v>
      </c>
      <c r="V24" s="277">
        <v>3</v>
      </c>
      <c r="W24" s="277">
        <f>V24*U24</f>
        <v>6</v>
      </c>
      <c r="X24" s="9" t="str">
        <f>+IF(AND(U24*V24&gt;=24,U24*V24&lt;=40),"MA",IF(AND(U24*V24&gt;=10,U24*V24&lt;=20),"A",IF(AND(U24*V24&gt;=6,U24*V24&lt;=8),"M",IF(AND(U24*V24&gt;=0,U24*V24&lt;=4),"B",""))))</f>
        <v>M</v>
      </c>
      <c r="Y24" s="10"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8">
        <v>10</v>
      </c>
      <c r="AA24" s="8">
        <f>W24*Z24</f>
        <v>60</v>
      </c>
      <c r="AB24" s="11" t="str">
        <f t="shared" si="5"/>
        <v>III</v>
      </c>
      <c r="AC24" s="10"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2" t="str">
        <f>+IF(AB24="I","No aceptable",IF(AB24="II","No aceptable o aceptable con control específico",IF(AB24="III","Aceptable",IF(AB24="IV","Aceptable",""))))</f>
        <v>Aceptable</v>
      </c>
      <c r="AE24" s="10" t="s">
        <v>155</v>
      </c>
      <c r="AF24" s="15" t="s">
        <v>35</v>
      </c>
      <c r="AG24" s="15" t="s">
        <v>35</v>
      </c>
      <c r="AH24" s="15" t="s">
        <v>35</v>
      </c>
      <c r="AI24" s="13" t="s">
        <v>409</v>
      </c>
      <c r="AJ24" s="15"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95.25" thickBot="1" x14ac:dyDescent="0.25">
      <c r="A25" s="99"/>
      <c r="B25" s="376"/>
      <c r="C25" s="376"/>
      <c r="D25" s="376"/>
      <c r="E25" s="335"/>
      <c r="F25" s="415"/>
      <c r="G25" s="236" t="s">
        <v>34</v>
      </c>
      <c r="H25" s="93" t="s">
        <v>113</v>
      </c>
      <c r="I25" s="95" t="s">
        <v>114</v>
      </c>
      <c r="J25" s="95" t="s">
        <v>116</v>
      </c>
      <c r="K25" s="94" t="s">
        <v>115</v>
      </c>
      <c r="L25" s="7">
        <v>1</v>
      </c>
      <c r="M25" s="278">
        <v>26</v>
      </c>
      <c r="N25" s="7">
        <v>0</v>
      </c>
      <c r="O25" s="7">
        <f t="shared" si="0"/>
        <v>27</v>
      </c>
      <c r="P25" s="94" t="str">
        <f t="shared" si="8"/>
        <v>HERIDAS, FRACTURAS LACERACIONES MUERTE</v>
      </c>
      <c r="Q25" s="94">
        <v>8</v>
      </c>
      <c r="R25" s="94" t="s">
        <v>34</v>
      </c>
      <c r="S25" s="94" t="s">
        <v>34</v>
      </c>
      <c r="T25" s="94" t="s">
        <v>34</v>
      </c>
      <c r="U25" s="94">
        <v>2</v>
      </c>
      <c r="V25" s="94">
        <v>1</v>
      </c>
      <c r="W25" s="94">
        <f t="shared" si="1"/>
        <v>2</v>
      </c>
      <c r="X25" s="297" t="str">
        <f t="shared" si="2"/>
        <v>B</v>
      </c>
      <c r="Y25" s="10" t="str">
        <f t="shared" si="3"/>
        <v>Situación mejorable con exposición ocasional o esporádica, o situación sin anomalía destacable con cualquier nivel de exposición. No es esperable que se materialice el riesgo, aunque puede ser concebible.</v>
      </c>
      <c r="Z25" s="8">
        <v>10</v>
      </c>
      <c r="AA25" s="8">
        <f t="shared" si="4"/>
        <v>20</v>
      </c>
      <c r="AB25" s="11" t="str">
        <f t="shared" si="5"/>
        <v>IV</v>
      </c>
      <c r="AC25" s="10" t="str">
        <f t="shared" si="6"/>
        <v>Mantener las medidas de control existentes, pero se deberían considerar soluciones o mejoras y se deben hacer comprobaciones periódicas para asegurar que el riesgo aún es tolerable.</v>
      </c>
      <c r="AD25" s="12" t="str">
        <f t="shared" si="7"/>
        <v>Aceptable</v>
      </c>
      <c r="AE25" s="24" t="s">
        <v>117</v>
      </c>
      <c r="AF25" s="211" t="s">
        <v>35</v>
      </c>
      <c r="AG25" s="211" t="s">
        <v>35</v>
      </c>
      <c r="AH25" s="211" t="s">
        <v>392</v>
      </c>
      <c r="AI25" s="13" t="s">
        <v>752</v>
      </c>
      <c r="AJ25" s="211" t="s">
        <v>35</v>
      </c>
      <c r="AK25" s="14" t="s">
        <v>36</v>
      </c>
    </row>
    <row r="35" ht="67.5" customHeight="1" x14ac:dyDescent="0.2"/>
    <row r="50" ht="67.5" customHeight="1" x14ac:dyDescent="0.2"/>
    <row r="65" ht="67.5" customHeight="1" x14ac:dyDescent="0.2"/>
    <row r="78" ht="67.5" customHeight="1" x14ac:dyDescent="0.2"/>
    <row r="93" ht="67.5" customHeight="1" x14ac:dyDescent="0.2"/>
    <row r="106" ht="67.5" customHeight="1" x14ac:dyDescent="0.2"/>
    <row r="120" ht="67.5" customHeight="1" x14ac:dyDescent="0.2"/>
    <row r="134" ht="67.5" customHeight="1" x14ac:dyDescent="0.2"/>
    <row r="148" ht="67.5" customHeight="1" x14ac:dyDescent="0.2"/>
    <row r="162" ht="67.5" customHeight="1" x14ac:dyDescent="0.2"/>
    <row r="176" ht="67.5" customHeight="1" x14ac:dyDescent="0.2"/>
    <row r="190" ht="67.5" customHeight="1" x14ac:dyDescent="0.2"/>
    <row r="204" ht="67.5" customHeight="1" x14ac:dyDescent="0.2"/>
    <row r="219" ht="67.5" customHeight="1" x14ac:dyDescent="0.2"/>
    <row r="234" ht="67.5" customHeight="1" x14ac:dyDescent="0.2"/>
    <row r="249" ht="67.5" customHeight="1" x14ac:dyDescent="0.2"/>
    <row r="263" ht="67.5" customHeight="1" x14ac:dyDescent="0.2"/>
    <row r="277" ht="67.5" customHeight="1" x14ac:dyDescent="0.2"/>
    <row r="291" ht="67.5" customHeight="1" x14ac:dyDescent="0.2"/>
    <row r="305" ht="67.5" customHeight="1" x14ac:dyDescent="0.2"/>
    <row r="319" ht="67.5" customHeight="1" x14ac:dyDescent="0.2"/>
    <row r="333" ht="67.5" customHeight="1" x14ac:dyDescent="0.2"/>
    <row r="348" ht="67.5" customHeight="1" x14ac:dyDescent="0.2"/>
    <row r="362" ht="67.5" customHeight="1" x14ac:dyDescent="0.2"/>
    <row r="376" ht="67.5" customHeight="1" x14ac:dyDescent="0.2"/>
    <row r="390" ht="67.5" customHeight="1" x14ac:dyDescent="0.2"/>
    <row r="404" ht="67.5" customHeight="1" x14ac:dyDescent="0.2"/>
    <row r="418" ht="67.5" customHeight="1" x14ac:dyDescent="0.2"/>
    <row r="433" ht="67.5" customHeight="1" x14ac:dyDescent="0.2"/>
    <row r="448" ht="67.5" customHeight="1" x14ac:dyDescent="0.2"/>
    <row r="463" ht="67.5" customHeight="1" x14ac:dyDescent="0.2"/>
    <row r="478" ht="148.5" customHeight="1" x14ac:dyDescent="0.2"/>
    <row r="487" ht="67.5" customHeight="1" x14ac:dyDescent="0.2"/>
    <row r="502" ht="67.5" customHeight="1" x14ac:dyDescent="0.2"/>
    <row r="517" ht="67.5" customHeight="1" x14ac:dyDescent="0.2"/>
    <row r="531" ht="67.5" customHeight="1" x14ac:dyDescent="0.2"/>
    <row r="545" ht="67.5" customHeight="1" x14ac:dyDescent="0.2"/>
    <row r="560" ht="67.5" customHeight="1" x14ac:dyDescent="0.2"/>
    <row r="574" ht="67.5" customHeight="1" x14ac:dyDescent="0.2"/>
    <row r="588" ht="67.5" customHeight="1" x14ac:dyDescent="0.2"/>
    <row r="603" ht="67.5" customHeight="1" x14ac:dyDescent="0.2"/>
    <row r="618" ht="67.5" customHeight="1" x14ac:dyDescent="0.2"/>
    <row r="633" ht="67.5" customHeight="1" x14ac:dyDescent="0.2"/>
    <row r="648" ht="67.5" customHeight="1" x14ac:dyDescent="0.2"/>
    <row r="662" ht="67.5" customHeight="1" x14ac:dyDescent="0.2"/>
    <row r="677" ht="67.5" customHeight="1" x14ac:dyDescent="0.2"/>
    <row r="692" ht="67.5" customHeight="1" x14ac:dyDescent="0.2"/>
    <row r="706" ht="67.5" customHeight="1" x14ac:dyDescent="0.2"/>
    <row r="721" ht="67.5" customHeight="1" x14ac:dyDescent="0.2"/>
    <row r="735" ht="148.5" customHeight="1" x14ac:dyDescent="0.2"/>
  </sheetData>
  <mergeCells count="47">
    <mergeCell ref="G11:G12"/>
    <mergeCell ref="H11:H14"/>
    <mergeCell ref="H15:H16"/>
    <mergeCell ref="H20:H24"/>
    <mergeCell ref="AK9:AK10"/>
    <mergeCell ref="B11:B25"/>
    <mergeCell ref="C11:C25"/>
    <mergeCell ref="D11:D25"/>
    <mergeCell ref="E11:E25"/>
    <mergeCell ref="F11:F25"/>
    <mergeCell ref="AA9:AA10"/>
    <mergeCell ref="AB9:AB10"/>
    <mergeCell ref="AG9:AG10"/>
    <mergeCell ref="AH9:AH10"/>
    <mergeCell ref="AC9:AC10"/>
    <mergeCell ref="AD9:AD10"/>
    <mergeCell ref="AE9:AE10"/>
    <mergeCell ref="AF9:AF10"/>
    <mergeCell ref="G18:G19"/>
    <mergeCell ref="H18:H19"/>
    <mergeCell ref="X9:X10"/>
    <mergeCell ref="Y9:Y10"/>
    <mergeCell ref="Z9:Z10"/>
    <mergeCell ref="AI9:AI10"/>
    <mergeCell ref="AJ9:AJ10"/>
    <mergeCell ref="Q9:Q10"/>
    <mergeCell ref="R9:T9"/>
    <mergeCell ref="U9:U10"/>
    <mergeCell ref="V9:V10"/>
    <mergeCell ref="W9:W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C15:AE15 AB26:AE30 AC22:AE23 AC17:AE17 AC25:AD25">
    <cfRule type="cellIs" dxfId="327" priority="83" stopIfTrue="1" operator="equal">
      <formula>"I"</formula>
    </cfRule>
    <cfRule type="cellIs" dxfId="326" priority="84" stopIfTrue="1" operator="equal">
      <formula>"II"</formula>
    </cfRule>
    <cfRule type="cellIs" dxfId="325" priority="85"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15:AE15 AD26:AE30 AD22:AE23 AD17:AE17 AD25">
    <cfRule type="cellIs" dxfId="324" priority="81" stopIfTrue="1" operator="equal">
      <formula>"Aceptable"</formula>
    </cfRule>
    <cfRule type="cellIs" dxfId="323" priority="82" stopIfTrue="1" operator="equal">
      <formula>"No aceptable"</formula>
    </cfRule>
  </conditionalFormatting>
  <conditionalFormatting sqref="AD15 AD22:AD23 AD17 AD25:AD751">
    <cfRule type="containsText" dxfId="322" priority="78" stopIfTrue="1" operator="containsText" text="No aceptable o aceptable con control específico">
      <formula>NOT(ISERROR(SEARCH("No aceptable o aceptable con control específico",AD15)))</formula>
    </cfRule>
    <cfRule type="containsText" dxfId="321" priority="79" stopIfTrue="1" operator="containsText" text="No aceptable">
      <formula>NOT(ISERROR(SEARCH("No aceptable",AD15)))</formula>
    </cfRule>
    <cfRule type="containsText" dxfId="320" priority="80" stopIfTrue="1" operator="containsText" text="No Aceptable o aceptable con control específico">
      <formula>NOT(ISERROR(SEARCH("No Aceptable o aceptable con control específico",AD15)))</formula>
    </cfRule>
  </conditionalFormatting>
  <conditionalFormatting sqref="AD11">
    <cfRule type="containsText" dxfId="319" priority="70" stopIfTrue="1" operator="containsText" text="No aceptable o aceptable con control específico">
      <formula>NOT(ISERROR(SEARCH("No aceptable o aceptable con control específico",AD11)))</formula>
    </cfRule>
    <cfRule type="containsText" dxfId="318" priority="71" stopIfTrue="1" operator="containsText" text="No aceptable">
      <formula>NOT(ISERROR(SEARCH("No aceptable",AD11)))</formula>
    </cfRule>
    <cfRule type="containsText" dxfId="317" priority="72" stopIfTrue="1" operator="containsText" text="No Aceptable o aceptable con control específico">
      <formula>NOT(ISERROR(SEARCH("No Aceptable o aceptable con control específico",AD11)))</formula>
    </cfRule>
  </conditionalFormatting>
  <conditionalFormatting sqref="AE25:AF25 AD11:AE11">
    <cfRule type="cellIs" dxfId="316" priority="73" stopIfTrue="1" operator="equal">
      <formula>"Aceptable"</formula>
    </cfRule>
    <cfRule type="cellIs" dxfId="315" priority="74" stopIfTrue="1" operator="equal">
      <formula>"No aceptable"</formula>
    </cfRule>
  </conditionalFormatting>
  <conditionalFormatting sqref="AD12:AE12">
    <cfRule type="cellIs" dxfId="314" priority="65" stopIfTrue="1" operator="equal">
      <formula>"Aceptable"</formula>
    </cfRule>
    <cfRule type="cellIs" dxfId="313" priority="66" stopIfTrue="1" operator="equal">
      <formula>"No aceptable"</formula>
    </cfRule>
  </conditionalFormatting>
  <conditionalFormatting sqref="AD12">
    <cfRule type="containsText" dxfId="312" priority="62" stopIfTrue="1" operator="containsText" text="No aceptable o aceptable con control específico">
      <formula>NOT(ISERROR(SEARCH("No aceptable o aceptable con control específico",AD12)))</formula>
    </cfRule>
    <cfRule type="containsText" dxfId="311" priority="63" stopIfTrue="1" operator="containsText" text="No aceptable">
      <formula>NOT(ISERROR(SEARCH("No aceptable",AD12)))</formula>
    </cfRule>
    <cfRule type="containsText" dxfId="310" priority="64" stopIfTrue="1" operator="containsText" text="No Aceptable o aceptable con control específico">
      <formula>NOT(ISERROR(SEARCH("No Aceptable o aceptable con control específico",AD12)))</formula>
    </cfRule>
  </conditionalFormatting>
  <conditionalFormatting sqref="AD19:AE19">
    <cfRule type="cellIs" dxfId="309" priority="57" stopIfTrue="1" operator="equal">
      <formula>"Aceptable"</formula>
    </cfRule>
    <cfRule type="cellIs" dxfId="308" priority="58" stopIfTrue="1" operator="equal">
      <formula>"No aceptable"</formula>
    </cfRule>
  </conditionalFormatting>
  <conditionalFormatting sqref="AD19">
    <cfRule type="containsText" dxfId="307" priority="54" stopIfTrue="1" operator="containsText" text="No aceptable o aceptable con control específico">
      <formula>NOT(ISERROR(SEARCH("No aceptable o aceptable con control específico",AD19)))</formula>
    </cfRule>
    <cfRule type="containsText" dxfId="306" priority="55" stopIfTrue="1" operator="containsText" text="No aceptable">
      <formula>NOT(ISERROR(SEARCH("No aceptable",AD19)))</formula>
    </cfRule>
    <cfRule type="containsText" dxfId="305" priority="56" stopIfTrue="1" operator="containsText" text="No Aceptable o aceptable con control específico">
      <formula>NOT(ISERROR(SEARCH("No Aceptable o aceptable con control específico",AD19)))</formula>
    </cfRule>
  </conditionalFormatting>
  <conditionalFormatting sqref="AD20:AE20">
    <cfRule type="cellIs" dxfId="304" priority="49" stopIfTrue="1" operator="equal">
      <formula>"Aceptable"</formula>
    </cfRule>
    <cfRule type="cellIs" dxfId="303" priority="50" stopIfTrue="1" operator="equal">
      <formula>"No aceptable"</formula>
    </cfRule>
  </conditionalFormatting>
  <conditionalFormatting sqref="AD20">
    <cfRule type="containsText" dxfId="302" priority="46" stopIfTrue="1" operator="containsText" text="No aceptable o aceptable con control específico">
      <formula>NOT(ISERROR(SEARCH("No aceptable o aceptable con control específico",AD20)))</formula>
    </cfRule>
    <cfRule type="containsText" dxfId="301" priority="47" stopIfTrue="1" operator="containsText" text="No aceptable">
      <formula>NOT(ISERROR(SEARCH("No aceptable",AD20)))</formula>
    </cfRule>
    <cfRule type="containsText" dxfId="300" priority="48" stopIfTrue="1" operator="containsText" text="No Aceptable o aceptable con control específico">
      <formula>NOT(ISERROR(SEARCH("No Aceptable o aceptable con control específico",AD20)))</formula>
    </cfRule>
  </conditionalFormatting>
  <conditionalFormatting sqref="AD13:AE13 AD14">
    <cfRule type="cellIs" dxfId="299" priority="41" stopIfTrue="1" operator="equal">
      <formula>"Aceptable"</formula>
    </cfRule>
    <cfRule type="cellIs" dxfId="298" priority="42" stopIfTrue="1" operator="equal">
      <formula>"No aceptable"</formula>
    </cfRule>
  </conditionalFormatting>
  <conditionalFormatting sqref="AD13:AD14">
    <cfRule type="containsText" dxfId="297" priority="38" stopIfTrue="1" operator="containsText" text="No aceptable o aceptable con control específico">
      <formula>NOT(ISERROR(SEARCH("No aceptable o aceptable con control específico",AD13)))</formula>
    </cfRule>
    <cfRule type="containsText" dxfId="296" priority="39" stopIfTrue="1" operator="containsText" text="No aceptable">
      <formula>NOT(ISERROR(SEARCH("No aceptable",AD13)))</formula>
    </cfRule>
    <cfRule type="containsText" dxfId="295" priority="40" stopIfTrue="1" operator="containsText" text="No Aceptable o aceptable con control específico">
      <formula>NOT(ISERROR(SEARCH("No Aceptable o aceptable con control específico",AD13)))</formula>
    </cfRule>
  </conditionalFormatting>
  <conditionalFormatting sqref="AE14">
    <cfRule type="cellIs" dxfId="294" priority="33" stopIfTrue="1" operator="equal">
      <formula>"Aceptable"</formula>
    </cfRule>
    <cfRule type="cellIs" dxfId="293" priority="34" stopIfTrue="1" operator="equal">
      <formula>"No aceptable"</formula>
    </cfRule>
  </conditionalFormatting>
  <conditionalFormatting sqref="AD21:AE21">
    <cfRule type="cellIs" dxfId="292" priority="28" stopIfTrue="1" operator="equal">
      <formula>"Aceptable"</formula>
    </cfRule>
    <cfRule type="cellIs" dxfId="291" priority="29" stopIfTrue="1" operator="equal">
      <formula>"No aceptable"</formula>
    </cfRule>
  </conditionalFormatting>
  <conditionalFormatting sqref="AD21">
    <cfRule type="containsText" dxfId="290" priority="25" stopIfTrue="1" operator="containsText" text="No aceptable o aceptable con control específico">
      <formula>NOT(ISERROR(SEARCH("No aceptable o aceptable con control específico",AD21)))</formula>
    </cfRule>
    <cfRule type="containsText" dxfId="289" priority="26" stopIfTrue="1" operator="containsText" text="No aceptable">
      <formula>NOT(ISERROR(SEARCH("No aceptable",AD21)))</formula>
    </cfRule>
    <cfRule type="containsText" dxfId="288" priority="27" stopIfTrue="1" operator="containsText" text="No Aceptable o aceptable con control específico">
      <formula>NOT(ISERROR(SEARCH("No Aceptable o aceptable con control específico",AD21)))</formula>
    </cfRule>
  </conditionalFormatting>
  <conditionalFormatting sqref="AD16">
    <cfRule type="containsText" dxfId="287" priority="17" stopIfTrue="1" operator="containsText" text="No aceptable o aceptable con control específico">
      <formula>NOT(ISERROR(SEARCH("No aceptable o aceptable con control específico",AD16)))</formula>
    </cfRule>
    <cfRule type="containsText" dxfId="286" priority="18" stopIfTrue="1" operator="containsText" text="No aceptable">
      <formula>NOT(ISERROR(SEARCH("No aceptable",AD16)))</formula>
    </cfRule>
    <cfRule type="containsText" dxfId="285" priority="19" stopIfTrue="1" operator="containsText" text="No Aceptable o aceptable con control específico">
      <formula>NOT(ISERROR(SEARCH("No Aceptable o aceptable con control específico",AD16)))</formula>
    </cfRule>
  </conditionalFormatting>
  <conditionalFormatting sqref="AD16:AE16">
    <cfRule type="cellIs" dxfId="284" priority="20" stopIfTrue="1" operator="equal">
      <formula>"Aceptable"</formula>
    </cfRule>
    <cfRule type="cellIs" dxfId="283" priority="21" stopIfTrue="1" operator="equal">
      <formula>"No aceptable"</formula>
    </cfRule>
  </conditionalFormatting>
  <conditionalFormatting sqref="AD24:AE24">
    <cfRule type="cellIs" dxfId="282" priority="12" stopIfTrue="1" operator="equal">
      <formula>"Aceptable"</formula>
    </cfRule>
    <cfRule type="cellIs" dxfId="281" priority="13" stopIfTrue="1" operator="equal">
      <formula>"No aceptable"</formula>
    </cfRule>
  </conditionalFormatting>
  <conditionalFormatting sqref="AD24">
    <cfRule type="containsText" dxfId="280" priority="9" stopIfTrue="1" operator="containsText" text="No aceptable o aceptable con control específico">
      <formula>NOT(ISERROR(SEARCH("No aceptable o aceptable con control específico",AD24)))</formula>
    </cfRule>
    <cfRule type="containsText" dxfId="279" priority="10" stopIfTrue="1" operator="containsText" text="No aceptable">
      <formula>NOT(ISERROR(SEARCH("No aceptable",AD24)))</formula>
    </cfRule>
    <cfRule type="containsText" dxfId="278" priority="11" stopIfTrue="1" operator="containsText" text="No Aceptable o aceptable con control específico">
      <formula>NOT(ISERROR(SEARCH("No Aceptable o aceptable con control específico",AD24)))</formula>
    </cfRule>
  </conditionalFormatting>
  <conditionalFormatting sqref="AD18">
    <cfRule type="containsText" dxfId="277" priority="4" stopIfTrue="1" operator="containsText" text="No aceptable o aceptable con control específico">
      <formula>NOT(ISERROR(SEARCH("No aceptable o aceptable con control específico",AD18)))</formula>
    </cfRule>
    <cfRule type="containsText" dxfId="276" priority="5" stopIfTrue="1" operator="containsText" text="No aceptable">
      <formula>NOT(ISERROR(SEARCH("No aceptable",AD18)))</formula>
    </cfRule>
    <cfRule type="containsText" dxfId="275" priority="6" stopIfTrue="1" operator="containsText" text="No Aceptable o aceptable con control específico">
      <formula>NOT(ISERROR(SEARCH("No Aceptable o aceptable con control específico",AD18)))</formula>
    </cfRule>
  </conditionalFormatting>
  <conditionalFormatting sqref="AD18:AE18">
    <cfRule type="cellIs" dxfId="274" priority="7" stopIfTrue="1" operator="equal">
      <formula>"Aceptable"</formula>
    </cfRule>
    <cfRule type="cellIs" dxfId="273" priority="8" stopIfTrue="1" operator="equal">
      <formula>"No aceptable"</formula>
    </cfRule>
  </conditionalFormatting>
  <conditionalFormatting sqref="AB11:AB25">
    <cfRule type="cellIs" dxfId="272" priority="1" stopIfTrue="1" operator="equal">
      <formula>"I"</formula>
    </cfRule>
    <cfRule type="cellIs" dxfId="271" priority="2" stopIfTrue="1" operator="equal">
      <formula>"II"</formula>
    </cfRule>
    <cfRule type="cellIs" dxfId="270"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5" xr:uid="{00000000-0002-0000-1A00-000000000000}">
      <formula1>"100,60,25,10"</formula1>
    </dataValidation>
    <dataValidation type="list" allowBlank="1" showInputMessage="1" prompt="4 = Continua_x000a_3 = Frecuente_x000a_2 = Ocasional_x000a_1 = Esporádica" sqref="V11:V25" xr:uid="{00000000-0002-0000-1A00-000001000000}">
      <formula1>"4, 3, 2, 1"</formula1>
    </dataValidation>
    <dataValidation type="list" allowBlank="1" showInputMessage="1" showErrorMessage="1" prompt="10 = Muy Alto_x000a_6 = Alto_x000a_2 = Medio_x000a_0 = Bajo" sqref="U11:U25" xr:uid="{00000000-0002-0000-1A00-000002000000}">
      <formula1>"10, 6, 2, 0, "</formula1>
    </dataValidation>
    <dataValidation allowBlank="1" sqref="AA11:AA25" xr:uid="{00000000-0002-0000-1A00-000003000000}"/>
  </dataValidation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1:BL794"/>
  <sheetViews>
    <sheetView workbookViewId="0">
      <selection activeCell="B1" sqref="B1"/>
    </sheetView>
  </sheetViews>
  <sheetFormatPr baseColWidth="10" defaultRowHeight="12.75" x14ac:dyDescent="0.2"/>
  <cols>
    <col min="1" max="1" width="1.85546875" customWidth="1"/>
    <col min="2" max="2" width="5.7109375" customWidth="1"/>
    <col min="3" max="3" width="7.5703125" customWidth="1"/>
    <col min="4" max="4" width="9.42578125" bestFit="1" customWidth="1"/>
    <col min="5" max="5" width="8.140625" customWidth="1"/>
    <col min="6" max="6" width="25.425781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208" t="s">
        <v>3</v>
      </c>
      <c r="I10" s="208" t="s">
        <v>4</v>
      </c>
      <c r="J10" s="208" t="s">
        <v>6</v>
      </c>
      <c r="K10" s="307"/>
      <c r="L10" s="207" t="s">
        <v>42</v>
      </c>
      <c r="M10" s="207" t="s">
        <v>43</v>
      </c>
      <c r="N10" s="27" t="s">
        <v>44</v>
      </c>
      <c r="O10" s="27" t="s">
        <v>47</v>
      </c>
      <c r="P10" s="307"/>
      <c r="Q10" s="308"/>
      <c r="R10" s="208" t="s">
        <v>6</v>
      </c>
      <c r="S10" s="208" t="s">
        <v>1</v>
      </c>
      <c r="T10" s="208"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customHeight="1" x14ac:dyDescent="0.35">
      <c r="B11" s="328" t="s">
        <v>252</v>
      </c>
      <c r="C11" s="328" t="s">
        <v>249</v>
      </c>
      <c r="D11" s="328" t="s">
        <v>345</v>
      </c>
      <c r="E11" s="423" t="s">
        <v>250</v>
      </c>
      <c r="F11" s="333" t="s">
        <v>251</v>
      </c>
      <c r="G11" s="67" t="s">
        <v>45</v>
      </c>
      <c r="H11" s="204" t="s">
        <v>37</v>
      </c>
      <c r="I11" s="15" t="s">
        <v>52</v>
      </c>
      <c r="J11" s="15" t="s">
        <v>57</v>
      </c>
      <c r="K11" s="211" t="s">
        <v>59</v>
      </c>
      <c r="L11" s="7">
        <v>0</v>
      </c>
      <c r="M11" s="209">
        <v>2</v>
      </c>
      <c r="N11" s="7">
        <v>0</v>
      </c>
      <c r="O11" s="7">
        <f>SUM(L11:N11)</f>
        <v>2</v>
      </c>
      <c r="P11" s="211" t="s">
        <v>63</v>
      </c>
      <c r="Q11" s="211">
        <v>8</v>
      </c>
      <c r="R11" s="211" t="s">
        <v>64</v>
      </c>
      <c r="S11" s="211" t="s">
        <v>120</v>
      </c>
      <c r="T11" s="211" t="s">
        <v>34</v>
      </c>
      <c r="U11" s="8">
        <v>2</v>
      </c>
      <c r="V11" s="8">
        <v>4</v>
      </c>
      <c r="W11" s="8">
        <f t="shared" ref="W11:W20" si="0">V11*U11</f>
        <v>8</v>
      </c>
      <c r="X11" s="9" t="str">
        <f t="shared" ref="X11:X20" si="1">+IF(AND(U11*V11&gt;=24,U11*V11&lt;=40),"MA",IF(AND(U11*V11&gt;=10,U11*V11&lt;=20),"A",IF(AND(U11*V11&gt;=6,U11*V11&lt;=8),"M",IF(AND(U11*V11&gt;=0,U11*V11&lt;=4),"B",""))))</f>
        <v>M</v>
      </c>
      <c r="Y11" s="10" t="str">
        <f t="shared" ref="Y11:Y20"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0" si="3">W11*Z11</f>
        <v>80</v>
      </c>
      <c r="AB11" s="11" t="str">
        <f t="shared" ref="AB11:AB20" si="4">+IF(AND(U11*V11*Z11&gt;=600,U11*V11*Z11&lt;=4000),"I",IF(AND(U11*V11*Z11&gt;=150,U11*V11*Z11&lt;=500),"II",IF(AND(U11*V11*Z11&gt;=40,U11*V11*Z11&lt;=120),"III",IF(AND(U11*V11*Z11&gt;=0,U11*V11*Z11&lt;=20),"IV",""))))</f>
        <v>III</v>
      </c>
      <c r="AC11" s="10" t="str">
        <f t="shared" ref="AC11:AC20"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0" si="6">+IF(AB11="I","No aceptable",IF(AB11="II","No aceptable o aceptable con control específico",IF(AB11="III","Aceptable",IF(AB11="IV","Aceptable",""))))</f>
        <v>Aceptable</v>
      </c>
      <c r="AE11" s="10" t="s">
        <v>68</v>
      </c>
      <c r="AF11" s="211" t="s">
        <v>35</v>
      </c>
      <c r="AG11" s="211" t="s">
        <v>35</v>
      </c>
      <c r="AH11" s="211" t="s">
        <v>526</v>
      </c>
      <c r="AI11" s="13" t="s">
        <v>76</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8.25" thickBot="1" x14ac:dyDescent="0.4">
      <c r="B12" s="315"/>
      <c r="C12" s="315"/>
      <c r="D12" s="315"/>
      <c r="E12" s="423"/>
      <c r="F12" s="334"/>
      <c r="G12" s="67" t="s">
        <v>45</v>
      </c>
      <c r="H12" s="15" t="s">
        <v>61</v>
      </c>
      <c r="I12" s="15" t="s">
        <v>55</v>
      </c>
      <c r="J12" s="15" t="s">
        <v>77</v>
      </c>
      <c r="K12" s="15" t="s">
        <v>62</v>
      </c>
      <c r="L12" s="15">
        <v>0</v>
      </c>
      <c r="M12" s="15">
        <v>2</v>
      </c>
      <c r="N12" s="7">
        <v>0</v>
      </c>
      <c r="O12" s="7">
        <f t="shared" ref="O12:O20" si="7">SUM(L12:N12)</f>
        <v>2</v>
      </c>
      <c r="P12" s="211" t="s">
        <v>78</v>
      </c>
      <c r="Q12" s="211">
        <v>8</v>
      </c>
      <c r="R12" s="211" t="s">
        <v>34</v>
      </c>
      <c r="S12" s="211" t="s">
        <v>166</v>
      </c>
      <c r="T12" s="211" t="s">
        <v>34</v>
      </c>
      <c r="U12" s="8">
        <v>2</v>
      </c>
      <c r="V12" s="8">
        <v>4</v>
      </c>
      <c r="W12" s="8">
        <f t="shared" si="0"/>
        <v>8</v>
      </c>
      <c r="X12" s="9" t="str">
        <f t="shared" si="1"/>
        <v>M</v>
      </c>
      <c r="Y12" s="10" t="str">
        <f t="shared" si="2"/>
        <v>Situación deficiente con exposición esporádica, o bien situación mejorable con exposición continuada o frecuente. Es posible que suceda el daño alguna vez.</v>
      </c>
      <c r="Z12" s="8">
        <v>25</v>
      </c>
      <c r="AA12" s="8">
        <f t="shared" si="3"/>
        <v>200</v>
      </c>
      <c r="AB12" s="11" t="str">
        <f t="shared" si="4"/>
        <v>II</v>
      </c>
      <c r="AC12" s="10" t="str">
        <f t="shared" si="5"/>
        <v>Corregir y adoptar medidas de control de inmediato. Sin embargo suspenda actividades si el nivel de riesgo está por encima o igual de 360.</v>
      </c>
      <c r="AD12" s="12" t="str">
        <f t="shared" si="6"/>
        <v>No aceptable o aceptable con control específico</v>
      </c>
      <c r="AE12" s="10" t="s">
        <v>79</v>
      </c>
      <c r="AF12" s="15" t="s">
        <v>35</v>
      </c>
      <c r="AG12" s="15" t="s">
        <v>35</v>
      </c>
      <c r="AH12" s="15" t="s">
        <v>377</v>
      </c>
      <c r="AI12" s="13" t="s">
        <v>754</v>
      </c>
      <c r="AJ12" s="15" t="s">
        <v>374</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48.5" x14ac:dyDescent="0.35">
      <c r="B13" s="315"/>
      <c r="C13" s="315"/>
      <c r="D13" s="315"/>
      <c r="E13" s="423"/>
      <c r="F13" s="334"/>
      <c r="G13" s="67" t="s">
        <v>658</v>
      </c>
      <c r="H13" s="15" t="s">
        <v>49</v>
      </c>
      <c r="I13" s="15" t="s">
        <v>80</v>
      </c>
      <c r="J13" s="15" t="s">
        <v>753</v>
      </c>
      <c r="K13" s="15" t="s">
        <v>82</v>
      </c>
      <c r="L13" s="15">
        <v>0</v>
      </c>
      <c r="M13" s="15">
        <v>2</v>
      </c>
      <c r="N13" s="7">
        <v>0</v>
      </c>
      <c r="O13" s="7">
        <f t="shared" si="7"/>
        <v>2</v>
      </c>
      <c r="P13" s="17" t="s">
        <v>85</v>
      </c>
      <c r="Q13" s="211">
        <v>8</v>
      </c>
      <c r="R13" s="211" t="s">
        <v>34</v>
      </c>
      <c r="S13" s="211" t="s">
        <v>34</v>
      </c>
      <c r="T13" s="211" t="s">
        <v>34</v>
      </c>
      <c r="U13" s="8">
        <v>2</v>
      </c>
      <c r="V13" s="8">
        <v>4</v>
      </c>
      <c r="W13" s="8">
        <f t="shared" si="0"/>
        <v>8</v>
      </c>
      <c r="X13" s="9" t="str">
        <f t="shared" si="1"/>
        <v>M</v>
      </c>
      <c r="Y13" s="10" t="str">
        <f t="shared" si="2"/>
        <v>Situación deficiente con exposición esporádica, o bien situación mejorable con exposición continuada o frecuente. Es posible que suceda el daño alguna vez.</v>
      </c>
      <c r="Z13" s="8">
        <v>10</v>
      </c>
      <c r="AA13" s="8">
        <f t="shared" si="3"/>
        <v>80</v>
      </c>
      <c r="AB13" s="11" t="str">
        <f t="shared" si="4"/>
        <v>III</v>
      </c>
      <c r="AC13" s="10" t="str">
        <f t="shared" si="5"/>
        <v>Mejorar si es posible. Sería conveniente justificar la intervención y su rentabilidad.</v>
      </c>
      <c r="AD13" s="12" t="str">
        <f t="shared" si="6"/>
        <v>Aceptable</v>
      </c>
      <c r="AE13" s="18" t="s">
        <v>87</v>
      </c>
      <c r="AF13" s="15" t="s">
        <v>35</v>
      </c>
      <c r="AG13" s="15" t="s">
        <v>35</v>
      </c>
      <c r="AH13" s="15" t="s">
        <v>346</v>
      </c>
      <c r="AI13" s="19" t="s">
        <v>755</v>
      </c>
      <c r="AJ13" s="15"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423"/>
      <c r="F14" s="334"/>
      <c r="G14" s="284" t="s">
        <v>45</v>
      </c>
      <c r="H14" s="15" t="s">
        <v>572</v>
      </c>
      <c r="I14" s="15" t="s">
        <v>566</v>
      </c>
      <c r="J14" s="15" t="s">
        <v>575</v>
      </c>
      <c r="K14" s="15" t="s">
        <v>576</v>
      </c>
      <c r="L14" s="15">
        <v>0</v>
      </c>
      <c r="M14" s="15">
        <v>2</v>
      </c>
      <c r="N14" s="281">
        <v>0</v>
      </c>
      <c r="O14" s="281">
        <f t="shared" si="7"/>
        <v>2</v>
      </c>
      <c r="P14" s="15" t="s">
        <v>577</v>
      </c>
      <c r="Q14" s="15">
        <v>8</v>
      </c>
      <c r="R14" s="15" t="s">
        <v>34</v>
      </c>
      <c r="S14" s="15" t="s">
        <v>34</v>
      </c>
      <c r="T14" s="285" t="s">
        <v>34</v>
      </c>
      <c r="U14" s="90">
        <v>2</v>
      </c>
      <c r="V14" s="8">
        <v>3</v>
      </c>
      <c r="W14" s="8">
        <f t="shared" si="0"/>
        <v>6</v>
      </c>
      <c r="X14" s="9" t="str">
        <f t="shared" si="1"/>
        <v>M</v>
      </c>
      <c r="Y14" s="10" t="str">
        <f t="shared" si="2"/>
        <v>Situación deficiente con exposición esporádica, o bien situación mejorable con exposición continuada o frecuente. Es posible que suceda el daño alguna vez.</v>
      </c>
      <c r="Z14" s="8">
        <v>25</v>
      </c>
      <c r="AA14" s="8">
        <f t="shared" si="3"/>
        <v>150</v>
      </c>
      <c r="AB14" s="11" t="str">
        <f t="shared" si="4"/>
        <v>II</v>
      </c>
      <c r="AC14" s="10" t="str">
        <f t="shared" si="5"/>
        <v>Corregir y adoptar medidas de control de inmediato. Sin embargo suspenda actividades si el nivel de riesgo está por encima o igual de 360.</v>
      </c>
      <c r="AD14" s="12" t="str">
        <f t="shared" si="6"/>
        <v>No aceptable o aceptable con control específico</v>
      </c>
      <c r="AE14" s="282" t="s">
        <v>578</v>
      </c>
      <c r="AF14" s="15" t="s">
        <v>35</v>
      </c>
      <c r="AG14" s="15" t="s">
        <v>35</v>
      </c>
      <c r="AH14" s="15" t="s">
        <v>35</v>
      </c>
      <c r="AI14" s="20" t="s">
        <v>849</v>
      </c>
      <c r="AJ14" s="15" t="s">
        <v>735</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423"/>
      <c r="F15" s="334"/>
      <c r="G15" s="67" t="s">
        <v>45</v>
      </c>
      <c r="H15" s="15" t="s">
        <v>58</v>
      </c>
      <c r="I15" s="15" t="s">
        <v>198</v>
      </c>
      <c r="J15" s="15" t="s">
        <v>199</v>
      </c>
      <c r="K15" s="15" t="s">
        <v>91</v>
      </c>
      <c r="L15" s="15">
        <v>0</v>
      </c>
      <c r="M15" s="15">
        <v>2</v>
      </c>
      <c r="N15" s="7">
        <v>0</v>
      </c>
      <c r="O15" s="7">
        <f t="shared" si="7"/>
        <v>2</v>
      </c>
      <c r="P15" s="211" t="s">
        <v>92</v>
      </c>
      <c r="Q15" s="211">
        <v>8</v>
      </c>
      <c r="R15" s="211" t="s">
        <v>34</v>
      </c>
      <c r="S15" s="211" t="s">
        <v>34</v>
      </c>
      <c r="T15" s="211" t="s">
        <v>34</v>
      </c>
      <c r="U15" s="8">
        <v>2</v>
      </c>
      <c r="V15" s="8">
        <v>4</v>
      </c>
      <c r="W15" s="8">
        <f t="shared" si="0"/>
        <v>8</v>
      </c>
      <c r="X15" s="9" t="str">
        <f t="shared" si="1"/>
        <v>M</v>
      </c>
      <c r="Y15" s="10" t="str">
        <f t="shared" si="2"/>
        <v>Situación deficiente con exposición esporádica, o bien situación mejorable con exposición continuada o frecuente. Es posible que suceda el daño alguna vez.</v>
      </c>
      <c r="Z15" s="8">
        <v>60</v>
      </c>
      <c r="AA15" s="8">
        <f t="shared" si="3"/>
        <v>480</v>
      </c>
      <c r="AB15" s="11" t="str">
        <f t="shared" si="4"/>
        <v>II</v>
      </c>
      <c r="AC15" s="10" t="str">
        <f t="shared" si="5"/>
        <v>Corregir y adoptar medidas de control de inmediato. Sin embargo suspenda actividades si el nivel de riesgo está por encima o igual de 360.</v>
      </c>
      <c r="AD15" s="12" t="str">
        <f t="shared" si="6"/>
        <v>No aceptable o aceptable con control específico</v>
      </c>
      <c r="AE15" s="10" t="s">
        <v>95</v>
      </c>
      <c r="AF15" s="15" t="s">
        <v>35</v>
      </c>
      <c r="AG15" s="15" t="s">
        <v>35</v>
      </c>
      <c r="AH15" s="8" t="s">
        <v>378</v>
      </c>
      <c r="AI15" s="20" t="s">
        <v>154</v>
      </c>
      <c r="AJ15" s="211"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81" x14ac:dyDescent="0.35">
      <c r="B16" s="315"/>
      <c r="C16" s="315"/>
      <c r="D16" s="315"/>
      <c r="E16" s="423"/>
      <c r="F16" s="334"/>
      <c r="G16" s="67" t="s">
        <v>45</v>
      </c>
      <c r="H16" s="15" t="s">
        <v>398</v>
      </c>
      <c r="I16" s="15" t="s">
        <v>51</v>
      </c>
      <c r="J16" s="15" t="s">
        <v>200</v>
      </c>
      <c r="K16" s="15" t="s">
        <v>91</v>
      </c>
      <c r="L16" s="15">
        <v>0</v>
      </c>
      <c r="M16" s="15">
        <v>2</v>
      </c>
      <c r="N16" s="7">
        <v>0</v>
      </c>
      <c r="O16" s="7">
        <f t="shared" si="7"/>
        <v>2</v>
      </c>
      <c r="P16" s="211" t="s">
        <v>99</v>
      </c>
      <c r="Q16" s="211">
        <v>8</v>
      </c>
      <c r="R16" s="211" t="s">
        <v>34</v>
      </c>
      <c r="S16" s="211" t="s">
        <v>34</v>
      </c>
      <c r="T16" s="211" t="s">
        <v>34</v>
      </c>
      <c r="U16" s="8">
        <v>2</v>
      </c>
      <c r="V16" s="8">
        <v>6</v>
      </c>
      <c r="W16" s="8">
        <f t="shared" si="0"/>
        <v>12</v>
      </c>
      <c r="X16" s="9" t="str">
        <f t="shared" si="1"/>
        <v>A</v>
      </c>
      <c r="Y16" s="10" t="str">
        <f t="shared" si="2"/>
        <v>Situación deficiente con exposición frecuente u ocasional, o bien situación muy deficiente con exposición ocasional o esporádica. La materialización de Riesgo es posible que suceda varias veces en la vida laboral</v>
      </c>
      <c r="Z16" s="8">
        <v>25</v>
      </c>
      <c r="AA16" s="8">
        <f t="shared" si="3"/>
        <v>300</v>
      </c>
      <c r="AB16" s="11" t="str">
        <f t="shared" si="4"/>
        <v>II</v>
      </c>
      <c r="AC16" s="10" t="str">
        <f t="shared" si="5"/>
        <v>Corregir y adoptar medidas de control de inmediato. Sin embargo suspenda actividades si el nivel de riesgo está por encima o igual de 360.</v>
      </c>
      <c r="AD16" s="12" t="str">
        <f t="shared" si="6"/>
        <v>No aceptable o aceptable con control específico</v>
      </c>
      <c r="AE16" s="10" t="s">
        <v>127</v>
      </c>
      <c r="AF16" s="15" t="s">
        <v>35</v>
      </c>
      <c r="AG16" s="15" t="s">
        <v>35</v>
      </c>
      <c r="AH16" s="8" t="s">
        <v>378</v>
      </c>
      <c r="AI16" s="20" t="s">
        <v>154</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7.5" x14ac:dyDescent="0.35">
      <c r="B17" s="315"/>
      <c r="C17" s="315"/>
      <c r="D17" s="315"/>
      <c r="E17" s="423"/>
      <c r="F17" s="334"/>
      <c r="G17" s="67" t="s">
        <v>45</v>
      </c>
      <c r="H17" s="311" t="s">
        <v>50</v>
      </c>
      <c r="I17" s="15" t="s">
        <v>100</v>
      </c>
      <c r="J17" s="15" t="s">
        <v>101</v>
      </c>
      <c r="K17" s="15" t="s">
        <v>102</v>
      </c>
      <c r="L17" s="7">
        <v>0</v>
      </c>
      <c r="M17" s="278">
        <v>2</v>
      </c>
      <c r="N17" s="7">
        <v>0</v>
      </c>
      <c r="O17" s="7">
        <f t="shared" si="7"/>
        <v>2</v>
      </c>
      <c r="P17" s="211" t="s">
        <v>103</v>
      </c>
      <c r="Q17" s="211">
        <v>8</v>
      </c>
      <c r="R17" s="211" t="s">
        <v>34</v>
      </c>
      <c r="S17" s="211" t="s">
        <v>34</v>
      </c>
      <c r="T17" s="211" t="s">
        <v>34</v>
      </c>
      <c r="U17" s="8">
        <v>2</v>
      </c>
      <c r="V17" s="8">
        <v>3</v>
      </c>
      <c r="W17" s="8">
        <f t="shared" si="0"/>
        <v>6</v>
      </c>
      <c r="X17" s="9" t="str">
        <f t="shared" si="1"/>
        <v>M</v>
      </c>
      <c r="Y17" s="10" t="str">
        <f t="shared" si="2"/>
        <v>Situación deficiente con exposición esporádica, o bien situación mejorable con exposición continuada o frecuente. Es posible que suceda el daño alguna vez.</v>
      </c>
      <c r="Z17" s="8">
        <v>10</v>
      </c>
      <c r="AA17" s="8">
        <f t="shared" si="3"/>
        <v>60</v>
      </c>
      <c r="AB17" s="11" t="str">
        <f t="shared" si="4"/>
        <v>III</v>
      </c>
      <c r="AC17" s="10" t="str">
        <f t="shared" si="5"/>
        <v>Mejorar si es posible. Sería conveniente justificar la intervención y su rentabilidad.</v>
      </c>
      <c r="AD17" s="12" t="str">
        <f t="shared" si="6"/>
        <v>Aceptable</v>
      </c>
      <c r="AE17" s="10" t="s">
        <v>104</v>
      </c>
      <c r="AF17" s="211" t="s">
        <v>35</v>
      </c>
      <c r="AG17" s="211" t="s">
        <v>35</v>
      </c>
      <c r="AH17" s="211" t="s">
        <v>348</v>
      </c>
      <c r="AI17" s="13" t="s">
        <v>106</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 x14ac:dyDescent="0.35">
      <c r="B18" s="315"/>
      <c r="C18" s="315"/>
      <c r="D18" s="315"/>
      <c r="E18" s="423"/>
      <c r="F18" s="334"/>
      <c r="G18" s="67" t="s">
        <v>34</v>
      </c>
      <c r="H18" s="321"/>
      <c r="I18" s="15" t="s">
        <v>149</v>
      </c>
      <c r="J18" s="15" t="s">
        <v>239</v>
      </c>
      <c r="K18" s="15" t="s">
        <v>240</v>
      </c>
      <c r="L18" s="7">
        <v>0</v>
      </c>
      <c r="M18" s="278">
        <v>2</v>
      </c>
      <c r="N18" s="7">
        <v>0</v>
      </c>
      <c r="O18" s="7">
        <f t="shared" si="7"/>
        <v>2</v>
      </c>
      <c r="P18" s="211" t="s">
        <v>241</v>
      </c>
      <c r="Q18" s="211">
        <v>1</v>
      </c>
      <c r="R18" s="211" t="s">
        <v>34</v>
      </c>
      <c r="S18" s="211" t="s">
        <v>34</v>
      </c>
      <c r="T18" s="211" t="s">
        <v>34</v>
      </c>
      <c r="U18" s="8">
        <v>6</v>
      </c>
      <c r="V18" s="8">
        <v>2</v>
      </c>
      <c r="W18" s="8">
        <f t="shared" si="0"/>
        <v>12</v>
      </c>
      <c r="X18" s="9" t="str">
        <f t="shared" si="1"/>
        <v>A</v>
      </c>
      <c r="Y18" s="10" t="str">
        <f t="shared" si="2"/>
        <v>Situación deficiente con exposición frecuente u ocasional, o bien situación muy deficiente con exposición ocasional o esporádica. La materialización de Riesgo es posible que suceda varias veces en la vida laboral</v>
      </c>
      <c r="Z18" s="8">
        <v>10</v>
      </c>
      <c r="AA18" s="8">
        <f t="shared" si="3"/>
        <v>120</v>
      </c>
      <c r="AB18" s="11" t="str">
        <f t="shared" si="4"/>
        <v>III</v>
      </c>
      <c r="AC18" s="10" t="str">
        <f t="shared" si="5"/>
        <v>Mejorar si es posible. Sería conveniente justificar la intervención y su rentabilidad.</v>
      </c>
      <c r="AD18" s="12" t="str">
        <f t="shared" si="6"/>
        <v>Aceptable</v>
      </c>
      <c r="AE18" s="10" t="s">
        <v>242</v>
      </c>
      <c r="AF18" s="12" t="s">
        <v>35</v>
      </c>
      <c r="AG18" s="10" t="s">
        <v>243</v>
      </c>
      <c r="AH18" s="10" t="s">
        <v>367</v>
      </c>
      <c r="AI18" s="10" t="s">
        <v>364</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1" x14ac:dyDescent="0.35">
      <c r="B19" s="315"/>
      <c r="C19" s="315"/>
      <c r="D19" s="315"/>
      <c r="E19" s="423"/>
      <c r="F19" s="334"/>
      <c r="G19" s="67" t="s">
        <v>34</v>
      </c>
      <c r="H19" s="321"/>
      <c r="I19" s="15" t="s">
        <v>54</v>
      </c>
      <c r="J19" s="15" t="s">
        <v>341</v>
      </c>
      <c r="K19" s="15" t="s">
        <v>107</v>
      </c>
      <c r="L19" s="7">
        <v>0</v>
      </c>
      <c r="M19" s="278">
        <v>2</v>
      </c>
      <c r="N19" s="7">
        <v>0</v>
      </c>
      <c r="O19" s="7">
        <f t="shared" si="7"/>
        <v>2</v>
      </c>
      <c r="P19" s="211" t="str">
        <f>K19</f>
        <v>MUERTE, FRACTURAS, LACERACIÓN, CONTUSIÓN, HERIDAS</v>
      </c>
      <c r="Q19" s="211">
        <v>8</v>
      </c>
      <c r="R19" s="211" t="s">
        <v>34</v>
      </c>
      <c r="S19" s="211" t="s">
        <v>34</v>
      </c>
      <c r="T19" s="92" t="s">
        <v>34</v>
      </c>
      <c r="U19" s="90">
        <v>2</v>
      </c>
      <c r="V19" s="8">
        <v>1</v>
      </c>
      <c r="W19" s="8">
        <f>V19*U19</f>
        <v>2</v>
      </c>
      <c r="X19" s="9" t="str">
        <f t="shared" si="1"/>
        <v>B</v>
      </c>
      <c r="Y19" s="10" t="str">
        <f t="shared" si="2"/>
        <v>Situación mejorable con exposición ocasional o esporádica, o situación sin anomalía destacable con cualquier nivel de exposición. No es esperable que se materialice el riesgo, aunque puede ser concebible.</v>
      </c>
      <c r="Z19" s="8">
        <v>60</v>
      </c>
      <c r="AA19" s="8">
        <f t="shared" si="3"/>
        <v>120</v>
      </c>
      <c r="AB19" s="11" t="str">
        <f t="shared" si="4"/>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 t="shared" si="6"/>
        <v>Aceptable</v>
      </c>
      <c r="AE19" s="10" t="s">
        <v>109</v>
      </c>
      <c r="AF19" s="15" t="s">
        <v>35</v>
      </c>
      <c r="AG19" s="15" t="s">
        <v>35</v>
      </c>
      <c r="AH19" s="15" t="s">
        <v>366</v>
      </c>
      <c r="AI19" s="13" t="s">
        <v>756</v>
      </c>
      <c r="AJ19" s="15"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5.25" thickBot="1" x14ac:dyDescent="0.4">
      <c r="B20" s="329"/>
      <c r="C20" s="329"/>
      <c r="D20" s="329"/>
      <c r="E20" s="424"/>
      <c r="F20" s="378"/>
      <c r="G20" s="67" t="s">
        <v>34</v>
      </c>
      <c r="H20" s="25" t="s">
        <v>113</v>
      </c>
      <c r="I20" s="211" t="s">
        <v>114</v>
      </c>
      <c r="J20" s="15" t="s">
        <v>116</v>
      </c>
      <c r="K20" s="211" t="s">
        <v>115</v>
      </c>
      <c r="L20" s="7">
        <v>0</v>
      </c>
      <c r="M20" s="278">
        <v>2</v>
      </c>
      <c r="N20" s="7">
        <v>0</v>
      </c>
      <c r="O20" s="7">
        <f t="shared" si="7"/>
        <v>2</v>
      </c>
      <c r="P20" s="211" t="s">
        <v>108</v>
      </c>
      <c r="Q20" s="211">
        <v>8</v>
      </c>
      <c r="R20" s="211" t="s">
        <v>34</v>
      </c>
      <c r="S20" s="211" t="s">
        <v>34</v>
      </c>
      <c r="T20" s="211" t="s">
        <v>34</v>
      </c>
      <c r="U20" s="8">
        <v>1</v>
      </c>
      <c r="V20" s="8">
        <v>2</v>
      </c>
      <c r="W20" s="8">
        <f t="shared" si="0"/>
        <v>2</v>
      </c>
      <c r="X20" s="9" t="str">
        <f t="shared" si="1"/>
        <v>B</v>
      </c>
      <c r="Y20" s="10" t="str">
        <f t="shared" si="2"/>
        <v>Situación mejorable con exposición ocasional o esporádica, o situación sin anomalía destacable con cualquier nivel de exposición. No es esperable que se materialice el riesgo, aunque puede ser concebible.</v>
      </c>
      <c r="Z20" s="8">
        <v>10</v>
      </c>
      <c r="AA20" s="8">
        <f t="shared" si="3"/>
        <v>20</v>
      </c>
      <c r="AB20" s="11" t="str">
        <f t="shared" si="4"/>
        <v>IV</v>
      </c>
      <c r="AC20" s="10" t="str">
        <f t="shared" si="5"/>
        <v>Mantener las medidas de control existentes, pero se deberían considerar soluciones o mejoras y se deben hacer comprobaciones periódicas para asegurar que el riesgo aún es tolerable.</v>
      </c>
      <c r="AD20" s="12" t="str">
        <f t="shared" si="6"/>
        <v>Aceptable</v>
      </c>
      <c r="AE20" s="24" t="s">
        <v>117</v>
      </c>
      <c r="AF20" s="211" t="s">
        <v>35</v>
      </c>
      <c r="AG20" s="211" t="s">
        <v>35</v>
      </c>
      <c r="AH20" s="211" t="s">
        <v>118</v>
      </c>
      <c r="AI20" s="13" t="s">
        <v>419</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67.5" customHeight="1" x14ac:dyDescent="0.2">
      <c r="AI21" s="220"/>
    </row>
    <row r="22" spans="2:64" x14ac:dyDescent="0.2">
      <c r="AI22" s="220"/>
    </row>
    <row r="50" ht="67.5" customHeight="1" x14ac:dyDescent="0.2"/>
    <row r="64" ht="67.5" customHeight="1" x14ac:dyDescent="0.2"/>
    <row r="79" ht="67.5" customHeight="1" x14ac:dyDescent="0.2"/>
    <row r="94" ht="67.5" customHeight="1" x14ac:dyDescent="0.2"/>
    <row r="109" ht="67.5" customHeight="1" x14ac:dyDescent="0.2"/>
    <row r="124" ht="67.5" customHeight="1" x14ac:dyDescent="0.2"/>
    <row r="137" ht="67.5" customHeight="1" x14ac:dyDescent="0.2"/>
    <row r="152" ht="67.5" customHeight="1" x14ac:dyDescent="0.2"/>
    <row r="165" ht="67.5" customHeight="1" x14ac:dyDescent="0.2"/>
    <row r="179" ht="67.5" customHeight="1" x14ac:dyDescent="0.2"/>
    <row r="193" ht="67.5" customHeight="1" x14ac:dyDescent="0.2"/>
    <row r="207" ht="67.5" customHeight="1" x14ac:dyDescent="0.2"/>
    <row r="221" ht="67.5" customHeight="1" x14ac:dyDescent="0.2"/>
    <row r="235" ht="67.5" customHeight="1" x14ac:dyDescent="0.2"/>
    <row r="249" ht="67.5" customHeight="1" x14ac:dyDescent="0.2"/>
    <row r="263" ht="67.5" customHeight="1" x14ac:dyDescent="0.2"/>
    <row r="278" ht="67.5" customHeight="1" x14ac:dyDescent="0.2"/>
    <row r="293" ht="67.5" customHeight="1" x14ac:dyDescent="0.2"/>
    <row r="308" ht="67.5" customHeight="1" x14ac:dyDescent="0.2"/>
    <row r="322" ht="67.5" customHeight="1" x14ac:dyDescent="0.2"/>
    <row r="336" ht="67.5" customHeight="1" x14ac:dyDescent="0.2"/>
    <row r="350" ht="67.5" customHeight="1" x14ac:dyDescent="0.2"/>
    <row r="364" ht="67.5" customHeight="1" x14ac:dyDescent="0.2"/>
    <row r="378" ht="67.5" customHeight="1" x14ac:dyDescent="0.2"/>
    <row r="392" ht="67.5" customHeight="1" x14ac:dyDescent="0.2"/>
    <row r="407" ht="67.5" customHeight="1" x14ac:dyDescent="0.2"/>
    <row r="421" ht="67.5" customHeight="1" x14ac:dyDescent="0.2"/>
    <row r="435" ht="67.5" customHeight="1" x14ac:dyDescent="0.2"/>
    <row r="449" ht="67.5" customHeight="1" x14ac:dyDescent="0.2"/>
    <row r="463" ht="67.5" customHeight="1" x14ac:dyDescent="0.2"/>
    <row r="477" ht="67.5" customHeight="1" x14ac:dyDescent="0.2"/>
    <row r="492" ht="67.5" customHeight="1" x14ac:dyDescent="0.2"/>
    <row r="507" ht="67.5" customHeight="1" x14ac:dyDescent="0.2"/>
    <row r="522" ht="67.5" customHeight="1" x14ac:dyDescent="0.2"/>
    <row r="537" ht="148.5" customHeight="1" x14ac:dyDescent="0.2"/>
    <row r="546" ht="67.5" customHeight="1" x14ac:dyDescent="0.2"/>
    <row r="561" ht="67.5" customHeight="1" x14ac:dyDescent="0.2"/>
    <row r="576" ht="67.5" customHeight="1" x14ac:dyDescent="0.2"/>
    <row r="590" ht="67.5" customHeight="1" x14ac:dyDescent="0.2"/>
    <row r="604" ht="67.5" customHeight="1" x14ac:dyDescent="0.2"/>
    <row r="619" ht="67.5" customHeight="1" x14ac:dyDescent="0.2"/>
    <row r="633" ht="67.5" customHeight="1" x14ac:dyDescent="0.2"/>
    <row r="647" ht="67.5" customHeight="1" x14ac:dyDescent="0.2"/>
    <row r="662" ht="67.5" customHeight="1" x14ac:dyDescent="0.2"/>
    <row r="677" ht="67.5" customHeight="1" x14ac:dyDescent="0.2"/>
    <row r="692" ht="67.5" customHeight="1" x14ac:dyDescent="0.2"/>
    <row r="707" ht="67.5" customHeight="1" x14ac:dyDescent="0.2"/>
    <row r="721" ht="67.5" customHeight="1" x14ac:dyDescent="0.2"/>
    <row r="736" ht="67.5" customHeight="1" x14ac:dyDescent="0.2"/>
    <row r="751" ht="67.5" customHeight="1" x14ac:dyDescent="0.2"/>
    <row r="765" ht="67.5" customHeight="1" x14ac:dyDescent="0.2"/>
    <row r="780" ht="67.5" customHeight="1" x14ac:dyDescent="0.2"/>
    <row r="794" ht="148.5" customHeight="1" x14ac:dyDescent="0.2"/>
  </sheetData>
  <mergeCells count="42">
    <mergeCell ref="AI9:AI10"/>
    <mergeCell ref="AJ9:AJ10"/>
    <mergeCell ref="AE9:AE10"/>
    <mergeCell ref="AF9:AF10"/>
    <mergeCell ref="U9:U10"/>
    <mergeCell ref="V9:V10"/>
    <mergeCell ref="AA9:AA10"/>
    <mergeCell ref="AB9:AB10"/>
    <mergeCell ref="AC9:AC10"/>
    <mergeCell ref="X9:X10"/>
    <mergeCell ref="AD9:AD10"/>
    <mergeCell ref="Z9:Z10"/>
    <mergeCell ref="H9:J9"/>
    <mergeCell ref="AH9:AH10"/>
    <mergeCell ref="AK9:AK10"/>
    <mergeCell ref="B11:B20"/>
    <mergeCell ref="C11:C20"/>
    <mergeCell ref="D11:D20"/>
    <mergeCell ref="E11:E20"/>
    <mergeCell ref="F11:F20"/>
    <mergeCell ref="E9:E10"/>
    <mergeCell ref="F9:F10"/>
    <mergeCell ref="G9:G10"/>
    <mergeCell ref="W9:W10"/>
    <mergeCell ref="H17:H19"/>
    <mergeCell ref="AG9:AG10"/>
    <mergeCell ref="P9:P10"/>
    <mergeCell ref="Q9:Q10"/>
    <mergeCell ref="R9:T9"/>
    <mergeCell ref="Y9:Y10"/>
    <mergeCell ref="K9:K10"/>
    <mergeCell ref="L9:O9"/>
    <mergeCell ref="B9:B10"/>
    <mergeCell ref="C9:C10"/>
    <mergeCell ref="B5:T5"/>
    <mergeCell ref="D9:D10"/>
    <mergeCell ref="U5:AK5"/>
    <mergeCell ref="B7:T8"/>
    <mergeCell ref="U7:AC8"/>
    <mergeCell ref="AD7:AD8"/>
    <mergeCell ref="AE7:AK7"/>
    <mergeCell ref="AE8:AK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11:AE13 AB20:AD63 AE20:AE22 AB15:AE17 AB14 AB18:AB19">
    <cfRule type="cellIs" dxfId="269" priority="42" stopIfTrue="1" operator="equal">
      <formula>"I"</formula>
    </cfRule>
    <cfRule type="cellIs" dxfId="268" priority="43" stopIfTrue="1" operator="equal">
      <formula>"II"</formula>
    </cfRule>
    <cfRule type="cellIs" dxfId="267" priority="44"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11:AE13 AD20:AE22 AD15:AE17">
    <cfRule type="cellIs" dxfId="266" priority="40" stopIfTrue="1" operator="equal">
      <formula>"Aceptable"</formula>
    </cfRule>
    <cfRule type="cellIs" dxfId="265" priority="41" stopIfTrue="1" operator="equal">
      <formula>"No aceptable"</formula>
    </cfRule>
  </conditionalFormatting>
  <conditionalFormatting sqref="AD20:AD810 AD11:AD13 AD15:AD17">
    <cfRule type="containsText" dxfId="264" priority="35" stopIfTrue="1" operator="containsText" text="No aceptable o aceptable con control específico">
      <formula>NOT(ISERROR(SEARCH("No aceptable o aceptable con control específico",AD11)))</formula>
    </cfRule>
    <cfRule type="containsText" dxfId="263" priority="38" stopIfTrue="1" operator="containsText" text="No aceptable">
      <formula>NOT(ISERROR(SEARCH("No aceptable",AD11)))</formula>
    </cfRule>
    <cfRule type="containsText" dxfId="262" priority="39" stopIfTrue="1" operator="containsText" text="No Aceptable o aceptable con control específico">
      <formula>NOT(ISERROR(SEARCH("No Aceptable o aceptable con control específico",AD11)))</formula>
    </cfRule>
  </conditionalFormatting>
  <conditionalFormatting sqref="AD13">
    <cfRule type="containsText" dxfId="261" priority="36" stopIfTrue="1" operator="containsText" text="No aceptable">
      <formula>NOT(ISERROR(SEARCH("No aceptable",AD13)))</formula>
    </cfRule>
    <cfRule type="containsText" dxfId="260" priority="37" stopIfTrue="1" operator="containsText" text="No Aceptable o aceptable con control específico">
      <formula>NOT(ISERROR(SEARCH("No Aceptable o aceptable con control específico",AD13)))</formula>
    </cfRule>
  </conditionalFormatting>
  <conditionalFormatting sqref="AD18">
    <cfRule type="containsText" dxfId="259" priority="27" stopIfTrue="1" operator="containsText" text="No aceptable o aceptable con control específico">
      <formula>NOT(ISERROR(SEARCH("No aceptable o aceptable con control específico",AD18)))</formula>
    </cfRule>
    <cfRule type="containsText" dxfId="258" priority="28" stopIfTrue="1" operator="containsText" text="No aceptable">
      <formula>NOT(ISERROR(SEARCH("No aceptable",AD18)))</formula>
    </cfRule>
    <cfRule type="containsText" dxfId="257" priority="29" stopIfTrue="1" operator="containsText" text="No Aceptable o aceptable con control específico">
      <formula>NOT(ISERROR(SEARCH("No Aceptable o aceptable con control específico",AD18)))</formula>
    </cfRule>
  </conditionalFormatting>
  <conditionalFormatting sqref="AD18:AE18">
    <cfRule type="cellIs" dxfId="256" priority="30" stopIfTrue="1" operator="equal">
      <formula>"Aceptable"</formula>
    </cfRule>
    <cfRule type="cellIs" dxfId="255" priority="31" stopIfTrue="1" operator="equal">
      <formula>"No aceptable"</formula>
    </cfRule>
  </conditionalFormatting>
  <conditionalFormatting sqref="AD19:AE19">
    <cfRule type="cellIs" dxfId="254" priority="22" stopIfTrue="1" operator="equal">
      <formula>"Aceptable"</formula>
    </cfRule>
    <cfRule type="cellIs" dxfId="253" priority="23" stopIfTrue="1" operator="equal">
      <formula>"No aceptable"</formula>
    </cfRule>
  </conditionalFormatting>
  <conditionalFormatting sqref="AD19">
    <cfRule type="containsText" dxfId="252" priority="19" stopIfTrue="1" operator="containsText" text="No aceptable o aceptable con control específico">
      <formula>NOT(ISERROR(SEARCH("No aceptable o aceptable con control específico",AD19)))</formula>
    </cfRule>
    <cfRule type="containsText" dxfId="251" priority="20" stopIfTrue="1" operator="containsText" text="No aceptable">
      <formula>NOT(ISERROR(SEARCH("No aceptable",AD19)))</formula>
    </cfRule>
    <cfRule type="containsText" dxfId="250" priority="21" stopIfTrue="1" operator="containsText" text="No Aceptable o aceptable con control específico">
      <formula>NOT(ISERROR(SEARCH("No Aceptable o aceptable con control específico",AD19)))</formula>
    </cfRule>
  </conditionalFormatting>
  <conditionalFormatting sqref="AD14">
    <cfRule type="containsText" dxfId="249" priority="1" stopIfTrue="1" operator="containsText" text="No aceptable o aceptable con control específico">
      <formula>NOT(ISERROR(SEARCH("No aceptable o aceptable con control específico",AD14)))</formula>
    </cfRule>
    <cfRule type="containsText" dxfId="248" priority="2" stopIfTrue="1" operator="containsText" text="No aceptable">
      <formula>NOT(ISERROR(SEARCH("No aceptable",AD14)))</formula>
    </cfRule>
    <cfRule type="containsText" dxfId="247" priority="3" stopIfTrue="1" operator="containsText" text="No Aceptable o aceptable con control específico">
      <formula>NOT(ISERROR(SEARCH("No Aceptable o aceptable con control específico",AD14)))</formula>
    </cfRule>
  </conditionalFormatting>
  <conditionalFormatting sqref="AD14:AE14">
    <cfRule type="cellIs" dxfId="246" priority="4" stopIfTrue="1" operator="equal">
      <formula>"Aceptable"</formula>
    </cfRule>
    <cfRule type="cellIs" dxfId="245" priority="5" stopIfTrue="1" operator="equal">
      <formula>"No aceptable"</formula>
    </cfRule>
  </conditionalFormatting>
  <dataValidations count="4">
    <dataValidation allowBlank="1" sqref="AA18:AA19 AA14" xr:uid="{00000000-0002-0000-1B00-000000000000}"/>
    <dataValidation type="list" allowBlank="1" showInputMessage="1" showErrorMessage="1" prompt="10 = Muy Alto_x000a_6 = Alto_x000a_2 = Medio_x000a_0 = Bajo" sqref="U18:U19 U14" xr:uid="{00000000-0002-0000-1B00-000001000000}">
      <formula1>"10, 6, 2, 0, "</formula1>
    </dataValidation>
    <dataValidation type="list" allowBlank="1" showInputMessage="1" prompt="4 = Continua_x000a_3 = Frecuente_x000a_2 = Ocasional_x000a_1 = Esporádica" sqref="V18:V19 V14" xr:uid="{00000000-0002-0000-1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8:Z19 Z14" xr:uid="{00000000-0002-0000-1B00-000003000000}">
      <formula1>"100,60,25,10"</formula1>
    </dataValidation>
  </dataValidations>
  <pageMargins left="0.7" right="0.7" top="0.75" bottom="0.75" header="0.3" footer="0.3"/>
  <pageSetup orientation="portrait" horizontalDpi="4294967294" verticalDpi="4294967294"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B1:BL798"/>
  <sheetViews>
    <sheetView workbookViewId="0">
      <selection activeCell="B1" sqref="B1"/>
    </sheetView>
  </sheetViews>
  <sheetFormatPr baseColWidth="10" defaultRowHeight="12.75" x14ac:dyDescent="0.2"/>
  <cols>
    <col min="1" max="1" width="1.85546875" customWidth="1"/>
    <col min="2" max="2" width="5.7109375" customWidth="1"/>
    <col min="3" max="3" width="5.140625" customWidth="1"/>
    <col min="4" max="4" width="5.7109375" customWidth="1"/>
    <col min="5" max="5" width="10.42578125" customWidth="1"/>
    <col min="6" max="6" width="26.71093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70" t="s">
        <v>3</v>
      </c>
      <c r="I10" s="70" t="s">
        <v>4</v>
      </c>
      <c r="J10" s="70" t="s">
        <v>6</v>
      </c>
      <c r="K10" s="307"/>
      <c r="L10" s="69" t="s">
        <v>42</v>
      </c>
      <c r="M10" s="69" t="s">
        <v>43</v>
      </c>
      <c r="N10" s="27" t="s">
        <v>44</v>
      </c>
      <c r="O10" s="27" t="s">
        <v>47</v>
      </c>
      <c r="P10" s="307"/>
      <c r="Q10" s="308"/>
      <c r="R10" s="70" t="s">
        <v>6</v>
      </c>
      <c r="S10" s="70" t="s">
        <v>1</v>
      </c>
      <c r="T10" s="70"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x14ac:dyDescent="0.35">
      <c r="B11" s="328" t="s">
        <v>561</v>
      </c>
      <c r="C11" s="328" t="s">
        <v>562</v>
      </c>
      <c r="D11" s="328" t="s">
        <v>410</v>
      </c>
      <c r="E11" s="334" t="s">
        <v>250</v>
      </c>
      <c r="F11" s="425" t="s">
        <v>560</v>
      </c>
      <c r="G11" s="67" t="s">
        <v>45</v>
      </c>
      <c r="H11" s="311" t="s">
        <v>37</v>
      </c>
      <c r="I11" s="15" t="s">
        <v>52</v>
      </c>
      <c r="J11" s="15" t="s">
        <v>57</v>
      </c>
      <c r="K11" s="103" t="s">
        <v>59</v>
      </c>
      <c r="L11" s="7">
        <v>4</v>
      </c>
      <c r="M11" s="74">
        <v>3</v>
      </c>
      <c r="N11" s="7">
        <v>4</v>
      </c>
      <c r="O11" s="7">
        <f>SUM(L11:N11)</f>
        <v>11</v>
      </c>
      <c r="P11" s="103" t="s">
        <v>63</v>
      </c>
      <c r="Q11" s="103">
        <v>8</v>
      </c>
      <c r="R11" s="103" t="s">
        <v>64</v>
      </c>
      <c r="S11" s="103" t="s">
        <v>120</v>
      </c>
      <c r="T11" s="103" t="s">
        <v>34</v>
      </c>
      <c r="U11" s="8">
        <v>2</v>
      </c>
      <c r="V11" s="8">
        <v>4</v>
      </c>
      <c r="W11" s="8">
        <f t="shared" ref="W11:W17" si="0">V11*U11</f>
        <v>8</v>
      </c>
      <c r="X11" s="9" t="str">
        <f t="shared" ref="X11:X24" si="1">+IF(AND(U11*V11&gt;=24,U11*V11&lt;=40),"MA",IF(AND(U11*V11&gt;=10,U11*V11&lt;=20),"A",IF(AND(U11*V11&gt;=6,U11*V11&lt;=8),"M",IF(AND(U11*V11&gt;=0,U11*V11&lt;=4),"B",""))))</f>
        <v>M</v>
      </c>
      <c r="Y11" s="10" t="str">
        <f t="shared" ref="Y11:Y24"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4" si="3">W11*Z11</f>
        <v>80</v>
      </c>
      <c r="AB11" s="11" t="str">
        <f t="shared" ref="AB11:AB24" si="4">+IF(AND(U11*V11*Z11&gt;=600,U11*V11*Z11&lt;=4000),"I",IF(AND(U11*V11*Z11&gt;=150,U11*V11*Z11&lt;=500),"II",IF(AND(U11*V11*Z11&gt;=40,U11*V11*Z11&lt;=120),"III",IF(AND(U11*V11*Z11&gt;=0,U11*V11*Z11&lt;=20),"IV",""))))</f>
        <v>III</v>
      </c>
      <c r="AC11" s="10" t="str">
        <f t="shared" ref="AC11:AC17"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4" si="6">+IF(AB11="I","No aceptable",IF(AB11="II","No aceptable o aceptable con control específico",IF(AB11="III","Aceptable",IF(AB11="IV","Aceptable",""))))</f>
        <v>Aceptable</v>
      </c>
      <c r="AE11" s="10" t="s">
        <v>68</v>
      </c>
      <c r="AF11" s="211" t="s">
        <v>35</v>
      </c>
      <c r="AG11" s="211" t="s">
        <v>35</v>
      </c>
      <c r="AH11" s="211" t="s">
        <v>392</v>
      </c>
      <c r="AI11" s="13" t="s">
        <v>76</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7.5" x14ac:dyDescent="0.35">
      <c r="B12" s="315"/>
      <c r="C12" s="315"/>
      <c r="D12" s="315"/>
      <c r="E12" s="334"/>
      <c r="F12" s="425"/>
      <c r="G12" s="67" t="s">
        <v>45</v>
      </c>
      <c r="H12" s="312"/>
      <c r="I12" s="15" t="s">
        <v>197</v>
      </c>
      <c r="J12" s="15" t="s">
        <v>765</v>
      </c>
      <c r="K12" s="103" t="s">
        <v>66</v>
      </c>
      <c r="L12" s="7">
        <v>4</v>
      </c>
      <c r="M12" s="278">
        <v>3</v>
      </c>
      <c r="N12" s="7">
        <v>4</v>
      </c>
      <c r="O12" s="7">
        <f t="shared" ref="O12:O24" si="7">SUM(L12:N12)</f>
        <v>11</v>
      </c>
      <c r="P12" s="103" t="s">
        <v>66</v>
      </c>
      <c r="Q12" s="103">
        <v>8</v>
      </c>
      <c r="R12" s="103" t="s">
        <v>34</v>
      </c>
      <c r="S12" s="103" t="s">
        <v>34</v>
      </c>
      <c r="T12" s="103" t="s">
        <v>34</v>
      </c>
      <c r="U12" s="8">
        <v>2</v>
      </c>
      <c r="V12" s="8">
        <v>4</v>
      </c>
      <c r="W12" s="8">
        <f t="shared" si="0"/>
        <v>8</v>
      </c>
      <c r="X12" s="9" t="str">
        <f t="shared" si="1"/>
        <v>M</v>
      </c>
      <c r="Y12" s="10" t="str">
        <f t="shared" si="2"/>
        <v>Situación deficiente con exposición esporádica, o bien situación mejorable con exposición continuada o frecuente. Es posible que suceda el daño alguna vez.</v>
      </c>
      <c r="Z12" s="8">
        <v>10</v>
      </c>
      <c r="AA12" s="8">
        <f t="shared" si="3"/>
        <v>80</v>
      </c>
      <c r="AB12" s="11" t="str">
        <f t="shared" si="4"/>
        <v>III</v>
      </c>
      <c r="AC12" s="10" t="str">
        <f t="shared" si="5"/>
        <v>Mejorar si es posible. Sería conveniente justificar la intervención y su rentabilidad.</v>
      </c>
      <c r="AD12" s="12" t="str">
        <f t="shared" si="6"/>
        <v>Aceptable</v>
      </c>
      <c r="AE12" s="13" t="s">
        <v>67</v>
      </c>
      <c r="AF12" s="15" t="s">
        <v>35</v>
      </c>
      <c r="AG12" s="15" t="s">
        <v>35</v>
      </c>
      <c r="AH12" s="15" t="s">
        <v>375</v>
      </c>
      <c r="AI12" s="13" t="s">
        <v>766</v>
      </c>
      <c r="AJ12" s="211"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68.25" thickBot="1" x14ac:dyDescent="0.4">
      <c r="B13" s="315"/>
      <c r="C13" s="315"/>
      <c r="D13" s="315"/>
      <c r="E13" s="334"/>
      <c r="F13" s="425"/>
      <c r="G13" s="67" t="s">
        <v>45</v>
      </c>
      <c r="H13" s="103" t="s">
        <v>61</v>
      </c>
      <c r="I13" s="15" t="s">
        <v>55</v>
      </c>
      <c r="J13" s="15" t="s">
        <v>77</v>
      </c>
      <c r="K13" s="103" t="s">
        <v>62</v>
      </c>
      <c r="L13" s="7">
        <v>4</v>
      </c>
      <c r="M13" s="278">
        <v>3</v>
      </c>
      <c r="N13" s="7">
        <v>4</v>
      </c>
      <c r="O13" s="7">
        <f t="shared" si="7"/>
        <v>11</v>
      </c>
      <c r="P13" s="103" t="s">
        <v>78</v>
      </c>
      <c r="Q13" s="103">
        <v>8</v>
      </c>
      <c r="R13" s="103" t="s">
        <v>34</v>
      </c>
      <c r="S13" s="103" t="s">
        <v>166</v>
      </c>
      <c r="T13" s="103" t="s">
        <v>34</v>
      </c>
      <c r="U13" s="8">
        <v>2</v>
      </c>
      <c r="V13" s="8">
        <v>4</v>
      </c>
      <c r="W13" s="8">
        <f t="shared" si="0"/>
        <v>8</v>
      </c>
      <c r="X13" s="9" t="str">
        <f t="shared" si="1"/>
        <v>M</v>
      </c>
      <c r="Y13" s="10" t="str">
        <f t="shared" si="2"/>
        <v>Situación deficiente con exposición esporádica, o bien situación mejorable con exposición continuada o frecuente. Es posible que suceda el daño alguna vez.</v>
      </c>
      <c r="Z13" s="8">
        <v>25</v>
      </c>
      <c r="AA13" s="8">
        <f t="shared" si="3"/>
        <v>200</v>
      </c>
      <c r="AB13" s="11" t="str">
        <f t="shared" si="4"/>
        <v>II</v>
      </c>
      <c r="AC13" s="10" t="str">
        <f t="shared" si="5"/>
        <v>Corregir y adoptar medidas de control de inmediato. Sin embargo suspenda actividades si el nivel de riesgo está por encima o igual de 360.</v>
      </c>
      <c r="AD13" s="12" t="str">
        <f t="shared" si="6"/>
        <v>No aceptable o aceptable con control específico</v>
      </c>
      <c r="AE13" s="13" t="s">
        <v>79</v>
      </c>
      <c r="AF13" s="15" t="s">
        <v>35</v>
      </c>
      <c r="AG13" s="15" t="s">
        <v>35</v>
      </c>
      <c r="AH13" s="15" t="s">
        <v>377</v>
      </c>
      <c r="AI13" s="13" t="s">
        <v>754</v>
      </c>
      <c r="AJ13" s="15" t="s">
        <v>374</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8.5" x14ac:dyDescent="0.35">
      <c r="B14" s="315"/>
      <c r="C14" s="315"/>
      <c r="D14" s="315"/>
      <c r="E14" s="334"/>
      <c r="F14" s="425"/>
      <c r="G14" s="67" t="s">
        <v>658</v>
      </c>
      <c r="H14" s="71" t="s">
        <v>49</v>
      </c>
      <c r="I14" s="15" t="s">
        <v>80</v>
      </c>
      <c r="J14" s="15" t="s">
        <v>757</v>
      </c>
      <c r="K14" s="103" t="s">
        <v>82</v>
      </c>
      <c r="L14" s="7">
        <v>4</v>
      </c>
      <c r="M14" s="278">
        <v>3</v>
      </c>
      <c r="N14" s="7">
        <v>4</v>
      </c>
      <c r="O14" s="7">
        <f t="shared" si="7"/>
        <v>11</v>
      </c>
      <c r="P14" s="17" t="s">
        <v>85</v>
      </c>
      <c r="Q14" s="103">
        <v>8</v>
      </c>
      <c r="R14" s="103" t="s">
        <v>34</v>
      </c>
      <c r="S14" s="103" t="s">
        <v>34</v>
      </c>
      <c r="T14" s="103" t="s">
        <v>34</v>
      </c>
      <c r="U14" s="8">
        <v>2</v>
      </c>
      <c r="V14" s="8">
        <v>4</v>
      </c>
      <c r="W14" s="8">
        <f t="shared" si="0"/>
        <v>8</v>
      </c>
      <c r="X14" s="9" t="str">
        <f t="shared" si="1"/>
        <v>M</v>
      </c>
      <c r="Y14" s="10" t="str">
        <f t="shared" si="2"/>
        <v>Situación deficiente con exposición esporádica, o bien situación mejorable con exposición continuada o frecuente. Es posible que suceda el daño alguna vez.</v>
      </c>
      <c r="Z14" s="8">
        <v>10</v>
      </c>
      <c r="AA14" s="8">
        <f t="shared" si="3"/>
        <v>80</v>
      </c>
      <c r="AB14" s="11" t="str">
        <f t="shared" si="4"/>
        <v>III</v>
      </c>
      <c r="AC14" s="10" t="str">
        <f t="shared" si="5"/>
        <v>Mejorar si es posible. Sería conveniente justificar la intervención y su rentabilidad.</v>
      </c>
      <c r="AD14" s="12" t="str">
        <f t="shared" si="6"/>
        <v>Aceptable</v>
      </c>
      <c r="AE14" s="13" t="s">
        <v>695</v>
      </c>
      <c r="AF14" s="15" t="s">
        <v>35</v>
      </c>
      <c r="AG14" s="15" t="s">
        <v>35</v>
      </c>
      <c r="AH14" s="15" t="s">
        <v>35</v>
      </c>
      <c r="AI14" s="13" t="s">
        <v>764</v>
      </c>
      <c r="AJ14" s="15" t="s">
        <v>35</v>
      </c>
      <c r="AK14" s="14" t="s">
        <v>36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148.5" x14ac:dyDescent="0.35">
      <c r="B15" s="315"/>
      <c r="C15" s="315"/>
      <c r="D15" s="315"/>
      <c r="E15" s="334"/>
      <c r="F15" s="425"/>
      <c r="G15" s="284" t="s">
        <v>45</v>
      </c>
      <c r="H15" s="15" t="s">
        <v>572</v>
      </c>
      <c r="I15" s="15" t="s">
        <v>566</v>
      </c>
      <c r="J15" s="15" t="s">
        <v>575</v>
      </c>
      <c r="K15" s="212" t="s">
        <v>576</v>
      </c>
      <c r="L15" s="7">
        <v>4</v>
      </c>
      <c r="M15" s="278">
        <v>3</v>
      </c>
      <c r="N15" s="7">
        <v>4</v>
      </c>
      <c r="O15" s="7">
        <f t="shared" si="7"/>
        <v>11</v>
      </c>
      <c r="P15" s="15" t="s">
        <v>577</v>
      </c>
      <c r="Q15" s="15">
        <v>8</v>
      </c>
      <c r="R15" s="15" t="s">
        <v>34</v>
      </c>
      <c r="S15" s="15" t="s">
        <v>34</v>
      </c>
      <c r="T15" s="8" t="s">
        <v>34</v>
      </c>
      <c r="U15" s="8">
        <v>2</v>
      </c>
      <c r="V15" s="8">
        <v>3</v>
      </c>
      <c r="W15" s="8">
        <f t="shared" si="0"/>
        <v>6</v>
      </c>
      <c r="X15" s="9" t="str">
        <f t="shared" si="1"/>
        <v>M</v>
      </c>
      <c r="Y15" s="10" t="str">
        <f t="shared" si="2"/>
        <v>Situación deficiente con exposición esporádica, o bien situación mejorable con exposición continuada o frecuente. Es posible que suceda el daño alguna vez.</v>
      </c>
      <c r="Z15" s="8">
        <v>25</v>
      </c>
      <c r="AA15" s="8">
        <f t="shared" si="3"/>
        <v>150</v>
      </c>
      <c r="AB15" s="11" t="str">
        <f t="shared" si="4"/>
        <v>II</v>
      </c>
      <c r="AC15" s="10" t="str">
        <f t="shared" si="5"/>
        <v>Corregir y adoptar medidas de control de inmediato. Sin embargo suspenda actividades si el nivel de riesgo está por encima o igual de 360.</v>
      </c>
      <c r="AD15" s="12" t="str">
        <f t="shared" si="6"/>
        <v>No aceptable o aceptable con control específico</v>
      </c>
      <c r="AE15" s="282" t="s">
        <v>578</v>
      </c>
      <c r="AF15" s="15" t="s">
        <v>35</v>
      </c>
      <c r="AG15" s="15" t="s">
        <v>35</v>
      </c>
      <c r="AH15" s="15" t="s">
        <v>35</v>
      </c>
      <c r="AI15" s="20" t="s">
        <v>849</v>
      </c>
      <c r="AJ15" s="15" t="s">
        <v>652</v>
      </c>
      <c r="AK15" s="135" t="s">
        <v>648</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334"/>
      <c r="F16" s="425"/>
      <c r="G16" s="67" t="s">
        <v>45</v>
      </c>
      <c r="H16" s="311" t="s">
        <v>58</v>
      </c>
      <c r="I16" s="103" t="s">
        <v>198</v>
      </c>
      <c r="J16" s="15" t="s">
        <v>199</v>
      </c>
      <c r="K16" s="103" t="s">
        <v>91</v>
      </c>
      <c r="L16" s="7">
        <v>4</v>
      </c>
      <c r="M16" s="278">
        <v>3</v>
      </c>
      <c r="N16" s="7">
        <v>4</v>
      </c>
      <c r="O16" s="7">
        <f t="shared" si="7"/>
        <v>11</v>
      </c>
      <c r="P16" s="103" t="s">
        <v>92</v>
      </c>
      <c r="Q16" s="103">
        <v>8</v>
      </c>
      <c r="R16" s="103" t="s">
        <v>34</v>
      </c>
      <c r="S16" s="103" t="s">
        <v>34</v>
      </c>
      <c r="T16" s="103" t="s">
        <v>34</v>
      </c>
      <c r="U16" s="8">
        <v>2</v>
      </c>
      <c r="V16" s="8">
        <v>4</v>
      </c>
      <c r="W16" s="8">
        <f t="shared" si="0"/>
        <v>8</v>
      </c>
      <c r="X16" s="9" t="str">
        <f t="shared" si="1"/>
        <v>M</v>
      </c>
      <c r="Y16" s="10" t="str">
        <f t="shared" si="2"/>
        <v>Situación deficiente con exposición esporádica, o bien situación mejorable con exposición continuada o frecuente. Es posible que suceda el daño alguna vez.</v>
      </c>
      <c r="Z16" s="8">
        <v>10</v>
      </c>
      <c r="AA16" s="8">
        <f t="shared" si="3"/>
        <v>80</v>
      </c>
      <c r="AB16" s="11" t="str">
        <f t="shared" si="4"/>
        <v>III</v>
      </c>
      <c r="AC16" s="10"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2" t="str">
        <f t="shared" si="6"/>
        <v>Aceptable</v>
      </c>
      <c r="AE16" s="10" t="s">
        <v>95</v>
      </c>
      <c r="AF16" s="15" t="s">
        <v>35</v>
      </c>
      <c r="AG16" s="15" t="s">
        <v>35</v>
      </c>
      <c r="AH16" s="8" t="s">
        <v>378</v>
      </c>
      <c r="AI16" s="20" t="s">
        <v>761</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1" x14ac:dyDescent="0.35">
      <c r="B17" s="315"/>
      <c r="C17" s="315"/>
      <c r="D17" s="315"/>
      <c r="E17" s="334"/>
      <c r="F17" s="425"/>
      <c r="G17" s="67" t="s">
        <v>45</v>
      </c>
      <c r="H17" s="312"/>
      <c r="I17" s="15" t="s">
        <v>51</v>
      </c>
      <c r="J17" s="15" t="s">
        <v>200</v>
      </c>
      <c r="K17" s="103" t="s">
        <v>91</v>
      </c>
      <c r="L17" s="7">
        <v>4</v>
      </c>
      <c r="M17" s="278">
        <v>3</v>
      </c>
      <c r="N17" s="7">
        <v>4</v>
      </c>
      <c r="O17" s="7">
        <f t="shared" si="7"/>
        <v>11</v>
      </c>
      <c r="P17" s="103" t="s">
        <v>99</v>
      </c>
      <c r="Q17" s="103">
        <v>8</v>
      </c>
      <c r="R17" s="103" t="s">
        <v>34</v>
      </c>
      <c r="S17" s="103" t="s">
        <v>34</v>
      </c>
      <c r="T17" s="103" t="s">
        <v>34</v>
      </c>
      <c r="U17" s="8">
        <v>2</v>
      </c>
      <c r="V17" s="8">
        <v>6</v>
      </c>
      <c r="W17" s="8">
        <f t="shared" si="0"/>
        <v>12</v>
      </c>
      <c r="X17" s="9" t="str">
        <f t="shared" si="1"/>
        <v>A</v>
      </c>
      <c r="Y17" s="10" t="str">
        <f t="shared" si="2"/>
        <v>Situación deficiente con exposición frecuente u ocasional, o bien situación muy deficiente con exposición ocasional o esporádica. La materialización de Riesgo es posible que suceda varias veces en la vida laboral</v>
      </c>
      <c r="Z17" s="8">
        <v>25</v>
      </c>
      <c r="AA17" s="8">
        <f t="shared" si="3"/>
        <v>300</v>
      </c>
      <c r="AB17" s="11" t="str">
        <f t="shared" si="4"/>
        <v>II</v>
      </c>
      <c r="AC17" s="10" t="str">
        <f t="shared" si="5"/>
        <v>Corregir y adoptar medidas de control de inmediato. Sin embargo suspenda actividades si el nivel de riesgo está por encima o igual de 360.</v>
      </c>
      <c r="AD17" s="12" t="str">
        <f t="shared" si="6"/>
        <v>No aceptable o aceptable con control específico</v>
      </c>
      <c r="AE17" s="10" t="s">
        <v>127</v>
      </c>
      <c r="AF17" s="15" t="s">
        <v>35</v>
      </c>
      <c r="AG17" s="15" t="s">
        <v>35</v>
      </c>
      <c r="AH17" s="8" t="s">
        <v>378</v>
      </c>
      <c r="AI17" s="20" t="s">
        <v>469</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67.5" x14ac:dyDescent="0.35">
      <c r="B18" s="315"/>
      <c r="C18" s="315"/>
      <c r="D18" s="315"/>
      <c r="E18" s="334"/>
      <c r="F18" s="425"/>
      <c r="G18" s="67" t="s">
        <v>45</v>
      </c>
      <c r="H18" s="311" t="s">
        <v>50</v>
      </c>
      <c r="I18" s="15" t="s">
        <v>100</v>
      </c>
      <c r="J18" s="15" t="s">
        <v>101</v>
      </c>
      <c r="K18" s="103" t="s">
        <v>102</v>
      </c>
      <c r="L18" s="7">
        <v>4</v>
      </c>
      <c r="M18" s="278">
        <v>3</v>
      </c>
      <c r="N18" s="7">
        <v>4</v>
      </c>
      <c r="O18" s="7">
        <f t="shared" si="7"/>
        <v>11</v>
      </c>
      <c r="P18" s="103" t="s">
        <v>103</v>
      </c>
      <c r="Q18" s="103">
        <v>8</v>
      </c>
      <c r="R18" s="103" t="s">
        <v>34</v>
      </c>
      <c r="S18" s="103" t="s">
        <v>34</v>
      </c>
      <c r="T18" s="103" t="s">
        <v>34</v>
      </c>
      <c r="U18" s="8">
        <v>2</v>
      </c>
      <c r="V18" s="8">
        <v>3</v>
      </c>
      <c r="W18" s="8">
        <f t="shared" ref="W18:W24" si="8">V18*U18</f>
        <v>6</v>
      </c>
      <c r="X18" s="9" t="str">
        <f t="shared" si="1"/>
        <v>M</v>
      </c>
      <c r="Y18" s="10" t="str">
        <f t="shared" si="2"/>
        <v>Situación deficiente con exposición esporádica, o bien situación mejorable con exposición continuada o frecuente. Es posible que suceda el daño alguna vez.</v>
      </c>
      <c r="Z18" s="8">
        <v>10</v>
      </c>
      <c r="AA18" s="8">
        <f t="shared" si="3"/>
        <v>60</v>
      </c>
      <c r="AB18" s="11" t="str">
        <f t="shared" si="4"/>
        <v>III</v>
      </c>
      <c r="AC18" s="10" t="str">
        <f t="shared" ref="AC18:AC24" si="9">+IF(AB18="I","Situación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2" t="str">
        <f t="shared" si="6"/>
        <v>Aceptable</v>
      </c>
      <c r="AE18" s="10" t="s">
        <v>104</v>
      </c>
      <c r="AF18" s="211" t="s">
        <v>35</v>
      </c>
      <c r="AG18" s="211" t="s">
        <v>35</v>
      </c>
      <c r="AH18" s="211" t="s">
        <v>346</v>
      </c>
      <c r="AI18" s="13" t="s">
        <v>762</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67.5" x14ac:dyDescent="0.35">
      <c r="B19" s="315"/>
      <c r="C19" s="315"/>
      <c r="D19" s="315"/>
      <c r="E19" s="334"/>
      <c r="F19" s="425"/>
      <c r="G19" s="67" t="s">
        <v>34</v>
      </c>
      <c r="H19" s="321"/>
      <c r="I19" s="15" t="s">
        <v>100</v>
      </c>
      <c r="J19" s="15" t="s">
        <v>379</v>
      </c>
      <c r="K19" s="211" t="s">
        <v>380</v>
      </c>
      <c r="L19" s="7">
        <v>4</v>
      </c>
      <c r="M19" s="278">
        <v>3</v>
      </c>
      <c r="N19" s="7">
        <v>4</v>
      </c>
      <c r="O19" s="7">
        <f t="shared" si="7"/>
        <v>11</v>
      </c>
      <c r="P19" s="211" t="s">
        <v>380</v>
      </c>
      <c r="Q19" s="211">
        <v>8</v>
      </c>
      <c r="R19" s="211" t="s">
        <v>34</v>
      </c>
      <c r="S19" s="211" t="s">
        <v>34</v>
      </c>
      <c r="T19" s="211" t="s">
        <v>34</v>
      </c>
      <c r="U19" s="8">
        <v>2</v>
      </c>
      <c r="V19" s="8">
        <v>3</v>
      </c>
      <c r="W19" s="8">
        <f t="shared" si="8"/>
        <v>6</v>
      </c>
      <c r="X19" s="9" t="str">
        <f>+IF(AND(U19*V19&gt;=24,U19*V19&lt;=40),"MA",IF(AND(U19*V19&gt;=10,U19*V19&lt;=20),"A",IF(AND(U19*V19&gt;=6,U19*V19&lt;=8),"M",IF(AND(U19*V19&gt;=0,U19*V19&lt;=4),"B",""))))</f>
        <v>M</v>
      </c>
      <c r="Y19" s="10"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
        <v>25</v>
      </c>
      <c r="AA19" s="8">
        <f>W19*Z19</f>
        <v>150</v>
      </c>
      <c r="AB19" s="11" t="str">
        <f t="shared" si="4"/>
        <v>II</v>
      </c>
      <c r="AC19" s="10" t="str">
        <f t="shared" si="9"/>
        <v>Corregir y adoptar medidas de control de inmediato. Sin embargo suspenda actividades si el nivel de riesgo está por encima o igual de 360.</v>
      </c>
      <c r="AD19" s="12" t="str">
        <f>+IF(AB19="I","No aceptable",IF(AB19="II","No aceptable o aceptable con control específico",IF(AB19="III","Aceptable",IF(AB19="IV","Aceptable",""))))</f>
        <v>No aceptable o aceptable con control específico</v>
      </c>
      <c r="AE19" s="10" t="s">
        <v>104</v>
      </c>
      <c r="AF19" s="211" t="s">
        <v>35</v>
      </c>
      <c r="AG19" s="211" t="s">
        <v>35</v>
      </c>
      <c r="AH19" s="211" t="s">
        <v>348</v>
      </c>
      <c r="AI19" s="13" t="s">
        <v>760</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81" x14ac:dyDescent="0.35">
      <c r="B20" s="315"/>
      <c r="C20" s="315"/>
      <c r="D20" s="315"/>
      <c r="E20" s="334"/>
      <c r="F20" s="425"/>
      <c r="G20" s="67" t="s">
        <v>34</v>
      </c>
      <c r="H20" s="321"/>
      <c r="I20" s="15" t="s">
        <v>149</v>
      </c>
      <c r="J20" s="15" t="s">
        <v>239</v>
      </c>
      <c r="K20" s="138" t="s">
        <v>240</v>
      </c>
      <c r="L20" s="7">
        <v>4</v>
      </c>
      <c r="M20" s="278">
        <v>3</v>
      </c>
      <c r="N20" s="7">
        <v>4</v>
      </c>
      <c r="O20" s="7">
        <f t="shared" si="7"/>
        <v>11</v>
      </c>
      <c r="P20" s="138" t="s">
        <v>241</v>
      </c>
      <c r="Q20" s="138">
        <v>1</v>
      </c>
      <c r="R20" s="138" t="s">
        <v>34</v>
      </c>
      <c r="S20" s="138" t="s">
        <v>34</v>
      </c>
      <c r="T20" s="138" t="s">
        <v>34</v>
      </c>
      <c r="U20" s="8">
        <v>6</v>
      </c>
      <c r="V20" s="8">
        <v>2</v>
      </c>
      <c r="W20" s="8">
        <f t="shared" si="8"/>
        <v>12</v>
      </c>
      <c r="X20" s="9" t="str">
        <f t="shared" si="1"/>
        <v>A</v>
      </c>
      <c r="Y20" s="10" t="str">
        <f t="shared" si="2"/>
        <v>Situación deficiente con exposición frecuente u ocasional, o bien situación muy deficiente con exposición ocasional o esporádica. La materialización de Riesgo es posible que suceda varias veces en la vida laboral</v>
      </c>
      <c r="Z20" s="8">
        <v>10</v>
      </c>
      <c r="AA20" s="8">
        <f t="shared" si="3"/>
        <v>120</v>
      </c>
      <c r="AB20" s="11" t="str">
        <f t="shared" si="4"/>
        <v>III</v>
      </c>
      <c r="AC20" s="10" t="str">
        <f t="shared" si="9"/>
        <v>Mejorar si es posible. Sería conveniente justificar la intervención y su rentabilidad.</v>
      </c>
      <c r="AD20" s="12" t="str">
        <f t="shared" si="6"/>
        <v>Aceptable</v>
      </c>
      <c r="AE20" s="10" t="s">
        <v>242</v>
      </c>
      <c r="AF20" s="12" t="s">
        <v>35</v>
      </c>
      <c r="AG20" s="10" t="s">
        <v>759</v>
      </c>
      <c r="AH20" s="10" t="s">
        <v>367</v>
      </c>
      <c r="AI20" s="10" t="s">
        <v>411</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58.5" customHeight="1" x14ac:dyDescent="0.35">
      <c r="B21" s="315"/>
      <c r="C21" s="315"/>
      <c r="D21" s="315"/>
      <c r="E21" s="334"/>
      <c r="F21" s="425"/>
      <c r="G21" s="67" t="s">
        <v>34</v>
      </c>
      <c r="H21" s="321"/>
      <c r="I21" s="15" t="s">
        <v>149</v>
      </c>
      <c r="J21" s="15" t="s">
        <v>412</v>
      </c>
      <c r="K21" s="211" t="s">
        <v>413</v>
      </c>
      <c r="L21" s="7">
        <v>4</v>
      </c>
      <c r="M21" s="278">
        <v>3</v>
      </c>
      <c r="N21" s="7">
        <v>4</v>
      </c>
      <c r="O21" s="7">
        <f t="shared" si="7"/>
        <v>11</v>
      </c>
      <c r="P21" s="211" t="str">
        <f>K21</f>
        <v xml:space="preserve">CAIDAS DEL MISMO Y DIFERENTE NIVEL, GOLPES, HERIDAS, TORCEDURAS , FRACTURAS </v>
      </c>
      <c r="Q21" s="211">
        <v>4</v>
      </c>
      <c r="R21" s="211" t="s">
        <v>34</v>
      </c>
      <c r="S21" s="211" t="s">
        <v>34</v>
      </c>
      <c r="T21" s="92" t="s">
        <v>34</v>
      </c>
      <c r="U21" s="90">
        <v>6</v>
      </c>
      <c r="V21" s="8">
        <v>2</v>
      </c>
      <c r="W21" s="8">
        <f t="shared" si="8"/>
        <v>12</v>
      </c>
      <c r="X21" s="9" t="str">
        <f t="shared" si="1"/>
        <v>A</v>
      </c>
      <c r="Y21" s="10" t="str">
        <f t="shared" si="2"/>
        <v>Situación deficiente con exposición frecuente u ocasional, o bien situación muy deficiente con exposición ocasional o esporádica. La materialización de Riesgo es posible que suceda varias veces en la vida laboral</v>
      </c>
      <c r="Z21" s="8">
        <v>25</v>
      </c>
      <c r="AA21" s="8">
        <f t="shared" si="3"/>
        <v>300</v>
      </c>
      <c r="AB21" s="11" t="str">
        <f t="shared" si="4"/>
        <v>II</v>
      </c>
      <c r="AC21" s="10" t="str">
        <f t="shared" si="9"/>
        <v>Corregir y adoptar medidas de control de inmediato. Sin embargo suspenda actividades si el nivel de riesgo está por encima o igual de 360.</v>
      </c>
      <c r="AD21" s="12" t="str">
        <f t="shared" si="6"/>
        <v>No aceptable o aceptable con control específico</v>
      </c>
      <c r="AE21" s="10" t="s">
        <v>155</v>
      </c>
      <c r="AF21" s="15" t="s">
        <v>35</v>
      </c>
      <c r="AG21" s="15" t="s">
        <v>35</v>
      </c>
      <c r="AH21" s="8" t="s">
        <v>35</v>
      </c>
      <c r="AI21" s="20" t="s">
        <v>405</v>
      </c>
      <c r="AJ21" s="14" t="s">
        <v>758</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81" x14ac:dyDescent="0.35">
      <c r="B22" s="315"/>
      <c r="C22" s="315"/>
      <c r="D22" s="315"/>
      <c r="E22" s="334"/>
      <c r="F22" s="425"/>
      <c r="G22" s="67" t="s">
        <v>45</v>
      </c>
      <c r="H22" s="321"/>
      <c r="I22" s="15" t="s">
        <v>54</v>
      </c>
      <c r="J22" s="15" t="s">
        <v>341</v>
      </c>
      <c r="K22" s="211" t="s">
        <v>107</v>
      </c>
      <c r="L22" s="7">
        <v>4</v>
      </c>
      <c r="M22" s="278">
        <v>3</v>
      </c>
      <c r="N22" s="7">
        <v>4</v>
      </c>
      <c r="O22" s="7">
        <f t="shared" si="7"/>
        <v>11</v>
      </c>
      <c r="P22" s="211" t="str">
        <f>K22</f>
        <v>MUERTE, FRACTURAS, LACERACIÓN, CONTUSIÓN, HERIDAS</v>
      </c>
      <c r="Q22" s="211">
        <v>2</v>
      </c>
      <c r="R22" s="211" t="s">
        <v>34</v>
      </c>
      <c r="S22" s="211" t="s">
        <v>34</v>
      </c>
      <c r="T22" s="92" t="s">
        <v>34</v>
      </c>
      <c r="U22" s="90">
        <v>2</v>
      </c>
      <c r="V22" s="8">
        <v>1</v>
      </c>
      <c r="W22" s="8">
        <f t="shared" si="8"/>
        <v>2</v>
      </c>
      <c r="X22" s="9" t="str">
        <f t="shared" si="1"/>
        <v>B</v>
      </c>
      <c r="Y22" s="10" t="str">
        <f t="shared" si="2"/>
        <v>Situación mejorable con exposición ocasional o esporádica, o situación sin anomalía destacable con cualquier nivel de exposición. No es esperable que se materialice el riesgo, aunque puede ser concebible.</v>
      </c>
      <c r="Z22" s="8">
        <v>60</v>
      </c>
      <c r="AA22" s="8">
        <f t="shared" si="3"/>
        <v>120</v>
      </c>
      <c r="AB22" s="11" t="str">
        <f t="shared" si="4"/>
        <v>III</v>
      </c>
      <c r="AC22" s="10" t="str">
        <f t="shared" si="9"/>
        <v>Mejorar si es posible. Sería conveniente justificar la intervención y su rentabilidad.</v>
      </c>
      <c r="AD22" s="12" t="str">
        <f t="shared" si="6"/>
        <v>Aceptable</v>
      </c>
      <c r="AE22" s="10" t="s">
        <v>109</v>
      </c>
      <c r="AF22" s="15" t="s">
        <v>35</v>
      </c>
      <c r="AG22" s="15" t="s">
        <v>35</v>
      </c>
      <c r="AH22" s="15" t="s">
        <v>366</v>
      </c>
      <c r="AI22" s="13" t="s">
        <v>756</v>
      </c>
      <c r="AJ22" s="15" t="s">
        <v>35</v>
      </c>
      <c r="AK22" s="14" t="s">
        <v>36</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81" x14ac:dyDescent="0.35">
      <c r="B23" s="315"/>
      <c r="C23" s="315"/>
      <c r="D23" s="315"/>
      <c r="E23" s="334"/>
      <c r="F23" s="425"/>
      <c r="G23" s="67" t="s">
        <v>45</v>
      </c>
      <c r="H23" s="312"/>
      <c r="I23" s="15" t="s">
        <v>111</v>
      </c>
      <c r="J23" s="15" t="s">
        <v>112</v>
      </c>
      <c r="K23" s="211" t="s">
        <v>60</v>
      </c>
      <c r="L23" s="7">
        <v>4</v>
      </c>
      <c r="M23" s="278">
        <v>3</v>
      </c>
      <c r="N23" s="7">
        <v>4</v>
      </c>
      <c r="O23" s="7">
        <f t="shared" si="7"/>
        <v>11</v>
      </c>
      <c r="P23" s="211" t="str">
        <f>K23</f>
        <v>GOLPES, HERIDAS, CONTUSIONES, FRACTURAS, MUERTE</v>
      </c>
      <c r="Q23" s="211">
        <v>2</v>
      </c>
      <c r="R23" s="211" t="s">
        <v>34</v>
      </c>
      <c r="S23" s="211" t="s">
        <v>34</v>
      </c>
      <c r="T23" s="211" t="s">
        <v>34</v>
      </c>
      <c r="U23" s="8">
        <v>1</v>
      </c>
      <c r="V23" s="8">
        <v>2</v>
      </c>
      <c r="W23" s="8">
        <f t="shared" si="8"/>
        <v>2</v>
      </c>
      <c r="X23" s="9" t="str">
        <f t="shared" si="1"/>
        <v>B</v>
      </c>
      <c r="Y23" s="10" t="str">
        <f t="shared" si="2"/>
        <v>Situación mejorable con exposición ocasional o esporádica, o situación sin anomalía destacable con cualquier nivel de exposición. No es esperable que se materialice el riesgo, aunque puede ser concebible.</v>
      </c>
      <c r="Z23" s="8">
        <v>60</v>
      </c>
      <c r="AA23" s="8">
        <f t="shared" si="3"/>
        <v>120</v>
      </c>
      <c r="AB23" s="11" t="str">
        <f t="shared" si="4"/>
        <v>III</v>
      </c>
      <c r="AC23" s="10" t="str">
        <f t="shared" si="9"/>
        <v>Mejorar si es posible. Sería conveniente justificar la intervención y su rentabilidad.</v>
      </c>
      <c r="AD23" s="12" t="str">
        <f t="shared" si="6"/>
        <v>Aceptable</v>
      </c>
      <c r="AE23" s="12" t="s">
        <v>35</v>
      </c>
      <c r="AF23" s="15" t="s">
        <v>35</v>
      </c>
      <c r="AG23" s="15" t="s">
        <v>35</v>
      </c>
      <c r="AH23" s="15" t="s">
        <v>35</v>
      </c>
      <c r="AI23" s="13" t="s">
        <v>557</v>
      </c>
      <c r="AJ23" s="15" t="s">
        <v>35</v>
      </c>
      <c r="AK23" s="14" t="s">
        <v>36</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94.5" x14ac:dyDescent="0.35">
      <c r="B24" s="329"/>
      <c r="C24" s="329"/>
      <c r="D24" s="329"/>
      <c r="E24" s="335"/>
      <c r="F24" s="426"/>
      <c r="G24" s="67" t="s">
        <v>34</v>
      </c>
      <c r="H24" s="25" t="s">
        <v>113</v>
      </c>
      <c r="I24" s="103" t="s">
        <v>114</v>
      </c>
      <c r="J24" s="15" t="s">
        <v>116</v>
      </c>
      <c r="K24" s="103" t="s">
        <v>115</v>
      </c>
      <c r="L24" s="7">
        <v>4</v>
      </c>
      <c r="M24" s="278">
        <v>3</v>
      </c>
      <c r="N24" s="7">
        <v>4</v>
      </c>
      <c r="O24" s="7">
        <f t="shared" si="7"/>
        <v>11</v>
      </c>
      <c r="P24" s="103" t="s">
        <v>108</v>
      </c>
      <c r="Q24" s="103">
        <v>8</v>
      </c>
      <c r="R24" s="103" t="s">
        <v>34</v>
      </c>
      <c r="S24" s="103" t="s">
        <v>34</v>
      </c>
      <c r="T24" s="103" t="s">
        <v>34</v>
      </c>
      <c r="U24" s="8">
        <v>1</v>
      </c>
      <c r="V24" s="8">
        <v>2</v>
      </c>
      <c r="W24" s="8">
        <f t="shared" si="8"/>
        <v>2</v>
      </c>
      <c r="X24" s="9" t="str">
        <f t="shared" si="1"/>
        <v>B</v>
      </c>
      <c r="Y24" s="10" t="str">
        <f t="shared" si="2"/>
        <v>Situación mejorable con exposición ocasional o esporádica, o situación sin anomalía destacable con cualquier nivel de exposición. No es esperable que se materialice el riesgo, aunque puede ser concebible.</v>
      </c>
      <c r="Z24" s="8">
        <v>10</v>
      </c>
      <c r="AA24" s="8">
        <f t="shared" si="3"/>
        <v>20</v>
      </c>
      <c r="AB24" s="11" t="str">
        <f t="shared" si="4"/>
        <v>IV</v>
      </c>
      <c r="AC24" s="10" t="str">
        <f t="shared" si="9"/>
        <v>Mantener las medidas de control existentes, pero se deberían considerar soluciones o mejoras y se deben hacer comprobaciones periódicas para asegurar que el riesgo aún es tolerable.</v>
      </c>
      <c r="AD24" s="12" t="str">
        <f t="shared" si="6"/>
        <v>Aceptable</v>
      </c>
      <c r="AE24" s="24" t="s">
        <v>117</v>
      </c>
      <c r="AF24" s="211" t="s">
        <v>35</v>
      </c>
      <c r="AG24" s="211" t="s">
        <v>35</v>
      </c>
      <c r="AH24" s="211" t="s">
        <v>118</v>
      </c>
      <c r="AI24" s="13" t="s">
        <v>763</v>
      </c>
      <c r="AJ24" s="211" t="s">
        <v>35</v>
      </c>
      <c r="AK24" s="14" t="s">
        <v>36</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67.5" customHeight="1" x14ac:dyDescent="0.2">
      <c r="AI25" s="220"/>
    </row>
    <row r="54" ht="67.5" customHeight="1" x14ac:dyDescent="0.2"/>
    <row r="68" ht="67.5" customHeight="1" x14ac:dyDescent="0.2"/>
    <row r="83" ht="67.5" customHeight="1" x14ac:dyDescent="0.2"/>
    <row r="98" ht="67.5" customHeight="1" x14ac:dyDescent="0.2"/>
    <row r="113" ht="67.5" customHeight="1" x14ac:dyDescent="0.2"/>
    <row r="128" ht="67.5" customHeight="1" x14ac:dyDescent="0.2"/>
    <row r="141" ht="67.5" customHeight="1" x14ac:dyDescent="0.2"/>
    <row r="156" ht="67.5" customHeight="1" x14ac:dyDescent="0.2"/>
    <row r="169" ht="67.5" customHeight="1" x14ac:dyDescent="0.2"/>
    <row r="183" ht="67.5" customHeight="1" x14ac:dyDescent="0.2"/>
    <row r="197" ht="67.5" customHeight="1" x14ac:dyDescent="0.2"/>
    <row r="211" ht="67.5" customHeight="1" x14ac:dyDescent="0.2"/>
    <row r="225" ht="67.5" customHeight="1" x14ac:dyDescent="0.2"/>
    <row r="239" ht="67.5" customHeight="1" x14ac:dyDescent="0.2"/>
    <row r="253" ht="67.5" customHeight="1" x14ac:dyDescent="0.2"/>
    <row r="267" ht="67.5" customHeight="1" x14ac:dyDescent="0.2"/>
    <row r="282" ht="67.5" customHeight="1" x14ac:dyDescent="0.2"/>
    <row r="297" ht="67.5" customHeight="1" x14ac:dyDescent="0.2"/>
    <row r="312" ht="67.5" customHeight="1" x14ac:dyDescent="0.2"/>
    <row r="326" ht="67.5" customHeight="1" x14ac:dyDescent="0.2"/>
    <row r="340" ht="67.5" customHeight="1" x14ac:dyDescent="0.2"/>
    <row r="354" ht="67.5" customHeight="1" x14ac:dyDescent="0.2"/>
    <row r="368" ht="67.5" customHeight="1" x14ac:dyDescent="0.2"/>
    <row r="382" ht="67.5" customHeight="1" x14ac:dyDescent="0.2"/>
    <row r="396" ht="67.5" customHeight="1" x14ac:dyDescent="0.2"/>
    <row r="411" ht="67.5" customHeight="1" x14ac:dyDescent="0.2"/>
    <row r="425" ht="67.5" customHeight="1" x14ac:dyDescent="0.2"/>
    <row r="439" ht="67.5" customHeight="1" x14ac:dyDescent="0.2"/>
    <row r="453" ht="67.5" customHeight="1" x14ac:dyDescent="0.2"/>
    <row r="467" ht="67.5" customHeight="1" x14ac:dyDescent="0.2"/>
    <row r="481" ht="67.5" customHeight="1" x14ac:dyDescent="0.2"/>
    <row r="496" ht="67.5" customHeight="1" x14ac:dyDescent="0.2"/>
    <row r="511" ht="67.5" customHeight="1" x14ac:dyDescent="0.2"/>
    <row r="526" ht="67.5" customHeight="1" x14ac:dyDescent="0.2"/>
    <row r="541" ht="148.5" customHeight="1" x14ac:dyDescent="0.2"/>
    <row r="550" ht="67.5" customHeight="1" x14ac:dyDescent="0.2"/>
    <row r="565" ht="67.5" customHeight="1" x14ac:dyDescent="0.2"/>
    <row r="580" ht="67.5" customHeight="1" x14ac:dyDescent="0.2"/>
    <row r="594" ht="67.5" customHeight="1" x14ac:dyDescent="0.2"/>
    <row r="608" ht="67.5" customHeight="1" x14ac:dyDescent="0.2"/>
    <row r="623" ht="67.5" customHeight="1" x14ac:dyDescent="0.2"/>
    <row r="637" ht="67.5" customHeight="1" x14ac:dyDescent="0.2"/>
    <row r="651" ht="67.5" customHeight="1" x14ac:dyDescent="0.2"/>
    <row r="666" ht="67.5" customHeight="1" x14ac:dyDescent="0.2"/>
    <row r="681" ht="67.5" customHeight="1" x14ac:dyDescent="0.2"/>
    <row r="696" ht="67.5" customHeight="1" x14ac:dyDescent="0.2"/>
    <row r="711" ht="67.5" customHeight="1" x14ac:dyDescent="0.2"/>
    <row r="725" ht="67.5" customHeight="1" x14ac:dyDescent="0.2"/>
    <row r="740" ht="67.5" customHeight="1" x14ac:dyDescent="0.2"/>
    <row r="755" ht="67.5" customHeight="1" x14ac:dyDescent="0.2"/>
    <row r="769" ht="67.5" customHeight="1" x14ac:dyDescent="0.2"/>
    <row r="784" ht="67.5" customHeight="1" x14ac:dyDescent="0.2"/>
    <row r="798" ht="148.5" customHeight="1" x14ac:dyDescent="0.2"/>
  </sheetData>
  <mergeCells count="44">
    <mergeCell ref="B9:B10"/>
    <mergeCell ref="B5:T5"/>
    <mergeCell ref="U5:AK5"/>
    <mergeCell ref="B7:T8"/>
    <mergeCell ref="U7:AC8"/>
    <mergeCell ref="AD7:AD8"/>
    <mergeCell ref="AE7:AK7"/>
    <mergeCell ref="AE8:AK8"/>
    <mergeCell ref="AC9:AC10"/>
    <mergeCell ref="W9:W10"/>
    <mergeCell ref="H18:H23"/>
    <mergeCell ref="R9:T9"/>
    <mergeCell ref="L9:O9"/>
    <mergeCell ref="P9:P10"/>
    <mergeCell ref="Q9:Q10"/>
    <mergeCell ref="AJ9:AJ10"/>
    <mergeCell ref="AG9:AG10"/>
    <mergeCell ref="AH9:AH10"/>
    <mergeCell ref="AI9:AI10"/>
    <mergeCell ref="AD9:AD10"/>
    <mergeCell ref="AK9:AK10"/>
    <mergeCell ref="AB9:AB10"/>
    <mergeCell ref="Z9:Z10"/>
    <mergeCell ref="B11:B24"/>
    <mergeCell ref="C11:C24"/>
    <mergeCell ref="D11:D24"/>
    <mergeCell ref="E11:E24"/>
    <mergeCell ref="F11:F24"/>
    <mergeCell ref="AA9:AA10"/>
    <mergeCell ref="H11:H12"/>
    <mergeCell ref="H16:H17"/>
    <mergeCell ref="C9:C10"/>
    <mergeCell ref="D9:D10"/>
    <mergeCell ref="E9:E10"/>
    <mergeCell ref="F9:F10"/>
    <mergeCell ref="G9:G10"/>
    <mergeCell ref="AE9:AE10"/>
    <mergeCell ref="AF9:AF10"/>
    <mergeCell ref="U9:U10"/>
    <mergeCell ref="H9:J9"/>
    <mergeCell ref="K9:K10"/>
    <mergeCell ref="X9:X10"/>
    <mergeCell ref="Y9:Y10"/>
    <mergeCell ref="V9:V10"/>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11:AE14 AB24:AD67 AE24:AE26 AB16:AE18 AB15 AB19:AB23">
    <cfRule type="cellIs" dxfId="244" priority="63" stopIfTrue="1" operator="equal">
      <formula>"I"</formula>
    </cfRule>
    <cfRule type="cellIs" dxfId="243" priority="64" stopIfTrue="1" operator="equal">
      <formula>"II"</formula>
    </cfRule>
    <cfRule type="cellIs" dxfId="242" priority="65"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11:AE14 AD24:AE26 AD16:AE18">
    <cfRule type="cellIs" dxfId="241" priority="61" stopIfTrue="1" operator="equal">
      <formula>"Aceptable"</formula>
    </cfRule>
    <cfRule type="cellIs" dxfId="240" priority="62" stopIfTrue="1" operator="equal">
      <formula>"No aceptable"</formula>
    </cfRule>
  </conditionalFormatting>
  <conditionalFormatting sqref="AD11:AD14 AD24:AD814 AD16:AD18">
    <cfRule type="containsText" dxfId="239" priority="56" stopIfTrue="1" operator="containsText" text="No aceptable o aceptable con control específico">
      <formula>NOT(ISERROR(SEARCH("No aceptable o aceptable con control específico",AD11)))</formula>
    </cfRule>
    <cfRule type="containsText" dxfId="238" priority="59" stopIfTrue="1" operator="containsText" text="No aceptable">
      <formula>NOT(ISERROR(SEARCH("No aceptable",AD11)))</formula>
    </cfRule>
    <cfRule type="containsText" dxfId="237" priority="60" stopIfTrue="1" operator="containsText" text="No Aceptable o aceptable con control específico">
      <formula>NOT(ISERROR(SEARCH("No Aceptable o aceptable con control específico",AD11)))</formula>
    </cfRule>
  </conditionalFormatting>
  <conditionalFormatting sqref="AD14">
    <cfRule type="containsText" dxfId="236" priority="57" stopIfTrue="1" operator="containsText" text="No aceptable">
      <formula>NOT(ISERROR(SEARCH("No aceptable",AD14)))</formula>
    </cfRule>
    <cfRule type="containsText" dxfId="235" priority="58" stopIfTrue="1" operator="containsText" text="No Aceptable o aceptable con control específico">
      <formula>NOT(ISERROR(SEARCH("No Aceptable o aceptable con control específico",AD14)))</formula>
    </cfRule>
  </conditionalFormatting>
  <conditionalFormatting sqref="AD20">
    <cfRule type="containsText" dxfId="234" priority="48" stopIfTrue="1" operator="containsText" text="No aceptable o aceptable con control específico">
      <formula>NOT(ISERROR(SEARCH("No aceptable o aceptable con control específico",AD20)))</formula>
    </cfRule>
    <cfRule type="containsText" dxfId="233" priority="49" stopIfTrue="1" operator="containsText" text="No aceptable">
      <formula>NOT(ISERROR(SEARCH("No aceptable",AD20)))</formula>
    </cfRule>
    <cfRule type="containsText" dxfId="232" priority="50" stopIfTrue="1" operator="containsText" text="No Aceptable o aceptable con control específico">
      <formula>NOT(ISERROR(SEARCH("No Aceptable o aceptable con control específico",AD20)))</formula>
    </cfRule>
  </conditionalFormatting>
  <conditionalFormatting sqref="AD20:AE20">
    <cfRule type="cellIs" dxfId="231" priority="51" stopIfTrue="1" operator="equal">
      <formula>"Aceptable"</formula>
    </cfRule>
    <cfRule type="cellIs" dxfId="230" priority="52" stopIfTrue="1" operator="equal">
      <formula>"No aceptable"</formula>
    </cfRule>
  </conditionalFormatting>
  <conditionalFormatting sqref="AD22:AE22">
    <cfRule type="cellIs" dxfId="229" priority="43" stopIfTrue="1" operator="equal">
      <formula>"Aceptable"</formula>
    </cfRule>
    <cfRule type="cellIs" dxfId="228" priority="44" stopIfTrue="1" operator="equal">
      <formula>"No aceptable"</formula>
    </cfRule>
  </conditionalFormatting>
  <conditionalFormatting sqref="AD22">
    <cfRule type="containsText" dxfId="227" priority="40" stopIfTrue="1" operator="containsText" text="No aceptable o aceptable con control específico">
      <formula>NOT(ISERROR(SEARCH("No aceptable o aceptable con control específico",AD22)))</formula>
    </cfRule>
    <cfRule type="containsText" dxfId="226" priority="41" stopIfTrue="1" operator="containsText" text="No aceptable">
      <formula>NOT(ISERROR(SEARCH("No aceptable",AD22)))</formula>
    </cfRule>
    <cfRule type="containsText" dxfId="225" priority="42" stopIfTrue="1" operator="containsText" text="No Aceptable o aceptable con control específico">
      <formula>NOT(ISERROR(SEARCH("No Aceptable o aceptable con control específico",AD22)))</formula>
    </cfRule>
  </conditionalFormatting>
  <conditionalFormatting sqref="AF12">
    <cfRule type="cellIs" dxfId="224" priority="35" stopIfTrue="1" operator="equal">
      <formula>"Aceptable"</formula>
    </cfRule>
    <cfRule type="cellIs" dxfId="223" priority="36" stopIfTrue="1" operator="equal">
      <formula>"No aceptable"</formula>
    </cfRule>
  </conditionalFormatting>
  <conditionalFormatting sqref="AD23">
    <cfRule type="cellIs" dxfId="222" priority="30" stopIfTrue="1" operator="equal">
      <formula>"Aceptable"</formula>
    </cfRule>
    <cfRule type="cellIs" dxfId="221" priority="31" stopIfTrue="1" operator="equal">
      <formula>"No aceptable"</formula>
    </cfRule>
  </conditionalFormatting>
  <conditionalFormatting sqref="AD23">
    <cfRule type="containsText" dxfId="220" priority="27" stopIfTrue="1" operator="containsText" text="No aceptable o aceptable con control específico">
      <formula>NOT(ISERROR(SEARCH("No aceptable o aceptable con control específico",AD23)))</formula>
    </cfRule>
    <cfRule type="containsText" dxfId="219" priority="28" stopIfTrue="1" operator="containsText" text="No aceptable">
      <formula>NOT(ISERROR(SEARCH("No aceptable",AD23)))</formula>
    </cfRule>
    <cfRule type="containsText" dxfId="218" priority="29" stopIfTrue="1" operator="containsText" text="No Aceptable o aceptable con control específico">
      <formula>NOT(ISERROR(SEARCH("No Aceptable o aceptable con control específico",AD23)))</formula>
    </cfRule>
  </conditionalFormatting>
  <conditionalFormatting sqref="AE23">
    <cfRule type="cellIs" dxfId="217" priority="22" stopIfTrue="1" operator="equal">
      <formula>"Aceptable"</formula>
    </cfRule>
    <cfRule type="cellIs" dxfId="216" priority="23" stopIfTrue="1" operator="equal">
      <formula>"No aceptable"</formula>
    </cfRule>
  </conditionalFormatting>
  <conditionalFormatting sqref="AD19:AE19">
    <cfRule type="cellIs" dxfId="215" priority="17" stopIfTrue="1" operator="equal">
      <formula>"Aceptable"</formula>
    </cfRule>
    <cfRule type="cellIs" dxfId="214" priority="18" stopIfTrue="1" operator="equal">
      <formula>"No aceptable"</formula>
    </cfRule>
  </conditionalFormatting>
  <conditionalFormatting sqref="AD19">
    <cfRule type="containsText" dxfId="213" priority="14" stopIfTrue="1" operator="containsText" text="No aceptable o aceptable con control específico">
      <formula>NOT(ISERROR(SEARCH("No aceptable o aceptable con control específico",AD19)))</formula>
    </cfRule>
    <cfRule type="containsText" dxfId="212" priority="15" stopIfTrue="1" operator="containsText" text="No aceptable">
      <formula>NOT(ISERROR(SEARCH("No aceptable",AD19)))</formula>
    </cfRule>
    <cfRule type="containsText" dxfId="211" priority="16" stopIfTrue="1" operator="containsText" text="No Aceptable o aceptable con control específico">
      <formula>NOT(ISERROR(SEARCH("No Aceptable o aceptable con control específico",AD19)))</formula>
    </cfRule>
  </conditionalFormatting>
  <conditionalFormatting sqref="AD21">
    <cfRule type="containsText" dxfId="210" priority="6" stopIfTrue="1" operator="containsText" text="No aceptable o aceptable con control específico">
      <formula>NOT(ISERROR(SEARCH("No aceptable o aceptable con control específico",AD21)))</formula>
    </cfRule>
    <cfRule type="containsText" dxfId="209" priority="7" stopIfTrue="1" operator="containsText" text="No aceptable">
      <formula>NOT(ISERROR(SEARCH("No aceptable",AD21)))</formula>
    </cfRule>
    <cfRule type="containsText" dxfId="208" priority="8" stopIfTrue="1" operator="containsText" text="No Aceptable o aceptable con control específico">
      <formula>NOT(ISERROR(SEARCH("No Aceptable o aceptable con control específico",AD21)))</formula>
    </cfRule>
  </conditionalFormatting>
  <conditionalFormatting sqref="AD21:AE21">
    <cfRule type="cellIs" dxfId="207" priority="9" stopIfTrue="1" operator="equal">
      <formula>"Aceptable"</formula>
    </cfRule>
    <cfRule type="cellIs" dxfId="206" priority="10" stopIfTrue="1" operator="equal">
      <formula>"No aceptable"</formula>
    </cfRule>
  </conditionalFormatting>
  <conditionalFormatting sqref="AD15">
    <cfRule type="containsText" dxfId="205" priority="1" stopIfTrue="1" operator="containsText" text="No aceptable o aceptable con control específico">
      <formula>NOT(ISERROR(SEARCH("No aceptable o aceptable con control específico",AD15)))</formula>
    </cfRule>
    <cfRule type="containsText" dxfId="204" priority="2" stopIfTrue="1" operator="containsText" text="No aceptable">
      <formula>NOT(ISERROR(SEARCH("No aceptable",AD15)))</formula>
    </cfRule>
    <cfRule type="containsText" dxfId="203" priority="3" stopIfTrue="1" operator="containsText" text="No Aceptable o aceptable con control específico">
      <formula>NOT(ISERROR(SEARCH("No Aceptable o aceptable con control específico",AD15)))</formula>
    </cfRule>
  </conditionalFormatting>
  <conditionalFormatting sqref="AD15:AE15">
    <cfRule type="cellIs" dxfId="202" priority="4" stopIfTrue="1" operator="equal">
      <formula>"Aceptable"</formula>
    </cfRule>
    <cfRule type="cellIs" dxfId="201" priority="5" stopIfTrue="1" operator="equal">
      <formula>"No aceptable"</formula>
    </cfRule>
  </conditionalFormatting>
  <dataValidations count="4">
    <dataValidation allowBlank="1" sqref="AA20:AA22 AA15" xr:uid="{00000000-0002-0000-1C00-000000000000}"/>
    <dataValidation type="list" allowBlank="1" showInputMessage="1" showErrorMessage="1" prompt="10 = Muy Alto_x000a_6 = Alto_x000a_2 = Medio_x000a_0 = Bajo" sqref="U20:U22 U15" xr:uid="{00000000-0002-0000-1C00-000001000000}">
      <formula1>"10, 6, 2, 0, "</formula1>
    </dataValidation>
    <dataValidation type="list" allowBlank="1" showInputMessage="1" prompt="4 = Continua_x000a_3 = Frecuente_x000a_2 = Ocasional_x000a_1 = Esporádica" sqref="V19:V22 V15" xr:uid="{00000000-0002-0000-1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0:Z22 Z15" xr:uid="{00000000-0002-0000-1C00-000003000000}">
      <formula1>"100,60,25,10"</formula1>
    </dataValidation>
  </dataValidation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AK90"/>
  <sheetViews>
    <sheetView view="pageBreakPreview" zoomScale="85" zoomScaleNormal="30" zoomScaleSheetLayoutView="85" workbookViewId="0">
      <selection activeCell="B7" sqref="B7:T8"/>
    </sheetView>
  </sheetViews>
  <sheetFormatPr baseColWidth="10" defaultRowHeight="15" x14ac:dyDescent="0.3"/>
  <cols>
    <col min="1" max="1" width="1.85546875" style="4" customWidth="1"/>
    <col min="2" max="2" width="5.7109375" style="4" customWidth="1"/>
    <col min="3" max="3" width="7.5703125" style="4" customWidth="1"/>
    <col min="4" max="4" width="14.85546875" style="4" customWidth="1"/>
    <col min="5" max="5" width="10" style="5" customWidth="1"/>
    <col min="6" max="6" width="17.57031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2:37" ht="6.75" customHeight="1" x14ac:dyDescent="0.3"/>
    <row r="5" spans="2:37" ht="16.5"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37" ht="7.5" customHeight="1" x14ac:dyDescent="0.3"/>
    <row r="7" spans="2: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2: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2:37"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2:37" s="2" customFormat="1" ht="92.25" x14ac:dyDescent="0.35">
      <c r="B10" s="308"/>
      <c r="C10" s="308"/>
      <c r="D10" s="308"/>
      <c r="E10" s="308"/>
      <c r="F10" s="308"/>
      <c r="G10" s="308"/>
      <c r="H10" s="51" t="s">
        <v>3</v>
      </c>
      <c r="I10" s="51" t="s">
        <v>4</v>
      </c>
      <c r="J10" s="51" t="s">
        <v>6</v>
      </c>
      <c r="K10" s="307"/>
      <c r="L10" s="50" t="s">
        <v>42</v>
      </c>
      <c r="M10" s="50" t="s">
        <v>43</v>
      </c>
      <c r="N10" s="27" t="s">
        <v>44</v>
      </c>
      <c r="O10" s="27" t="s">
        <v>47</v>
      </c>
      <c r="P10" s="307"/>
      <c r="Q10" s="308"/>
      <c r="R10" s="51" t="s">
        <v>6</v>
      </c>
      <c r="S10" s="51" t="s">
        <v>1</v>
      </c>
      <c r="T10" s="51" t="s">
        <v>135</v>
      </c>
      <c r="U10" s="308"/>
      <c r="V10" s="308"/>
      <c r="W10" s="308"/>
      <c r="X10" s="314"/>
      <c r="Y10" s="307"/>
      <c r="Z10" s="308"/>
      <c r="AA10" s="308"/>
      <c r="AB10" s="308"/>
      <c r="AC10" s="307"/>
      <c r="AD10" s="308"/>
      <c r="AE10" s="307"/>
      <c r="AF10" s="307"/>
      <c r="AG10" s="307"/>
      <c r="AH10" s="307"/>
      <c r="AI10" s="307"/>
      <c r="AJ10" s="307"/>
      <c r="AK10" s="307"/>
    </row>
    <row r="11" spans="2:37" s="2" customFormat="1" ht="67.5" customHeight="1" x14ac:dyDescent="0.35">
      <c r="B11" s="315" t="s">
        <v>332</v>
      </c>
      <c r="C11" s="315" t="s">
        <v>195</v>
      </c>
      <c r="D11" s="315" t="s">
        <v>144</v>
      </c>
      <c r="E11" s="316" t="s">
        <v>436</v>
      </c>
      <c r="F11" s="316" t="s">
        <v>437</v>
      </c>
      <c r="G11" s="74" t="s">
        <v>45</v>
      </c>
      <c r="H11" s="311" t="s">
        <v>889</v>
      </c>
      <c r="I11" s="15" t="s">
        <v>52</v>
      </c>
      <c r="J11" s="15" t="s">
        <v>57</v>
      </c>
      <c r="K11" s="47" t="s">
        <v>59</v>
      </c>
      <c r="L11" s="7">
        <v>1</v>
      </c>
      <c r="M11" s="52">
        <v>0</v>
      </c>
      <c r="N11" s="7">
        <v>0</v>
      </c>
      <c r="O11" s="7">
        <f t="shared" ref="O11:O24" si="0">SUM(L11:N11)</f>
        <v>1</v>
      </c>
      <c r="P11" s="47" t="s">
        <v>63</v>
      </c>
      <c r="Q11" s="47">
        <v>8</v>
      </c>
      <c r="R11" s="47" t="s">
        <v>64</v>
      </c>
      <c r="S11" s="47" t="s">
        <v>120</v>
      </c>
      <c r="T11" s="47" t="s">
        <v>45</v>
      </c>
      <c r="U11" s="8">
        <v>2</v>
      </c>
      <c r="V11" s="8">
        <v>4</v>
      </c>
      <c r="W11" s="8">
        <f t="shared" ref="W11:W24" si="1">V11*U11</f>
        <v>8</v>
      </c>
      <c r="X11" s="9" t="str">
        <f t="shared" ref="X11:X24" si="2">+IF(AND(U11*V11&gt;=24,U11*V11&lt;=40),"MA",IF(AND(U11*V11&gt;=10,U11*V11&lt;=20),"A",IF(AND(U11*V11&gt;=6,U11*V11&lt;=8),"M",IF(AND(U11*V11&gt;=0,U11*V11&lt;=4),"B",""))))</f>
        <v>M</v>
      </c>
      <c r="Y11" s="10"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24" si="4">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47" t="s">
        <v>35</v>
      </c>
      <c r="AG11" s="47" t="s">
        <v>35</v>
      </c>
      <c r="AH11" s="47" t="s">
        <v>672</v>
      </c>
      <c r="AI11" s="13" t="s">
        <v>604</v>
      </c>
      <c r="AJ11" s="47" t="s">
        <v>885</v>
      </c>
      <c r="AK11" s="14" t="s">
        <v>36</v>
      </c>
    </row>
    <row r="12" spans="2:37" s="2" customFormat="1" ht="81.75" thickBot="1" x14ac:dyDescent="0.4">
      <c r="B12" s="315"/>
      <c r="C12" s="315"/>
      <c r="D12" s="315"/>
      <c r="E12" s="316"/>
      <c r="F12" s="316"/>
      <c r="G12" s="122" t="s">
        <v>34</v>
      </c>
      <c r="H12" s="312"/>
      <c r="I12" s="15" t="s">
        <v>210</v>
      </c>
      <c r="J12" s="135" t="s">
        <v>887</v>
      </c>
      <c r="K12" s="133" t="s">
        <v>211</v>
      </c>
      <c r="L12" s="7">
        <v>1</v>
      </c>
      <c r="M12" s="74">
        <v>0</v>
      </c>
      <c r="N12" s="7">
        <v>0</v>
      </c>
      <c r="O12" s="7">
        <f t="shared" si="0"/>
        <v>1</v>
      </c>
      <c r="P12" s="277" t="s">
        <v>212</v>
      </c>
      <c r="Q12" s="133">
        <v>1</v>
      </c>
      <c r="R12" s="133" t="s">
        <v>34</v>
      </c>
      <c r="S12" s="133" t="s">
        <v>34</v>
      </c>
      <c r="T12" s="133" t="s">
        <v>34</v>
      </c>
      <c r="U12" s="8">
        <v>2</v>
      </c>
      <c r="V12" s="8">
        <v>2</v>
      </c>
      <c r="W12" s="8">
        <f t="shared" si="1"/>
        <v>4</v>
      </c>
      <c r="X12" s="9" t="str">
        <f t="shared" si="2"/>
        <v>B</v>
      </c>
      <c r="Y12" s="10" t="str">
        <f t="shared" si="3"/>
        <v>Situación mejorable con exposición ocasional o esporádica, o situación sin anomalía destacable con cualquier nivel de exposición. No es esperable que se materialice el riesgo, aunque puede ser concebible.</v>
      </c>
      <c r="Z12" s="8">
        <v>25</v>
      </c>
      <c r="AA12" s="8">
        <f t="shared" si="4"/>
        <v>100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0" t="s">
        <v>213</v>
      </c>
      <c r="AF12" s="133" t="s">
        <v>35</v>
      </c>
      <c r="AG12" s="133" t="s">
        <v>35</v>
      </c>
      <c r="AH12" s="133" t="s">
        <v>35</v>
      </c>
      <c r="AI12" s="26" t="s">
        <v>882</v>
      </c>
      <c r="AJ12" s="14" t="s">
        <v>883</v>
      </c>
      <c r="AK12" s="14" t="s">
        <v>36</v>
      </c>
    </row>
    <row r="13" spans="2:37" s="2" customFormat="1" ht="122.25" thickBot="1" x14ac:dyDescent="0.4">
      <c r="B13" s="315"/>
      <c r="C13" s="315"/>
      <c r="D13" s="315"/>
      <c r="E13" s="316"/>
      <c r="F13" s="316"/>
      <c r="G13" s="309" t="s">
        <v>45</v>
      </c>
      <c r="H13" s="311" t="s">
        <v>49</v>
      </c>
      <c r="I13" s="15" t="s">
        <v>80</v>
      </c>
      <c r="J13" s="15" t="s">
        <v>432</v>
      </c>
      <c r="K13" s="15" t="s">
        <v>563</v>
      </c>
      <c r="L13" s="7">
        <v>1</v>
      </c>
      <c r="M13" s="52">
        <v>0</v>
      </c>
      <c r="N13" s="7">
        <v>0</v>
      </c>
      <c r="O13" s="7">
        <f t="shared" si="0"/>
        <v>1</v>
      </c>
      <c r="P13" s="277" t="s">
        <v>564</v>
      </c>
      <c r="Q13" s="47">
        <v>8</v>
      </c>
      <c r="R13" s="47" t="s">
        <v>34</v>
      </c>
      <c r="S13" s="47" t="s">
        <v>34</v>
      </c>
      <c r="T13" s="116" t="s">
        <v>45</v>
      </c>
      <c r="U13" s="8">
        <v>2</v>
      </c>
      <c r="V13" s="8">
        <v>2</v>
      </c>
      <c r="W13" s="8">
        <f t="shared" si="1"/>
        <v>4</v>
      </c>
      <c r="X13" s="9" t="str">
        <f t="shared" si="2"/>
        <v>B</v>
      </c>
      <c r="Y13" s="10" t="str">
        <f t="shared" si="3"/>
        <v>Situación mejorable con exposición ocasional o esporádica, o situación sin anomalía destacable con cualquier nivel de exposición. No es esperable que se materialice el riesgo, aunque puede ser concebible.</v>
      </c>
      <c r="Z13" s="8">
        <v>25</v>
      </c>
      <c r="AA13" s="8">
        <f t="shared" si="4"/>
        <v>100</v>
      </c>
      <c r="AB13" s="11" t="str">
        <f t="shared" ref="AB13:AB24" si="5">+IF(AND(U13*V13*Z13&gt;=600,U13*V13*Z13&lt;=4000),"I",IF(AND(U13*V13*Z13&gt;=150,U13*V13*Z13&lt;=500),"II",IF(AND(U13*V13*Z13&gt;=40,U13*V13*Z13&lt;=120),"III",IF(AND(U13*V13*Z13&gt;=0,U13*V13*Z13&lt;=20),"IV",""))))</f>
        <v>III</v>
      </c>
      <c r="AC13" s="10" t="str">
        <f t="shared" ref="AC13:AC24"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4" si="7">+IF(AB13="I","No aceptable",IF(AB13="II","No aceptable o aceptable con control específico",IF(AB13="III","Aceptable",IF(AB13="IV","Aceptable",""))))</f>
        <v>Aceptable</v>
      </c>
      <c r="AE13" s="18" t="s">
        <v>565</v>
      </c>
      <c r="AF13" s="15" t="s">
        <v>35</v>
      </c>
      <c r="AG13" s="15" t="s">
        <v>35</v>
      </c>
      <c r="AH13" s="15" t="s">
        <v>35</v>
      </c>
      <c r="AI13" s="19" t="s">
        <v>603</v>
      </c>
      <c r="AJ13" s="15" t="s">
        <v>35</v>
      </c>
      <c r="AK13" s="14" t="s">
        <v>599</v>
      </c>
    </row>
    <row r="14" spans="2:37" s="2" customFormat="1" ht="148.5" x14ac:dyDescent="0.35">
      <c r="B14" s="315"/>
      <c r="C14" s="315"/>
      <c r="D14" s="315"/>
      <c r="E14" s="316"/>
      <c r="F14" s="316"/>
      <c r="G14" s="310"/>
      <c r="H14" s="321"/>
      <c r="I14" s="15" t="s">
        <v>86</v>
      </c>
      <c r="J14" s="15" t="s">
        <v>886</v>
      </c>
      <c r="K14" s="15" t="s">
        <v>597</v>
      </c>
      <c r="L14" s="276">
        <v>1</v>
      </c>
      <c r="M14" s="280">
        <v>0</v>
      </c>
      <c r="N14" s="281">
        <v>0</v>
      </c>
      <c r="O14" s="281">
        <f t="shared" si="0"/>
        <v>1</v>
      </c>
      <c r="P14" s="15" t="s">
        <v>568</v>
      </c>
      <c r="Q14" s="15">
        <v>8</v>
      </c>
      <c r="R14" s="15" t="s">
        <v>34</v>
      </c>
      <c r="S14" s="15" t="s">
        <v>34</v>
      </c>
      <c r="T14" s="15" t="s">
        <v>34</v>
      </c>
      <c r="U14" s="8">
        <v>2</v>
      </c>
      <c r="V14" s="8">
        <v>2</v>
      </c>
      <c r="W14" s="8">
        <f t="shared" si="1"/>
        <v>4</v>
      </c>
      <c r="X14" s="268" t="str">
        <f t="shared" si="2"/>
        <v>B</v>
      </c>
      <c r="Y14" s="10" t="str">
        <f t="shared" si="3"/>
        <v>Situación mejorable con exposición ocasional o esporádica, o situación sin anomalía destacable con cualquier nivel de exposición. No es esperable que se materialice el riesgo, aunque puede ser concebible.</v>
      </c>
      <c r="Z14" s="8">
        <v>25</v>
      </c>
      <c r="AA14" s="8">
        <f t="shared" si="4"/>
        <v>100</v>
      </c>
      <c r="AB14" s="11" t="str">
        <f t="shared" si="5"/>
        <v>III</v>
      </c>
      <c r="AC14" s="10" t="str">
        <f t="shared" si="6"/>
        <v>Mejorar si es posible. Sería conveniente justificar la intervención y su rentabilidad.</v>
      </c>
      <c r="AD14" s="12" t="str">
        <f t="shared" si="7"/>
        <v>Aceptable</v>
      </c>
      <c r="AE14" s="18" t="s">
        <v>582</v>
      </c>
      <c r="AF14" s="15" t="s">
        <v>35</v>
      </c>
      <c r="AG14" s="15" t="s">
        <v>35</v>
      </c>
      <c r="AH14" s="15"/>
      <c r="AI14" s="19" t="s">
        <v>656</v>
      </c>
      <c r="AJ14" s="15" t="s">
        <v>392</v>
      </c>
      <c r="AK14" s="135" t="s">
        <v>599</v>
      </c>
    </row>
    <row r="15" spans="2:37" s="2" customFormat="1" ht="67.5" x14ac:dyDescent="0.35">
      <c r="B15" s="315"/>
      <c r="C15" s="315"/>
      <c r="D15" s="315"/>
      <c r="E15" s="316"/>
      <c r="F15" s="316"/>
      <c r="G15" s="74" t="s">
        <v>45</v>
      </c>
      <c r="H15" s="313" t="s">
        <v>58</v>
      </c>
      <c r="I15" s="15" t="s">
        <v>90</v>
      </c>
      <c r="J15" s="15" t="s">
        <v>93</v>
      </c>
      <c r="K15" s="15" t="s">
        <v>431</v>
      </c>
      <c r="L15" s="3">
        <v>1</v>
      </c>
      <c r="M15" s="52">
        <v>0</v>
      </c>
      <c r="N15" s="7">
        <v>0</v>
      </c>
      <c r="O15" s="7">
        <f t="shared" si="0"/>
        <v>1</v>
      </c>
      <c r="P15" s="47" t="s">
        <v>92</v>
      </c>
      <c r="Q15" s="47">
        <v>8</v>
      </c>
      <c r="R15" s="47" t="s">
        <v>34</v>
      </c>
      <c r="S15" s="47" t="s">
        <v>94</v>
      </c>
      <c r="T15" s="116" t="s">
        <v>45</v>
      </c>
      <c r="U15" s="8">
        <v>2</v>
      </c>
      <c r="V15" s="8">
        <v>4</v>
      </c>
      <c r="W15" s="8">
        <f t="shared" si="1"/>
        <v>8</v>
      </c>
      <c r="X15" s="9" t="str">
        <f t="shared" si="2"/>
        <v>M</v>
      </c>
      <c r="Y15" s="10" t="str">
        <f t="shared" si="3"/>
        <v>Situación deficiente con exposición esporádica, o bien situación mejorable con exposición continuada o frecuente. Es posible que suceda el daño alguna vez.</v>
      </c>
      <c r="Z15" s="8">
        <v>10</v>
      </c>
      <c r="AA15" s="8">
        <f t="shared" si="4"/>
        <v>80</v>
      </c>
      <c r="AB15" s="11" t="str">
        <f t="shared" si="5"/>
        <v>III</v>
      </c>
      <c r="AC15" s="10" t="str">
        <f t="shared" si="6"/>
        <v>Mejorar si es posible. Sería conveniente justificar la intervención y su rentabilidad.</v>
      </c>
      <c r="AD15" s="12" t="str">
        <f t="shared" si="7"/>
        <v>Aceptable</v>
      </c>
      <c r="AE15" s="10" t="s">
        <v>95</v>
      </c>
      <c r="AF15" s="15" t="s">
        <v>35</v>
      </c>
      <c r="AG15" s="15" t="s">
        <v>35</v>
      </c>
      <c r="AH15" s="8" t="s">
        <v>96</v>
      </c>
      <c r="AI15" s="20" t="s">
        <v>428</v>
      </c>
      <c r="AJ15" s="47" t="s">
        <v>35</v>
      </c>
      <c r="AK15" s="14" t="s">
        <v>36</v>
      </c>
    </row>
    <row r="16" spans="2:37" s="2" customFormat="1" ht="67.5" x14ac:dyDescent="0.35">
      <c r="B16" s="315"/>
      <c r="C16" s="315"/>
      <c r="D16" s="315"/>
      <c r="E16" s="316"/>
      <c r="F16" s="316"/>
      <c r="G16" s="74" t="s">
        <v>45</v>
      </c>
      <c r="H16" s="313"/>
      <c r="I16" s="15" t="s">
        <v>51</v>
      </c>
      <c r="J16" s="15" t="s">
        <v>97</v>
      </c>
      <c r="K16" s="15" t="s">
        <v>91</v>
      </c>
      <c r="L16" s="7">
        <v>1</v>
      </c>
      <c r="M16" s="52">
        <v>0</v>
      </c>
      <c r="N16" s="7">
        <v>0</v>
      </c>
      <c r="O16" s="7">
        <f t="shared" si="0"/>
        <v>1</v>
      </c>
      <c r="P16" s="47" t="s">
        <v>433</v>
      </c>
      <c r="Q16" s="47">
        <v>8</v>
      </c>
      <c r="R16" s="47" t="s">
        <v>34</v>
      </c>
      <c r="S16" s="47" t="s">
        <v>98</v>
      </c>
      <c r="T16" s="116" t="s">
        <v>45</v>
      </c>
      <c r="U16" s="8">
        <v>2</v>
      </c>
      <c r="V16" s="8">
        <v>4</v>
      </c>
      <c r="W16" s="8">
        <f t="shared" si="1"/>
        <v>8</v>
      </c>
      <c r="X16" s="9" t="str">
        <f t="shared" si="2"/>
        <v>M</v>
      </c>
      <c r="Y16" s="10" t="str">
        <f t="shared" si="3"/>
        <v>Situación deficiente con exposición esporádica, o bien situación mejorable con exposición continuada o frecuente. Es posible que suceda el daño alguna vez.</v>
      </c>
      <c r="Z16" s="8">
        <v>10</v>
      </c>
      <c r="AA16" s="8">
        <f t="shared" si="4"/>
        <v>80</v>
      </c>
      <c r="AB16" s="11" t="str">
        <f t="shared" si="5"/>
        <v>III</v>
      </c>
      <c r="AC16" s="10" t="str">
        <f t="shared" si="6"/>
        <v>Mejorar si es posible. Sería conveniente justificar la intervención y su rentabilidad.</v>
      </c>
      <c r="AD16" s="12" t="str">
        <f t="shared" si="7"/>
        <v>Aceptable</v>
      </c>
      <c r="AE16" s="10" t="s">
        <v>127</v>
      </c>
      <c r="AF16" s="15" t="s">
        <v>35</v>
      </c>
      <c r="AG16" s="15" t="s">
        <v>35</v>
      </c>
      <c r="AH16" s="8" t="s">
        <v>429</v>
      </c>
      <c r="AI16" s="20" t="s">
        <v>427</v>
      </c>
      <c r="AJ16" s="47" t="s">
        <v>35</v>
      </c>
      <c r="AK16" s="14" t="s">
        <v>36</v>
      </c>
    </row>
    <row r="17" spans="2:37" s="2" customFormat="1" ht="135" x14ac:dyDescent="0.35">
      <c r="B17" s="315"/>
      <c r="C17" s="315"/>
      <c r="D17" s="315"/>
      <c r="E17" s="316"/>
      <c r="F17" s="316"/>
      <c r="G17" s="309" t="s">
        <v>161</v>
      </c>
      <c r="H17" s="311" t="s">
        <v>890</v>
      </c>
      <c r="I17" s="15" t="s">
        <v>566</v>
      </c>
      <c r="J17" s="15" t="s">
        <v>434</v>
      </c>
      <c r="K17" s="15" t="s">
        <v>567</v>
      </c>
      <c r="L17" s="281">
        <v>1</v>
      </c>
      <c r="M17" s="280">
        <v>0</v>
      </c>
      <c r="N17" s="281">
        <v>0</v>
      </c>
      <c r="O17" s="281">
        <f t="shared" si="0"/>
        <v>1</v>
      </c>
      <c r="P17" s="15" t="s">
        <v>568</v>
      </c>
      <c r="Q17" s="15">
        <v>8</v>
      </c>
      <c r="R17" s="15" t="s">
        <v>34</v>
      </c>
      <c r="S17" s="15" t="s">
        <v>598</v>
      </c>
      <c r="T17" s="15" t="s">
        <v>45</v>
      </c>
      <c r="U17" s="8">
        <v>2</v>
      </c>
      <c r="V17" s="8">
        <v>3</v>
      </c>
      <c r="W17" s="8">
        <f t="shared" si="1"/>
        <v>6</v>
      </c>
      <c r="X17" s="9" t="str">
        <f t="shared" si="2"/>
        <v>M</v>
      </c>
      <c r="Y17" s="10" t="str">
        <f t="shared" si="3"/>
        <v>Situación deficiente con exposición esporádica, o bien situación mejorable con exposición continuada o frecuente. Es posible que suceda el daño alguna vez.</v>
      </c>
      <c r="Z17" s="8">
        <v>25</v>
      </c>
      <c r="AA17" s="8">
        <f t="shared" si="4"/>
        <v>150</v>
      </c>
      <c r="AB17" s="11" t="str">
        <f t="shared" si="5"/>
        <v>II</v>
      </c>
      <c r="AC17" s="10" t="str">
        <f t="shared" si="6"/>
        <v>Corregir y adoptar medidas de control de inmediato. Sin embargo suspenda actividades si el nivel de riesgo está por encima o igual de 360.</v>
      </c>
      <c r="AD17" s="12" t="str">
        <f t="shared" si="7"/>
        <v>No aceptable o aceptable con control específico</v>
      </c>
      <c r="AE17" s="10" t="s">
        <v>569</v>
      </c>
      <c r="AF17" s="15" t="s">
        <v>35</v>
      </c>
      <c r="AG17" s="15" t="s">
        <v>35</v>
      </c>
      <c r="AH17" s="8" t="s">
        <v>570</v>
      </c>
      <c r="AI17" s="20" t="s">
        <v>877</v>
      </c>
      <c r="AJ17" s="15" t="s">
        <v>571</v>
      </c>
      <c r="AK17" s="135" t="s">
        <v>599</v>
      </c>
    </row>
    <row r="18" spans="2:37" s="2" customFormat="1" ht="81.75" thickBot="1" x14ac:dyDescent="0.4">
      <c r="B18" s="315"/>
      <c r="C18" s="315"/>
      <c r="D18" s="315"/>
      <c r="E18" s="316"/>
      <c r="F18" s="316"/>
      <c r="G18" s="310"/>
      <c r="H18" s="312"/>
      <c r="I18" s="16" t="s">
        <v>205</v>
      </c>
      <c r="J18" s="15" t="s">
        <v>434</v>
      </c>
      <c r="K18" s="133" t="s">
        <v>206</v>
      </c>
      <c r="L18" s="7">
        <v>1</v>
      </c>
      <c r="M18" s="74">
        <v>0</v>
      </c>
      <c r="N18" s="7">
        <v>0</v>
      </c>
      <c r="O18" s="7">
        <f t="shared" si="0"/>
        <v>1</v>
      </c>
      <c r="P18" s="133" t="s">
        <v>215</v>
      </c>
      <c r="Q18" s="133">
        <v>1</v>
      </c>
      <c r="R18" s="133" t="s">
        <v>34</v>
      </c>
      <c r="S18" s="133" t="s">
        <v>34</v>
      </c>
      <c r="T18" s="133" t="s">
        <v>45</v>
      </c>
      <c r="U18" s="8">
        <v>2</v>
      </c>
      <c r="V18" s="8">
        <v>2</v>
      </c>
      <c r="W18" s="8">
        <f t="shared" si="1"/>
        <v>4</v>
      </c>
      <c r="X18" s="9" t="str">
        <f t="shared" si="2"/>
        <v>B</v>
      </c>
      <c r="Y18" s="10" t="str">
        <f t="shared" si="3"/>
        <v>Situación mejorable con exposición ocasional o esporádica, o situación sin anomalía destacable con cualquier nivel de exposición. No es esperable que se materialice el riesgo, aunque puede ser concebible.</v>
      </c>
      <c r="Z18" s="8">
        <v>25</v>
      </c>
      <c r="AA18" s="8">
        <f t="shared" si="4"/>
        <v>100</v>
      </c>
      <c r="AB18" s="11" t="str">
        <f t="shared" si="5"/>
        <v>III</v>
      </c>
      <c r="AC18" s="10" t="str">
        <f t="shared" si="6"/>
        <v>Mejorar si es posible. Sería conveniente justificar la intervención y su rentabilidad.</v>
      </c>
      <c r="AD18" s="12" t="str">
        <f t="shared" si="7"/>
        <v>Aceptable</v>
      </c>
      <c r="AE18" s="10" t="s">
        <v>207</v>
      </c>
      <c r="AF18" s="135" t="s">
        <v>208</v>
      </c>
      <c r="AG18" s="15" t="s">
        <v>35</v>
      </c>
      <c r="AH18" s="8" t="s">
        <v>346</v>
      </c>
      <c r="AI18" s="20" t="s">
        <v>878</v>
      </c>
      <c r="AJ18" s="14" t="s">
        <v>435</v>
      </c>
      <c r="AK18" s="14" t="s">
        <v>36</v>
      </c>
    </row>
    <row r="19" spans="2:37" s="2" customFormat="1" ht="82.5" thickTop="1" thickBot="1" x14ac:dyDescent="0.4">
      <c r="B19" s="315"/>
      <c r="C19" s="315"/>
      <c r="D19" s="315"/>
      <c r="E19" s="316"/>
      <c r="F19" s="316"/>
      <c r="G19" s="74" t="s">
        <v>34</v>
      </c>
      <c r="H19" s="311" t="s">
        <v>50</v>
      </c>
      <c r="I19" s="16" t="s">
        <v>149</v>
      </c>
      <c r="J19" s="15" t="s">
        <v>888</v>
      </c>
      <c r="K19" s="133" t="s">
        <v>203</v>
      </c>
      <c r="L19" s="7">
        <v>1</v>
      </c>
      <c r="M19" s="74">
        <v>0</v>
      </c>
      <c r="N19" s="7">
        <v>0</v>
      </c>
      <c r="O19" s="7">
        <f t="shared" si="0"/>
        <v>1</v>
      </c>
      <c r="P19" s="133" t="str">
        <f>K19</f>
        <v xml:space="preserve">CAIDAS DEL MISMO Y DIFERENTE NIVEL, GOLPES, HERIDAS, TORCEDURAS </v>
      </c>
      <c r="Q19" s="133">
        <v>8</v>
      </c>
      <c r="R19" s="133" t="s">
        <v>34</v>
      </c>
      <c r="S19" s="133" t="s">
        <v>34</v>
      </c>
      <c r="T19" s="92" t="s">
        <v>34</v>
      </c>
      <c r="U19" s="90">
        <v>2</v>
      </c>
      <c r="V19" s="8">
        <v>2</v>
      </c>
      <c r="W19" s="8">
        <f t="shared" si="1"/>
        <v>4</v>
      </c>
      <c r="X19" s="9" t="str">
        <f t="shared" si="2"/>
        <v>B</v>
      </c>
      <c r="Y19" s="10" t="str">
        <f t="shared" si="3"/>
        <v>Situación mejorable con exposición ocasional o esporádica, o situación sin anomalía destacable con cualquier nivel de exposición. No es esperable que se materialice el riesgo, aunque puede ser concebible.</v>
      </c>
      <c r="Z19" s="8">
        <v>10</v>
      </c>
      <c r="AA19" s="8">
        <f t="shared" si="4"/>
        <v>40</v>
      </c>
      <c r="AB19" s="11" t="str">
        <f t="shared" si="5"/>
        <v>III</v>
      </c>
      <c r="AC19" s="10" t="str">
        <f t="shared" si="6"/>
        <v>Mejorar si es posible. Sería conveniente justificar la intervención y su rentabilidad.</v>
      </c>
      <c r="AD19" s="12" t="str">
        <f t="shared" si="7"/>
        <v>Aceptable</v>
      </c>
      <c r="AE19" s="10" t="s">
        <v>155</v>
      </c>
      <c r="AF19" s="15" t="s">
        <v>209</v>
      </c>
      <c r="AG19" s="15" t="s">
        <v>35</v>
      </c>
      <c r="AH19" s="8" t="s">
        <v>347</v>
      </c>
      <c r="AI19" s="20" t="s">
        <v>861</v>
      </c>
      <c r="AJ19" s="14" t="s">
        <v>884</v>
      </c>
      <c r="AK19" s="14" t="s">
        <v>36</v>
      </c>
    </row>
    <row r="20" spans="2:37" s="2" customFormat="1" ht="81.75" thickTop="1" x14ac:dyDescent="0.35">
      <c r="B20" s="315"/>
      <c r="C20" s="315"/>
      <c r="D20" s="315"/>
      <c r="E20" s="316"/>
      <c r="F20" s="316"/>
      <c r="G20" s="74" t="s">
        <v>161</v>
      </c>
      <c r="H20" s="321"/>
      <c r="I20" s="277" t="s">
        <v>149</v>
      </c>
      <c r="J20" s="15" t="s">
        <v>239</v>
      </c>
      <c r="K20" s="137" t="s">
        <v>240</v>
      </c>
      <c r="L20" s="7">
        <v>1</v>
      </c>
      <c r="M20" s="74">
        <v>0</v>
      </c>
      <c r="N20" s="7">
        <v>0</v>
      </c>
      <c r="O20" s="7">
        <f t="shared" si="0"/>
        <v>1</v>
      </c>
      <c r="P20" s="137" t="s">
        <v>241</v>
      </c>
      <c r="Q20" s="137">
        <v>1</v>
      </c>
      <c r="R20" s="137" t="s">
        <v>34</v>
      </c>
      <c r="S20" s="137" t="s">
        <v>34</v>
      </c>
      <c r="T20" s="134" t="s">
        <v>34</v>
      </c>
      <c r="U20" s="8">
        <v>2</v>
      </c>
      <c r="V20" s="8">
        <v>2</v>
      </c>
      <c r="W20" s="8">
        <f t="shared" si="1"/>
        <v>4</v>
      </c>
      <c r="X20" s="9" t="str">
        <f t="shared" si="2"/>
        <v>B</v>
      </c>
      <c r="Y20" s="10" t="str">
        <f t="shared" si="3"/>
        <v>Situación mejorable con exposición ocasional o esporádica, o situación sin anomalía destacable con cualquier nivel de exposición. No es esperable que se materialice el riesgo, aunque puede ser concebible.</v>
      </c>
      <c r="Z20" s="8">
        <v>25</v>
      </c>
      <c r="AA20" s="8">
        <f t="shared" si="4"/>
        <v>100</v>
      </c>
      <c r="AB20" s="11" t="str">
        <f t="shared" si="5"/>
        <v>III</v>
      </c>
      <c r="AC20" s="10" t="str">
        <f t="shared" si="6"/>
        <v>Mejorar si es posible. Sería conveniente justificar la intervención y su rentabilidad.</v>
      </c>
      <c r="AD20" s="12" t="str">
        <f t="shared" si="7"/>
        <v>Aceptable</v>
      </c>
      <c r="AE20" s="10" t="s">
        <v>242</v>
      </c>
      <c r="AF20" s="10" t="s">
        <v>35</v>
      </c>
      <c r="AG20" s="12" t="s">
        <v>392</v>
      </c>
      <c r="AH20" s="10" t="s">
        <v>367</v>
      </c>
      <c r="AI20" s="10" t="s">
        <v>879</v>
      </c>
      <c r="AJ20" s="272" t="s">
        <v>35</v>
      </c>
      <c r="AK20" s="14" t="s">
        <v>36</v>
      </c>
    </row>
    <row r="21" spans="2:37" s="2" customFormat="1" ht="67.5" x14ac:dyDescent="0.35">
      <c r="B21" s="315"/>
      <c r="C21" s="315"/>
      <c r="D21" s="315"/>
      <c r="E21" s="316"/>
      <c r="F21" s="316"/>
      <c r="G21" s="74" t="s">
        <v>45</v>
      </c>
      <c r="H21" s="321"/>
      <c r="I21" s="277" t="s">
        <v>100</v>
      </c>
      <c r="J21" s="15" t="s">
        <v>101</v>
      </c>
      <c r="K21" s="47" t="s">
        <v>102</v>
      </c>
      <c r="L21" s="7">
        <v>1</v>
      </c>
      <c r="M21" s="52">
        <v>0</v>
      </c>
      <c r="N21" s="7">
        <v>0</v>
      </c>
      <c r="O21" s="7">
        <f t="shared" si="0"/>
        <v>1</v>
      </c>
      <c r="P21" s="47" t="s">
        <v>103</v>
      </c>
      <c r="Q21" s="47">
        <v>8</v>
      </c>
      <c r="R21" s="47" t="s">
        <v>34</v>
      </c>
      <c r="S21" s="47" t="s">
        <v>34</v>
      </c>
      <c r="T21" s="116" t="s">
        <v>45</v>
      </c>
      <c r="U21" s="8">
        <v>2</v>
      </c>
      <c r="V21" s="8">
        <v>3</v>
      </c>
      <c r="W21" s="8">
        <f t="shared" si="1"/>
        <v>6</v>
      </c>
      <c r="X21" s="9" t="str">
        <f t="shared" si="2"/>
        <v>M</v>
      </c>
      <c r="Y21" s="10" t="str">
        <f t="shared" si="3"/>
        <v>Situación deficiente con exposición esporádica, o bien situación mejorable con exposición continuada o frecuente. Es posible que suceda el daño alguna vez.</v>
      </c>
      <c r="Z21" s="8">
        <v>10</v>
      </c>
      <c r="AA21" s="8">
        <f t="shared" si="4"/>
        <v>60</v>
      </c>
      <c r="AB21" s="11" t="str">
        <f t="shared" si="5"/>
        <v>III</v>
      </c>
      <c r="AC21" s="10" t="str">
        <f t="shared" si="6"/>
        <v>Mejorar si es posible. Sería conveniente justificar la intervención y su rentabilidad.</v>
      </c>
      <c r="AD21" s="12" t="str">
        <f t="shared" si="7"/>
        <v>Aceptable</v>
      </c>
      <c r="AE21" s="10" t="s">
        <v>104</v>
      </c>
      <c r="AF21" s="47" t="s">
        <v>35</v>
      </c>
      <c r="AG21" s="47" t="s">
        <v>35</v>
      </c>
      <c r="AH21" s="47" t="s">
        <v>346</v>
      </c>
      <c r="AI21" s="13" t="s">
        <v>880</v>
      </c>
      <c r="AJ21" s="47" t="s">
        <v>35</v>
      </c>
      <c r="AK21" s="14" t="s">
        <v>36</v>
      </c>
    </row>
    <row r="22" spans="2:37" s="2" customFormat="1" ht="81" x14ac:dyDescent="0.35">
      <c r="B22" s="315"/>
      <c r="C22" s="315"/>
      <c r="D22" s="315"/>
      <c r="E22" s="316"/>
      <c r="F22" s="316"/>
      <c r="G22" s="74" t="s">
        <v>34</v>
      </c>
      <c r="H22" s="321"/>
      <c r="I22" s="277" t="s">
        <v>54</v>
      </c>
      <c r="J22" s="15" t="s">
        <v>119</v>
      </c>
      <c r="K22" s="47" t="s">
        <v>148</v>
      </c>
      <c r="L22" s="7">
        <v>1</v>
      </c>
      <c r="M22" s="52">
        <v>0</v>
      </c>
      <c r="N22" s="7">
        <v>0</v>
      </c>
      <c r="O22" s="7">
        <f t="shared" si="0"/>
        <v>1</v>
      </c>
      <c r="P22" s="47" t="s">
        <v>146</v>
      </c>
      <c r="Q22" s="47">
        <v>8</v>
      </c>
      <c r="R22" s="47" t="s">
        <v>34</v>
      </c>
      <c r="S22" s="47" t="s">
        <v>34</v>
      </c>
      <c r="T22" s="116" t="s">
        <v>45</v>
      </c>
      <c r="U22" s="8">
        <v>2</v>
      </c>
      <c r="V22" s="8">
        <v>2</v>
      </c>
      <c r="W22" s="8">
        <f t="shared" si="1"/>
        <v>4</v>
      </c>
      <c r="X22" s="9" t="str">
        <f t="shared" si="2"/>
        <v>B</v>
      </c>
      <c r="Y22" s="10" t="str">
        <f t="shared" si="3"/>
        <v>Situación mejorable con exposición ocasional o esporádica, o situación sin anomalía destacable con cualquier nivel de exposición. No es esperable que se materialice el riesgo, aunque puede ser concebible.</v>
      </c>
      <c r="Z22" s="8">
        <v>25</v>
      </c>
      <c r="AA22" s="8">
        <f t="shared" si="4"/>
        <v>100</v>
      </c>
      <c r="AB22" s="11" t="str">
        <f t="shared" si="5"/>
        <v>III</v>
      </c>
      <c r="AC22" s="10" t="str">
        <f t="shared" si="6"/>
        <v>Mejorar si es posible. Sería conveniente justificar la intervención y su rentabilidad.</v>
      </c>
      <c r="AD22" s="12" t="str">
        <f t="shared" si="7"/>
        <v>Aceptable</v>
      </c>
      <c r="AE22" s="10" t="s">
        <v>109</v>
      </c>
      <c r="AF22" s="15" t="s">
        <v>35</v>
      </c>
      <c r="AG22" s="15" t="s">
        <v>35</v>
      </c>
      <c r="AH22" s="15" t="s">
        <v>110</v>
      </c>
      <c r="AI22" s="13" t="s">
        <v>881</v>
      </c>
      <c r="AJ22" s="15" t="s">
        <v>35</v>
      </c>
      <c r="AK22" s="14" t="s">
        <v>36</v>
      </c>
    </row>
    <row r="23" spans="2:37" s="2" customFormat="1" ht="81" x14ac:dyDescent="0.35">
      <c r="B23" s="315"/>
      <c r="C23" s="315"/>
      <c r="D23" s="315"/>
      <c r="E23" s="316"/>
      <c r="F23" s="316"/>
      <c r="G23" s="74" t="s">
        <v>34</v>
      </c>
      <c r="H23" s="312"/>
      <c r="I23" s="15" t="s">
        <v>111</v>
      </c>
      <c r="J23" s="15" t="s">
        <v>112</v>
      </c>
      <c r="K23" s="47" t="s">
        <v>422</v>
      </c>
      <c r="L23" s="7">
        <v>1</v>
      </c>
      <c r="M23" s="52">
        <v>0</v>
      </c>
      <c r="N23" s="7">
        <v>0</v>
      </c>
      <c r="O23" s="7">
        <f t="shared" si="0"/>
        <v>1</v>
      </c>
      <c r="P23" s="47" t="s">
        <v>423</v>
      </c>
      <c r="Q23" s="47">
        <v>8</v>
      </c>
      <c r="R23" s="47" t="s">
        <v>34</v>
      </c>
      <c r="S23" s="47" t="s">
        <v>34</v>
      </c>
      <c r="T23" s="116" t="s">
        <v>45</v>
      </c>
      <c r="U23" s="8">
        <v>2</v>
      </c>
      <c r="V23" s="8">
        <v>2</v>
      </c>
      <c r="W23" s="8">
        <f t="shared" si="1"/>
        <v>4</v>
      </c>
      <c r="X23" s="9" t="str">
        <f t="shared" si="2"/>
        <v>B</v>
      </c>
      <c r="Y23" s="10" t="str">
        <f t="shared" si="3"/>
        <v>Situación mejorable con exposición ocasional o esporádica, o situación sin anomalía destacable con cualquier nivel de exposición. No es esperable que se materialice el riesgo, aunque puede ser concebible.</v>
      </c>
      <c r="Z23" s="8">
        <v>60</v>
      </c>
      <c r="AA23" s="8">
        <f t="shared" si="4"/>
        <v>240</v>
      </c>
      <c r="AB23" s="11" t="str">
        <f t="shared" si="5"/>
        <v>II</v>
      </c>
      <c r="AC23" s="10" t="str">
        <f t="shared" si="6"/>
        <v>Corregir y adoptar medidas de control de inmediato. Sin embargo suspenda actividades si el nivel de riesgo está por encima o igual de 360.</v>
      </c>
      <c r="AD23" s="12" t="str">
        <f t="shared" si="7"/>
        <v>No aceptable o aceptable con control específico</v>
      </c>
      <c r="AE23" s="12" t="s">
        <v>35</v>
      </c>
      <c r="AF23" s="15" t="s">
        <v>35</v>
      </c>
      <c r="AG23" s="15" t="s">
        <v>35</v>
      </c>
      <c r="AH23" s="15" t="s">
        <v>35</v>
      </c>
      <c r="AI23" s="13" t="s">
        <v>414</v>
      </c>
      <c r="AJ23" s="15" t="s">
        <v>35</v>
      </c>
      <c r="AK23" s="14" t="s">
        <v>36</v>
      </c>
    </row>
    <row r="24" spans="2:37" s="2" customFormat="1" ht="94.5" x14ac:dyDescent="0.35">
      <c r="B24" s="315"/>
      <c r="C24" s="315"/>
      <c r="D24" s="315"/>
      <c r="E24" s="316"/>
      <c r="F24" s="316"/>
      <c r="G24" s="60" t="s">
        <v>34</v>
      </c>
      <c r="H24" s="21" t="s">
        <v>113</v>
      </c>
      <c r="I24" s="48" t="s">
        <v>114</v>
      </c>
      <c r="J24" s="22" t="s">
        <v>116</v>
      </c>
      <c r="K24" s="48" t="s">
        <v>115</v>
      </c>
      <c r="L24" s="23">
        <v>1</v>
      </c>
      <c r="M24" s="49">
        <v>0</v>
      </c>
      <c r="N24" s="23">
        <v>0</v>
      </c>
      <c r="O24" s="7">
        <f t="shared" si="0"/>
        <v>1</v>
      </c>
      <c r="P24" s="48" t="s">
        <v>147</v>
      </c>
      <c r="Q24" s="48">
        <v>8</v>
      </c>
      <c r="R24" s="48" t="s">
        <v>34</v>
      </c>
      <c r="S24" s="48" t="s">
        <v>34</v>
      </c>
      <c r="T24" s="116" t="s">
        <v>45</v>
      </c>
      <c r="U24" s="8">
        <v>2</v>
      </c>
      <c r="V24" s="8">
        <v>1</v>
      </c>
      <c r="W24" s="8">
        <f t="shared" si="1"/>
        <v>2</v>
      </c>
      <c r="X24" s="9" t="str">
        <f t="shared" si="2"/>
        <v>B</v>
      </c>
      <c r="Y24" s="10" t="str">
        <f t="shared" si="3"/>
        <v>Situación mejorable con exposición ocasional o esporádica, o situación sin anomalía destacable con cualquier nivel de exposición. No es esperable que se materialice el riesgo, aunque puede ser concebible.</v>
      </c>
      <c r="Z24" s="8">
        <v>10</v>
      </c>
      <c r="AA24" s="8">
        <f t="shared" si="4"/>
        <v>20</v>
      </c>
      <c r="AB24" s="11" t="str">
        <f t="shared" si="5"/>
        <v>IV</v>
      </c>
      <c r="AC24" s="10" t="str">
        <f t="shared" si="6"/>
        <v>Mantener las medidas de control existentes, pero se deberían considerar soluciones o mejoras y se deben hacer comprobaciones periódicas para asegurar que el riesgo aún es tolerable.</v>
      </c>
      <c r="AD24" s="12" t="str">
        <f t="shared" si="7"/>
        <v>Aceptable</v>
      </c>
      <c r="AE24" s="24" t="s">
        <v>117</v>
      </c>
      <c r="AF24" s="47" t="s">
        <v>35</v>
      </c>
      <c r="AG24" s="47" t="s">
        <v>35</v>
      </c>
      <c r="AH24" s="211" t="s">
        <v>118</v>
      </c>
      <c r="AI24" s="13" t="s">
        <v>872</v>
      </c>
      <c r="AJ24" s="47" t="s">
        <v>35</v>
      </c>
      <c r="AK24" s="14" t="s">
        <v>36</v>
      </c>
    </row>
    <row r="25" spans="2:37" x14ac:dyDescent="0.3">
      <c r="E25" s="4"/>
      <c r="H25" s="4"/>
      <c r="AF25" s="4"/>
      <c r="AG25" s="4"/>
      <c r="AH25" s="4"/>
      <c r="AJ25" s="4"/>
    </row>
    <row r="26" spans="2:37" x14ac:dyDescent="0.3">
      <c r="E26" s="4"/>
      <c r="H26" s="4"/>
      <c r="AF26" s="4"/>
      <c r="AG26" s="4"/>
      <c r="AH26" s="4"/>
      <c r="AJ26" s="4"/>
    </row>
    <row r="27" spans="2:37" x14ac:dyDescent="0.3">
      <c r="E27" s="4"/>
      <c r="H27" s="4"/>
      <c r="AF27" s="4"/>
      <c r="AG27" s="4"/>
      <c r="AH27" s="4"/>
      <c r="AJ27" s="4"/>
    </row>
    <row r="28" spans="2:37" x14ac:dyDescent="0.3">
      <c r="E28" s="4"/>
      <c r="H28" s="4"/>
      <c r="AF28" s="4"/>
      <c r="AG28" s="4"/>
      <c r="AH28" s="4"/>
      <c r="AJ28" s="4"/>
    </row>
    <row r="29" spans="2:37" x14ac:dyDescent="0.3">
      <c r="E29" s="4"/>
      <c r="H29" s="4"/>
      <c r="AF29" s="4"/>
      <c r="AG29" s="4"/>
      <c r="AH29" s="4"/>
      <c r="AJ29" s="4"/>
    </row>
    <row r="30" spans="2:37" x14ac:dyDescent="0.3">
      <c r="E30" s="4"/>
      <c r="H30" s="4"/>
      <c r="AF30" s="4"/>
      <c r="AG30" s="4"/>
      <c r="AH30" s="4"/>
      <c r="AJ30" s="4"/>
    </row>
    <row r="46" spans="2:37" s="5" customFormat="1" x14ac:dyDescent="0.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I46" s="4"/>
      <c r="AJ46" s="6"/>
      <c r="AK46" s="4"/>
    </row>
    <row r="47" spans="2:37" s="5" customFormat="1" x14ac:dyDescent="0.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I47" s="4"/>
      <c r="AJ47" s="6"/>
      <c r="AK47" s="4"/>
    </row>
    <row r="48" spans="2:37" s="5" customFormat="1" x14ac:dyDescent="0.3">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I48" s="4"/>
      <c r="AJ48" s="6"/>
      <c r="AK48" s="4"/>
    </row>
    <row r="49" spans="2:37" s="5" customFormat="1" x14ac:dyDescent="0.3">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I49" s="4"/>
      <c r="AJ49" s="6"/>
      <c r="AK49" s="4"/>
    </row>
    <row r="50" spans="2:37" s="5" customFormat="1" x14ac:dyDescent="0.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I50" s="4"/>
      <c r="AJ50" s="6"/>
      <c r="AK50" s="4"/>
    </row>
    <row r="51" spans="2:37" s="5" customFormat="1" x14ac:dyDescent="0.3">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I51" s="4"/>
      <c r="AJ51" s="6"/>
      <c r="AK51" s="4"/>
    </row>
    <row r="52" spans="2:37" s="5" customFormat="1" x14ac:dyDescent="0.3">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I52" s="4"/>
      <c r="AJ52" s="6"/>
      <c r="AK52" s="4"/>
    </row>
    <row r="53" spans="2:37" s="5" customFormat="1" x14ac:dyDescent="0.3">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I53" s="4"/>
      <c r="AJ53" s="6"/>
      <c r="AK53" s="4"/>
    </row>
    <row r="54" spans="2:37" x14ac:dyDescent="0.3">
      <c r="E54" s="4"/>
      <c r="H54" s="4"/>
      <c r="AF54" s="4"/>
    </row>
    <row r="55" spans="2:37" x14ac:dyDescent="0.3">
      <c r="E55" s="4"/>
      <c r="H55" s="4"/>
      <c r="AF55" s="4"/>
    </row>
    <row r="56" spans="2:37" x14ac:dyDescent="0.3">
      <c r="E56" s="4"/>
      <c r="H56" s="4"/>
      <c r="AF56" s="4"/>
    </row>
    <row r="57" spans="2:37" x14ac:dyDescent="0.3">
      <c r="E57" s="4"/>
      <c r="H57" s="4"/>
      <c r="AF57" s="4"/>
    </row>
    <row r="58" spans="2:37" x14ac:dyDescent="0.3">
      <c r="E58" s="4"/>
      <c r="H58" s="4"/>
      <c r="AF58" s="4"/>
    </row>
    <row r="59" spans="2:37" x14ac:dyDescent="0.3">
      <c r="E59" s="4"/>
      <c r="H59" s="4"/>
      <c r="AF59" s="4"/>
    </row>
    <row r="60" spans="2:37" x14ac:dyDescent="0.3">
      <c r="E60" s="4"/>
      <c r="H60" s="4"/>
      <c r="AF60" s="4"/>
    </row>
    <row r="61" spans="2:37" x14ac:dyDescent="0.3">
      <c r="E61" s="4"/>
      <c r="H61" s="4"/>
      <c r="AF61" s="4"/>
      <c r="AG61" s="4"/>
      <c r="AH61" s="4"/>
      <c r="AJ61" s="4"/>
    </row>
    <row r="62" spans="2:37" x14ac:dyDescent="0.3">
      <c r="E62" s="4"/>
      <c r="H62" s="4"/>
      <c r="AF62" s="4"/>
      <c r="AG62" s="4"/>
      <c r="AH62" s="4"/>
      <c r="AJ62" s="4"/>
    </row>
    <row r="63" spans="2:37" x14ac:dyDescent="0.3">
      <c r="E63" s="4"/>
      <c r="H63" s="4"/>
      <c r="AF63" s="4"/>
      <c r="AG63" s="4"/>
      <c r="AH63" s="4"/>
      <c r="AJ63" s="4"/>
    </row>
    <row r="64" spans="2:37" x14ac:dyDescent="0.3">
      <c r="E64" s="4"/>
      <c r="H64" s="4"/>
      <c r="AF64" s="4"/>
      <c r="AG64" s="4"/>
      <c r="AH64" s="4"/>
      <c r="AJ64" s="4"/>
    </row>
    <row r="65" spans="5:36" x14ac:dyDescent="0.3">
      <c r="E65" s="4"/>
      <c r="H65" s="4"/>
      <c r="AF65" s="4"/>
      <c r="AG65" s="4"/>
      <c r="AH65" s="4"/>
      <c r="AJ65" s="4"/>
    </row>
    <row r="66" spans="5:36" x14ac:dyDescent="0.3">
      <c r="E66" s="4"/>
      <c r="H66" s="4"/>
      <c r="AF66" s="4"/>
      <c r="AG66" s="4"/>
      <c r="AH66" s="4"/>
      <c r="AJ66" s="4"/>
    </row>
    <row r="67" spans="5:36" x14ac:dyDescent="0.3">
      <c r="E67" s="4"/>
      <c r="H67" s="4"/>
      <c r="AF67" s="4"/>
      <c r="AG67" s="4"/>
      <c r="AH67" s="4"/>
      <c r="AJ67" s="4"/>
    </row>
    <row r="68" spans="5:36" x14ac:dyDescent="0.3">
      <c r="E68" s="4"/>
      <c r="H68" s="4"/>
      <c r="AF68" s="4"/>
      <c r="AG68" s="4"/>
      <c r="AH68" s="4"/>
      <c r="AJ68" s="4"/>
    </row>
    <row r="69" spans="5:36" x14ac:dyDescent="0.3">
      <c r="E69" s="4"/>
      <c r="H69" s="4"/>
      <c r="AF69" s="4"/>
      <c r="AG69" s="4"/>
      <c r="AH69" s="4"/>
      <c r="AJ69" s="4"/>
    </row>
    <row r="70" spans="5:36" x14ac:dyDescent="0.3">
      <c r="E70" s="4"/>
      <c r="H70" s="4"/>
      <c r="AF70" s="4"/>
      <c r="AG70" s="4"/>
      <c r="AH70" s="4"/>
      <c r="AJ70" s="4"/>
    </row>
    <row r="71" spans="5:36" x14ac:dyDescent="0.3">
      <c r="E71" s="4"/>
      <c r="H71" s="4"/>
      <c r="AF71" s="4"/>
      <c r="AG71" s="4"/>
      <c r="AH71" s="4"/>
      <c r="AJ71" s="4"/>
    </row>
    <row r="72" spans="5:36" x14ac:dyDescent="0.3">
      <c r="E72" s="4"/>
      <c r="H72" s="4"/>
      <c r="AF72" s="4"/>
      <c r="AG72" s="4"/>
      <c r="AH72" s="4"/>
      <c r="AJ72" s="4"/>
    </row>
    <row r="73" spans="5:36" x14ac:dyDescent="0.3">
      <c r="E73" s="4"/>
      <c r="H73" s="4"/>
      <c r="AF73" s="4"/>
      <c r="AG73" s="4"/>
      <c r="AH73" s="4"/>
      <c r="AJ73" s="4"/>
    </row>
    <row r="74" spans="5:36" x14ac:dyDescent="0.3">
      <c r="E74" s="4"/>
      <c r="H74" s="4"/>
      <c r="AF74" s="4"/>
      <c r="AG74" s="4"/>
      <c r="AH74" s="4"/>
      <c r="AJ74" s="4"/>
    </row>
    <row r="75" spans="5:36" x14ac:dyDescent="0.3">
      <c r="E75" s="4"/>
      <c r="H75" s="4"/>
      <c r="AF75" s="4"/>
      <c r="AG75" s="4"/>
      <c r="AH75" s="4"/>
      <c r="AJ75" s="4"/>
    </row>
    <row r="76" spans="5:36" x14ac:dyDescent="0.3">
      <c r="E76" s="4"/>
      <c r="H76" s="4"/>
      <c r="AF76" s="4"/>
      <c r="AG76" s="4"/>
      <c r="AH76" s="4"/>
      <c r="AJ76" s="4"/>
    </row>
    <row r="77" spans="5:36" x14ac:dyDescent="0.3">
      <c r="E77" s="4"/>
      <c r="H77" s="4"/>
      <c r="AF77" s="4"/>
      <c r="AG77" s="4"/>
      <c r="AH77" s="4"/>
      <c r="AJ77" s="4"/>
    </row>
    <row r="78" spans="5:36" x14ac:dyDescent="0.3">
      <c r="E78" s="4"/>
      <c r="H78" s="4"/>
      <c r="AF78" s="4"/>
      <c r="AG78" s="4"/>
      <c r="AH78" s="4"/>
      <c r="AJ78" s="4"/>
    </row>
    <row r="79" spans="5:36" x14ac:dyDescent="0.3">
      <c r="E79" s="4"/>
      <c r="H79" s="4"/>
      <c r="AF79" s="4"/>
      <c r="AG79" s="4"/>
      <c r="AH79" s="4"/>
      <c r="AJ79" s="4"/>
    </row>
    <row r="80" spans="5:36" x14ac:dyDescent="0.3">
      <c r="E80" s="4"/>
      <c r="H80" s="4"/>
      <c r="AF80" s="4"/>
      <c r="AG80" s="4"/>
      <c r="AH80" s="4"/>
      <c r="AJ80" s="4"/>
    </row>
    <row r="81" spans="5:36" x14ac:dyDescent="0.3">
      <c r="E81" s="4"/>
      <c r="H81" s="4"/>
      <c r="AF81" s="4"/>
      <c r="AG81" s="4"/>
      <c r="AH81" s="4"/>
      <c r="AJ81" s="4"/>
    </row>
    <row r="82" spans="5:36" x14ac:dyDescent="0.3">
      <c r="E82" s="4"/>
      <c r="H82" s="4"/>
      <c r="AF82" s="4"/>
      <c r="AG82" s="4"/>
      <c r="AH82" s="4"/>
      <c r="AJ82" s="4"/>
    </row>
    <row r="83" spans="5:36" x14ac:dyDescent="0.3">
      <c r="E83" s="4"/>
      <c r="H83" s="4"/>
      <c r="AF83" s="4"/>
      <c r="AG83" s="4"/>
      <c r="AH83" s="4"/>
      <c r="AJ83" s="4"/>
    </row>
    <row r="84" spans="5:36" x14ac:dyDescent="0.3">
      <c r="E84" s="4"/>
      <c r="H84" s="4"/>
      <c r="AF84" s="4"/>
      <c r="AG84" s="4"/>
      <c r="AH84" s="4"/>
      <c r="AJ84" s="4"/>
    </row>
    <row r="85" spans="5:36" x14ac:dyDescent="0.3">
      <c r="E85" s="4"/>
      <c r="H85" s="4"/>
      <c r="AF85" s="4"/>
      <c r="AG85" s="4"/>
      <c r="AH85" s="4"/>
      <c r="AJ85" s="4"/>
    </row>
    <row r="86" spans="5:36" x14ac:dyDescent="0.3">
      <c r="E86" s="4"/>
      <c r="H86" s="4"/>
      <c r="AF86" s="4"/>
      <c r="AG86" s="4"/>
      <c r="AH86" s="4"/>
      <c r="AJ86" s="4"/>
    </row>
    <row r="87" spans="5:36" x14ac:dyDescent="0.3">
      <c r="E87" s="4"/>
      <c r="H87" s="4"/>
      <c r="AF87" s="4"/>
      <c r="AG87" s="4"/>
      <c r="AH87" s="4"/>
      <c r="AJ87" s="4"/>
    </row>
    <row r="88" spans="5:36" x14ac:dyDescent="0.3">
      <c r="E88" s="4"/>
      <c r="H88" s="4"/>
      <c r="AF88" s="4"/>
      <c r="AG88" s="4"/>
      <c r="AH88" s="4"/>
      <c r="AJ88" s="4"/>
    </row>
    <row r="89" spans="5:36" x14ac:dyDescent="0.3">
      <c r="E89" s="4"/>
      <c r="H89" s="4"/>
      <c r="AF89" s="4"/>
      <c r="AG89" s="4"/>
      <c r="AH89" s="4"/>
      <c r="AJ89" s="4"/>
    </row>
    <row r="90" spans="5:36" x14ac:dyDescent="0.3">
      <c r="E90" s="4"/>
      <c r="H90" s="4"/>
      <c r="AF90" s="4"/>
      <c r="AG90" s="4"/>
      <c r="AH90" s="4"/>
      <c r="AJ90" s="4"/>
    </row>
  </sheetData>
  <autoFilter ref="B10:AK24" xr:uid="{00000000-0009-0000-0000-000002000000}"/>
  <mergeCells count="48">
    <mergeCell ref="H19:H23"/>
    <mergeCell ref="H11:H12"/>
    <mergeCell ref="B5:T5"/>
    <mergeCell ref="U5:AK5"/>
    <mergeCell ref="B7:T8"/>
    <mergeCell ref="U7:AC8"/>
    <mergeCell ref="AD7:AD8"/>
    <mergeCell ref="AE7:AK7"/>
    <mergeCell ref="AE8:AK8"/>
    <mergeCell ref="B9:B10"/>
    <mergeCell ref="L9:O9"/>
    <mergeCell ref="P9:P10"/>
    <mergeCell ref="Q9:Q10"/>
    <mergeCell ref="R9:T9"/>
    <mergeCell ref="C9:C10"/>
    <mergeCell ref="D9:D10"/>
    <mergeCell ref="E9:E10"/>
    <mergeCell ref="F9:F10"/>
    <mergeCell ref="B11:B24"/>
    <mergeCell ref="C11:C24"/>
    <mergeCell ref="D11:D24"/>
    <mergeCell ref="E11:E24"/>
    <mergeCell ref="F11:F24"/>
    <mergeCell ref="AK9:AK10"/>
    <mergeCell ref="W9:W10"/>
    <mergeCell ref="G17:G18"/>
    <mergeCell ref="H17:H18"/>
    <mergeCell ref="H15:H16"/>
    <mergeCell ref="AG9:AG10"/>
    <mergeCell ref="AB9:AB10"/>
    <mergeCell ref="AA9:AA10"/>
    <mergeCell ref="H9:J9"/>
    <mergeCell ref="K9:K10"/>
    <mergeCell ref="V9:V10"/>
    <mergeCell ref="X9:X10"/>
    <mergeCell ref="G9:G10"/>
    <mergeCell ref="H13:H14"/>
    <mergeCell ref="G13:G14"/>
    <mergeCell ref="AH9:AH10"/>
    <mergeCell ref="Y9:Y10"/>
    <mergeCell ref="Z9:Z10"/>
    <mergeCell ref="AI9:AI10"/>
    <mergeCell ref="AJ9:AJ10"/>
    <mergeCell ref="AC9:AC10"/>
    <mergeCell ref="AD9:AD10"/>
    <mergeCell ref="AE9:AE10"/>
    <mergeCell ref="AF9:AF10"/>
    <mergeCell ref="U9:U10"/>
  </mergeCells>
  <conditionalFormatting sqref="AB21:AE24 AB11:AE13 AB15:AE18 AB19:AB20">
    <cfRule type="cellIs" dxfId="1301" priority="24" stopIfTrue="1" operator="equal">
      <formula>"I"</formula>
    </cfRule>
    <cfRule type="cellIs" dxfId="1300" priority="25" stopIfTrue="1" operator="equal">
      <formula>"II"</formula>
    </cfRule>
    <cfRule type="cellIs" dxfId="1299" priority="26" stopIfTrue="1" operator="between">
      <formula>"III"</formula>
      <formula>"IV"</formula>
    </cfRule>
  </conditionalFormatting>
  <conditionalFormatting sqref="AD21:AE24 AD11:AE13 AD15:AE18">
    <cfRule type="cellIs" dxfId="1298" priority="22" stopIfTrue="1" operator="equal">
      <formula>"Aceptable"</formula>
    </cfRule>
    <cfRule type="cellIs" dxfId="1297" priority="23" stopIfTrue="1" operator="equal">
      <formula>"No aceptable"</formula>
    </cfRule>
  </conditionalFormatting>
  <conditionalFormatting sqref="AD21:AD24 AD11:AD13 AD15:AD18">
    <cfRule type="containsText" dxfId="1296" priority="19" stopIfTrue="1" operator="containsText" text="No aceptable o aceptable con control específico">
      <formula>NOT(ISERROR(SEARCH("No aceptable o aceptable con control específico",AD11)))</formula>
    </cfRule>
    <cfRule type="containsText" dxfId="1295" priority="20" stopIfTrue="1" operator="containsText" text="No aceptable">
      <formula>NOT(ISERROR(SEARCH("No aceptable",AD11)))</formula>
    </cfRule>
    <cfRule type="containsText" dxfId="1294" priority="21" stopIfTrue="1" operator="containsText" text="No Aceptable o aceptable con control específico">
      <formula>NOT(ISERROR(SEARCH("No Aceptable o aceptable con control específico",AD11)))</formula>
    </cfRule>
  </conditionalFormatting>
  <conditionalFormatting sqref="AD13">
    <cfRule type="containsText" dxfId="1293" priority="17" stopIfTrue="1" operator="containsText" text="No aceptable">
      <formula>NOT(ISERROR(SEARCH("No aceptable",AD13)))</formula>
    </cfRule>
    <cfRule type="containsText" dxfId="1292" priority="18" stopIfTrue="1" operator="containsText" text="No Aceptable o aceptable con control específico">
      <formula>NOT(ISERROR(SEARCH("No Aceptable o aceptable con control específico",AD13)))</formula>
    </cfRule>
  </conditionalFormatting>
  <conditionalFormatting sqref="AD19:AE20">
    <cfRule type="cellIs" dxfId="1291" priority="12" stopIfTrue="1" operator="equal">
      <formula>"Aceptable"</formula>
    </cfRule>
    <cfRule type="cellIs" dxfId="1290" priority="13" stopIfTrue="1" operator="equal">
      <formula>"No aceptable"</formula>
    </cfRule>
  </conditionalFormatting>
  <conditionalFormatting sqref="AD19:AD20">
    <cfRule type="containsText" dxfId="1289" priority="9" stopIfTrue="1" operator="containsText" text="No aceptable o aceptable con control específico">
      <formula>NOT(ISERROR(SEARCH("No aceptable o aceptable con control específico",AD19)))</formula>
    </cfRule>
    <cfRule type="containsText" dxfId="1288" priority="10" stopIfTrue="1" operator="containsText" text="No aceptable">
      <formula>NOT(ISERROR(SEARCH("No aceptable",AD19)))</formula>
    </cfRule>
    <cfRule type="containsText" dxfId="1287" priority="11" stopIfTrue="1" operator="containsText" text="No Aceptable o aceptable con control específico">
      <formula>NOT(ISERROR(SEARCH("No Aceptable o aceptable con control específico",AD19)))</formula>
    </cfRule>
  </conditionalFormatting>
  <conditionalFormatting sqref="AB14:AE14">
    <cfRule type="cellIs" dxfId="1286" priority="6" stopIfTrue="1" operator="equal">
      <formula>"I"</formula>
    </cfRule>
    <cfRule type="cellIs" dxfId="1285" priority="7" stopIfTrue="1" operator="equal">
      <formula>"II"</formula>
    </cfRule>
    <cfRule type="cellIs" dxfId="1284" priority="8" stopIfTrue="1" operator="between">
      <formula>"III"</formula>
      <formula>"IV"</formula>
    </cfRule>
  </conditionalFormatting>
  <conditionalFormatting sqref="AD14:AE14">
    <cfRule type="cellIs" dxfId="1283" priority="4" stopIfTrue="1" operator="equal">
      <formula>"Aceptable"</formula>
    </cfRule>
    <cfRule type="cellIs" dxfId="1282" priority="5" stopIfTrue="1" operator="equal">
      <formula>"No aceptable"</formula>
    </cfRule>
  </conditionalFormatting>
  <conditionalFormatting sqref="AD14">
    <cfRule type="containsText" dxfId="1281" priority="1" stopIfTrue="1" operator="containsText" text="No aceptable o aceptable con control específico">
      <formula>NOT(ISERROR(SEARCH("No aceptable o aceptable con control específico",AD14)))</formula>
    </cfRule>
    <cfRule type="containsText" dxfId="1280" priority="2" stopIfTrue="1" operator="containsText" text="No aceptable">
      <formula>NOT(ISERROR(SEARCH("No aceptable",AD14)))</formula>
    </cfRule>
    <cfRule type="containsText" dxfId="1279" priority="3" stopIfTrue="1" operator="containsText" text="No Aceptable o aceptable con control específico">
      <formula>NOT(ISERROR(SEARCH("No Aceptable o aceptable con control específico",AD14)))</formula>
    </cfRule>
  </conditionalFormatting>
  <dataValidations xWindow="1020" yWindow="580" count="4">
    <dataValidation allowBlank="1" sqref="AA11:AA24" xr:uid="{00000000-0002-0000-0200-000000000000}"/>
    <dataValidation type="list" allowBlank="1" showInputMessage="1" showErrorMessage="1" prompt="10 = Muy Alto_x000a_6 = Alto_x000a_2 = Medio_x000a_0 = Bajo" sqref="U11:U24" xr:uid="{00000000-0002-0000-0200-000001000000}">
      <formula1>"10, 6, 2, 0, "</formula1>
    </dataValidation>
    <dataValidation type="list" allowBlank="1" showInputMessage="1" prompt="4 = Continua_x000a_3 = Frecuente_x000a_2 = Ocasional_x000a_1 = Esporádica" sqref="V11:V24" xr:uid="{00000000-0002-0000-0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4" xr:uid="{00000000-0002-0000-0200-000003000000}">
      <formula1>"100,60,25,10"</formula1>
    </dataValidation>
  </dataValidations>
  <pageMargins left="0.23622047244094491" right="0.23622047244094491" top="0.74803149606299213" bottom="0.74803149606299213" header="0.31496062992125984" footer="0.31496062992125984"/>
  <pageSetup paperSize="5" scale="31" fitToHeight="60" orientation="landscape"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BK794"/>
  <sheetViews>
    <sheetView workbookViewId="0">
      <selection activeCell="B1" sqref="B1"/>
    </sheetView>
  </sheetViews>
  <sheetFormatPr baseColWidth="10" defaultRowHeight="12.75" x14ac:dyDescent="0.2"/>
  <cols>
    <col min="1" max="1" width="1.85546875" customWidth="1"/>
    <col min="2" max="2" width="5.7109375" customWidth="1"/>
    <col min="3" max="3" width="7.5703125" customWidth="1"/>
    <col min="4" max="4" width="6.140625" customWidth="1"/>
    <col min="5" max="5" width="6.7109375" customWidth="1"/>
    <col min="6" max="6" width="27"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3"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63"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63"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63" s="4" customFormat="1" ht="6.75" customHeight="1" x14ac:dyDescent="0.3">
      <c r="E4" s="5"/>
      <c r="H4" s="6"/>
      <c r="AF4" s="5"/>
      <c r="AG4" s="5"/>
      <c r="AH4" s="5"/>
      <c r="AJ4" s="6"/>
    </row>
    <row r="5" spans="1:63"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3" s="4" customFormat="1" ht="7.5" customHeight="1" x14ac:dyDescent="0.3">
      <c r="E6" s="5"/>
      <c r="H6" s="6"/>
      <c r="AF6" s="5"/>
      <c r="AG6" s="5"/>
      <c r="AH6" s="5"/>
      <c r="AJ6" s="6"/>
    </row>
    <row r="7" spans="1:63"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L7" s="1"/>
      <c r="AM7" s="1"/>
      <c r="AN7" s="1"/>
      <c r="AO7" s="1"/>
      <c r="AP7" s="1"/>
      <c r="AQ7" s="1"/>
      <c r="AR7" s="1"/>
      <c r="AS7" s="1"/>
      <c r="AT7" s="1"/>
      <c r="AU7" s="1"/>
      <c r="AV7" s="1"/>
      <c r="AW7" s="1"/>
    </row>
    <row r="8" spans="1:63"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L8" s="1"/>
      <c r="AM8" s="1"/>
      <c r="AN8" s="1"/>
      <c r="AO8" s="1"/>
      <c r="AP8" s="1"/>
      <c r="AQ8" s="1"/>
      <c r="AR8" s="1"/>
      <c r="AS8" s="1"/>
      <c r="AT8" s="1"/>
      <c r="AU8" s="1"/>
      <c r="AV8" s="1"/>
      <c r="AW8" s="1"/>
    </row>
    <row r="9" spans="1:63"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L9" s="1"/>
      <c r="AM9" s="1"/>
      <c r="AN9" s="1"/>
      <c r="AO9" s="1"/>
      <c r="AP9" s="1"/>
      <c r="AQ9" s="1"/>
      <c r="AR9" s="1"/>
      <c r="AS9" s="1"/>
      <c r="AT9" s="1"/>
      <c r="AU9" s="1"/>
      <c r="AV9" s="1"/>
      <c r="AW9" s="1"/>
    </row>
    <row r="10" spans="1:63" s="2" customFormat="1" ht="92.25" x14ac:dyDescent="0.35">
      <c r="B10" s="338"/>
      <c r="C10" s="338"/>
      <c r="D10" s="338"/>
      <c r="E10" s="338"/>
      <c r="F10" s="338"/>
      <c r="G10" s="338"/>
      <c r="H10" s="110" t="s">
        <v>3</v>
      </c>
      <c r="I10" s="110" t="s">
        <v>4</v>
      </c>
      <c r="J10" s="110" t="s">
        <v>6</v>
      </c>
      <c r="K10" s="340"/>
      <c r="L10" s="109" t="s">
        <v>42</v>
      </c>
      <c r="M10" s="109" t="s">
        <v>43</v>
      </c>
      <c r="N10" s="100" t="s">
        <v>44</v>
      </c>
      <c r="O10" s="100" t="s">
        <v>47</v>
      </c>
      <c r="P10" s="340"/>
      <c r="Q10" s="338"/>
      <c r="R10" s="110" t="s">
        <v>6</v>
      </c>
      <c r="S10" s="110" t="s">
        <v>1</v>
      </c>
      <c r="T10" s="110" t="s">
        <v>135</v>
      </c>
      <c r="U10" s="338"/>
      <c r="V10" s="338"/>
      <c r="W10" s="338"/>
      <c r="X10" s="349"/>
      <c r="Y10" s="340"/>
      <c r="Z10" s="338"/>
      <c r="AA10" s="338"/>
      <c r="AB10" s="338"/>
      <c r="AC10" s="340"/>
      <c r="AD10" s="338"/>
      <c r="AE10" s="340"/>
      <c r="AF10" s="340"/>
      <c r="AG10" s="340"/>
      <c r="AH10" s="340"/>
      <c r="AI10" s="340"/>
      <c r="AJ10" s="340"/>
      <c r="AK10" s="340"/>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row>
    <row r="11" spans="1:63" s="2" customFormat="1" ht="81.75" customHeight="1" thickBot="1" x14ac:dyDescent="0.4">
      <c r="A11" s="102"/>
      <c r="B11" s="337" t="s">
        <v>252</v>
      </c>
      <c r="C11" s="337" t="s">
        <v>530</v>
      </c>
      <c r="D11" s="337" t="s">
        <v>186</v>
      </c>
      <c r="E11" s="415" t="s">
        <v>531</v>
      </c>
      <c r="F11" s="415" t="s">
        <v>532</v>
      </c>
      <c r="G11" s="74" t="s">
        <v>45</v>
      </c>
      <c r="H11" s="203" t="s">
        <v>37</v>
      </c>
      <c r="I11" s="203" t="s">
        <v>41</v>
      </c>
      <c r="J11" s="203" t="s">
        <v>275</v>
      </c>
      <c r="K11" s="203" t="s">
        <v>70</v>
      </c>
      <c r="L11" s="7">
        <v>2</v>
      </c>
      <c r="M11" s="7">
        <v>0</v>
      </c>
      <c r="N11" s="7">
        <v>0</v>
      </c>
      <c r="O11" s="7">
        <f>SUM(L11:N11)</f>
        <v>2</v>
      </c>
      <c r="P11" s="203" t="str">
        <f>K11</f>
        <v>FATIGA AUDITIVA, CEFALEAS</v>
      </c>
      <c r="Q11" s="203">
        <v>8</v>
      </c>
      <c r="R11" s="203" t="s">
        <v>276</v>
      </c>
      <c r="S11" s="203" t="s">
        <v>34</v>
      </c>
      <c r="T11" s="203"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39</v>
      </c>
      <c r="AF11" s="203" t="s">
        <v>35</v>
      </c>
      <c r="AG11" s="203" t="s">
        <v>38</v>
      </c>
      <c r="AH11" s="203" t="s">
        <v>276</v>
      </c>
      <c r="AI11" s="13" t="s">
        <v>48</v>
      </c>
      <c r="AJ11" s="203" t="s">
        <v>35</v>
      </c>
      <c r="AK11" s="101"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row>
    <row r="12" spans="1:63" s="2" customFormat="1" ht="135.75" thickBot="1" x14ac:dyDescent="0.4">
      <c r="A12" s="102"/>
      <c r="B12" s="337"/>
      <c r="C12" s="337"/>
      <c r="D12" s="337"/>
      <c r="E12" s="415"/>
      <c r="F12" s="415"/>
      <c r="G12" s="202"/>
      <c r="H12" s="311" t="s">
        <v>49</v>
      </c>
      <c r="I12" s="16" t="s">
        <v>83</v>
      </c>
      <c r="J12" s="15" t="s">
        <v>84</v>
      </c>
      <c r="K12" s="111" t="s">
        <v>156</v>
      </c>
      <c r="L12" s="7">
        <v>2</v>
      </c>
      <c r="M12" s="74">
        <v>0</v>
      </c>
      <c r="N12" s="7">
        <v>0</v>
      </c>
      <c r="O12" s="7">
        <f>SUM(L12:N12)</f>
        <v>2</v>
      </c>
      <c r="P12" s="111" t="str">
        <f>K12</f>
        <v xml:space="preserve">ESTRÉS ALTERACION DEL SUEÑO IRRITABILIDAD DEPRESION </v>
      </c>
      <c r="Q12" s="111">
        <v>8</v>
      </c>
      <c r="R12" s="111" t="s">
        <v>34</v>
      </c>
      <c r="S12" s="111" t="s">
        <v>34</v>
      </c>
      <c r="T12" s="111" t="s">
        <v>34</v>
      </c>
      <c r="U12" s="8">
        <v>2</v>
      </c>
      <c r="V12" s="8">
        <v>4</v>
      </c>
      <c r="W12" s="8">
        <f>V12*U12</f>
        <v>8</v>
      </c>
      <c r="X12" s="9" t="str">
        <f>+IF(AND(U12*V12&gt;=24,U12*V12&lt;=40),"MA",IF(AND(U12*V12&gt;=10,U12*V12&lt;=20),"A",IF(AND(U12*V12&gt;=6,U12*V12&lt;=8),"M",IF(AND(U12*V12&gt;=0,U12*V12&lt;=4),"B",""))))</f>
        <v>M</v>
      </c>
      <c r="Y12" s="1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W12*Z12</f>
        <v>80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8" t="s">
        <v>87</v>
      </c>
      <c r="AF12" s="15" t="s">
        <v>35</v>
      </c>
      <c r="AG12" s="15" t="s">
        <v>35</v>
      </c>
      <c r="AH12" s="15" t="s">
        <v>35</v>
      </c>
      <c r="AI12" s="19" t="s">
        <v>639</v>
      </c>
      <c r="AJ12" s="15" t="s">
        <v>35</v>
      </c>
      <c r="AK12" s="101"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row>
    <row r="13" spans="1:63" s="2" customFormat="1" ht="136.5" thickTop="1" thickBot="1" x14ac:dyDescent="0.4">
      <c r="A13" s="102"/>
      <c r="B13" s="337"/>
      <c r="C13" s="337"/>
      <c r="D13" s="337"/>
      <c r="E13" s="415"/>
      <c r="F13" s="415"/>
      <c r="G13" s="74" t="s">
        <v>45</v>
      </c>
      <c r="H13" s="312"/>
      <c r="I13" s="16" t="s">
        <v>80</v>
      </c>
      <c r="J13" s="15" t="s">
        <v>277</v>
      </c>
      <c r="K13" s="111" t="s">
        <v>151</v>
      </c>
      <c r="L13" s="7">
        <v>2</v>
      </c>
      <c r="M13" s="74">
        <v>0</v>
      </c>
      <c r="N13" s="7">
        <v>0</v>
      </c>
      <c r="O13" s="7">
        <f>SUM(L13:N13)</f>
        <v>2</v>
      </c>
      <c r="P13" s="111" t="str">
        <f t="shared" ref="P13:P21" si="0">K13</f>
        <v>ALTERACIONES DE SUEÑO ESTRÉS</v>
      </c>
      <c r="Q13" s="111">
        <v>8</v>
      </c>
      <c r="R13" s="111" t="s">
        <v>34</v>
      </c>
      <c r="S13" s="111" t="s">
        <v>34</v>
      </c>
      <c r="T13" s="111" t="s">
        <v>34</v>
      </c>
      <c r="U13" s="8">
        <v>2</v>
      </c>
      <c r="V13" s="8">
        <v>3</v>
      </c>
      <c r="W13" s="8">
        <f t="shared" ref="W13:W21" si="1">V13*U13</f>
        <v>6</v>
      </c>
      <c r="X13" s="9" t="str">
        <f t="shared" ref="X13:X21" si="2">+IF(AND(U13*V13&gt;=24,U13*V13&lt;=40),"MA",IF(AND(U13*V13&gt;=10,U13*V13&lt;=20),"A",IF(AND(U13*V13&gt;=6,U13*V13&lt;=8),"M",IF(AND(U13*V13&gt;=0,U13*V13&lt;=4),"B",""))))</f>
        <v>M</v>
      </c>
      <c r="Y13" s="10" t="str">
        <f t="shared" ref="Y13:Y21" si="3">+IF(X13="MA","Situación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8">
        <v>10</v>
      </c>
      <c r="AA13" s="8">
        <f t="shared" ref="AA13:AA21" si="4">W13*Z13</f>
        <v>60</v>
      </c>
      <c r="AB13" s="11" t="str">
        <f t="shared" ref="AB13:AB21" si="5">+IF(AND(U13*V13*Z13&gt;=600,U13*V13*Z13&lt;=4000),"I",IF(AND(U13*V13*Z13&gt;=150,U13*V13*Z13&lt;=500),"II",IF(AND(U13*V13*Z13&gt;=40,U13*V13*Z13&lt;=120),"III",IF(AND(U13*V13*Z13&gt;=0,U13*V13*Z13&lt;=20),"IV",""))))</f>
        <v>III</v>
      </c>
      <c r="AC13" s="10"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1" si="7">+IF(AB13="I","No aceptable",IF(AB13="II","No aceptable o aceptable con control específico",IF(AB13="III","Aceptable",IF(AB13="IV","Aceptable",""))))</f>
        <v>Aceptable</v>
      </c>
      <c r="AE13" s="18" t="s">
        <v>87</v>
      </c>
      <c r="AF13" s="15" t="s">
        <v>35</v>
      </c>
      <c r="AG13" s="15" t="s">
        <v>35</v>
      </c>
      <c r="AH13" s="15" t="s">
        <v>346</v>
      </c>
      <c r="AI13" s="19" t="s">
        <v>651</v>
      </c>
      <c r="AJ13" s="15" t="s">
        <v>35</v>
      </c>
      <c r="AK13" s="101"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row>
    <row r="14" spans="1:63" s="2" customFormat="1" ht="176.25" thickTop="1" x14ac:dyDescent="0.35">
      <c r="A14" s="102"/>
      <c r="B14" s="337"/>
      <c r="C14" s="337"/>
      <c r="D14" s="337"/>
      <c r="E14" s="415"/>
      <c r="F14" s="415"/>
      <c r="G14" s="284" t="s">
        <v>45</v>
      </c>
      <c r="H14" s="15" t="s">
        <v>572</v>
      </c>
      <c r="I14" s="15" t="s">
        <v>573</v>
      </c>
      <c r="J14" s="15" t="s">
        <v>575</v>
      </c>
      <c r="K14" s="212" t="s">
        <v>576</v>
      </c>
      <c r="L14" s="276">
        <v>1</v>
      </c>
      <c r="M14" s="280">
        <v>0</v>
      </c>
      <c r="N14" s="281">
        <v>0</v>
      </c>
      <c r="O14" s="281">
        <v>1</v>
      </c>
      <c r="P14" s="15" t="s">
        <v>577</v>
      </c>
      <c r="Q14" s="15">
        <v>8</v>
      </c>
      <c r="R14" s="15" t="s">
        <v>34</v>
      </c>
      <c r="S14" s="15" t="s">
        <v>34</v>
      </c>
      <c r="T14" s="285" t="s">
        <v>34</v>
      </c>
      <c r="U14" s="90">
        <v>2</v>
      </c>
      <c r="V14" s="8">
        <v>3</v>
      </c>
      <c r="W14" s="8">
        <f t="shared" si="1"/>
        <v>6</v>
      </c>
      <c r="X14" s="9" t="str">
        <f t="shared" si="2"/>
        <v>M</v>
      </c>
      <c r="Y14" s="10" t="str">
        <f t="shared" si="3"/>
        <v>Situación deficiente con exposición esporádica, o bien situación mejorable con exposición continuada o frecuente. Es posible que suceda el daño alguna vez.</v>
      </c>
      <c r="Z14" s="8">
        <v>25</v>
      </c>
      <c r="AA14" s="8">
        <f t="shared" si="4"/>
        <v>150</v>
      </c>
      <c r="AB14" s="11" t="str">
        <f t="shared" si="5"/>
        <v>II</v>
      </c>
      <c r="AC14" s="10" t="str">
        <f t="shared" si="6"/>
        <v>Corregir y adoptar medidas de control de inmediato. Sin embargo suspenda actividades si el nivel de riesgo está por encima o igual de 360.</v>
      </c>
      <c r="AD14" s="12" t="str">
        <f t="shared" si="7"/>
        <v>No aceptable o aceptable con control específico</v>
      </c>
      <c r="AE14" s="282" t="s">
        <v>578</v>
      </c>
      <c r="AF14" s="15" t="s">
        <v>35</v>
      </c>
      <c r="AG14" s="15" t="s">
        <v>35</v>
      </c>
      <c r="AH14" s="15" t="s">
        <v>35</v>
      </c>
      <c r="AI14" s="20" t="s">
        <v>773</v>
      </c>
      <c r="AJ14" s="15" t="s">
        <v>767</v>
      </c>
      <c r="AK14" s="135" t="s">
        <v>653</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row>
    <row r="15" spans="1:63" s="2" customFormat="1" ht="68.25" thickBot="1" x14ac:dyDescent="0.4">
      <c r="A15" s="102"/>
      <c r="B15" s="337"/>
      <c r="C15" s="337"/>
      <c r="D15" s="337"/>
      <c r="E15" s="415"/>
      <c r="F15" s="415"/>
      <c r="G15" s="74" t="s">
        <v>45</v>
      </c>
      <c r="H15" s="203" t="s">
        <v>58</v>
      </c>
      <c r="I15" s="16" t="s">
        <v>51</v>
      </c>
      <c r="J15" s="15" t="s">
        <v>97</v>
      </c>
      <c r="K15" s="111" t="s">
        <v>91</v>
      </c>
      <c r="L15" s="7">
        <v>2</v>
      </c>
      <c r="M15" s="74">
        <v>0</v>
      </c>
      <c r="N15" s="7">
        <v>0</v>
      </c>
      <c r="O15" s="7">
        <f>SUM(L15:N15)</f>
        <v>2</v>
      </c>
      <c r="P15" s="111" t="str">
        <f t="shared" si="0"/>
        <v>ALTERACIONES OSTEOMUSCULARES DE ESPALDA Y EXTREMIDADES.</v>
      </c>
      <c r="Q15" s="111">
        <v>8</v>
      </c>
      <c r="R15" s="111" t="s">
        <v>34</v>
      </c>
      <c r="S15" s="111" t="s">
        <v>273</v>
      </c>
      <c r="T15" s="111" t="s">
        <v>34</v>
      </c>
      <c r="U15" s="8">
        <v>2</v>
      </c>
      <c r="V15" s="8">
        <v>4</v>
      </c>
      <c r="W15" s="8">
        <f t="shared" si="1"/>
        <v>8</v>
      </c>
      <c r="X15" s="9" t="str">
        <f t="shared" si="2"/>
        <v>M</v>
      </c>
      <c r="Y15" s="10" t="str">
        <f t="shared" si="3"/>
        <v>Situación deficiente con exposición esporádica, o bien situación mejorable con exposición continuada o frecuente. Es posible que suceda el daño alguna vez.</v>
      </c>
      <c r="Z15" s="8">
        <v>10</v>
      </c>
      <c r="AA15" s="8">
        <f t="shared" si="4"/>
        <v>80</v>
      </c>
      <c r="AB15" s="11" t="str">
        <f t="shared" si="5"/>
        <v>III</v>
      </c>
      <c r="AC15" s="10" t="str">
        <f t="shared" si="6"/>
        <v>Mejorar si es posible. Sería conveniente justificar la intervención y su rentabilidad.</v>
      </c>
      <c r="AD15" s="12" t="str">
        <f t="shared" si="7"/>
        <v>Aceptable</v>
      </c>
      <c r="AE15" s="10" t="s">
        <v>95</v>
      </c>
      <c r="AF15" s="15" t="s">
        <v>35</v>
      </c>
      <c r="AG15" s="15" t="s">
        <v>35</v>
      </c>
      <c r="AH15" s="8" t="s">
        <v>274</v>
      </c>
      <c r="AI15" s="20" t="s">
        <v>772</v>
      </c>
      <c r="AJ15" s="111" t="s">
        <v>35</v>
      </c>
      <c r="AK15" s="101"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s="2" customFormat="1" ht="82.5" thickTop="1" thickBot="1" x14ac:dyDescent="0.4">
      <c r="A16" s="102"/>
      <c r="B16" s="337"/>
      <c r="C16" s="337"/>
      <c r="D16" s="337"/>
      <c r="E16" s="415"/>
      <c r="F16" s="415"/>
      <c r="G16" s="202" t="s">
        <v>34</v>
      </c>
      <c r="H16" s="203" t="s">
        <v>284</v>
      </c>
      <c r="I16" s="16" t="s">
        <v>287</v>
      </c>
      <c r="J16" s="15" t="s">
        <v>286</v>
      </c>
      <c r="K16" s="203" t="s">
        <v>285</v>
      </c>
      <c r="L16" s="7">
        <v>2</v>
      </c>
      <c r="M16" s="202">
        <v>0</v>
      </c>
      <c r="N16" s="7">
        <v>0</v>
      </c>
      <c r="O16" s="7">
        <v>2</v>
      </c>
      <c r="P16" s="203" t="str">
        <f t="shared" si="0"/>
        <v xml:space="preserve">FRACTURA, AMPUTACION, HEMATOMAS </v>
      </c>
      <c r="Q16" s="203">
        <v>1</v>
      </c>
      <c r="R16" s="203" t="s">
        <v>288</v>
      </c>
      <c r="S16" s="203" t="s">
        <v>34</v>
      </c>
      <c r="T16" s="203" t="s">
        <v>34</v>
      </c>
      <c r="U16" s="8">
        <v>2</v>
      </c>
      <c r="V16" s="8">
        <v>2</v>
      </c>
      <c r="W16" s="8">
        <f t="shared" si="1"/>
        <v>4</v>
      </c>
      <c r="X16" s="9" t="str">
        <f t="shared" si="2"/>
        <v>B</v>
      </c>
      <c r="Y16" s="10" t="str">
        <f t="shared" si="3"/>
        <v>Situación mejorable con exposición ocasional o esporádica, o situación sin anomalía destacable con cualquier nivel de exposición. No es esperable que se materialice el riesgo, aunque puede ser concebible.</v>
      </c>
      <c r="Z16" s="8">
        <v>25</v>
      </c>
      <c r="AA16" s="8">
        <f t="shared" si="4"/>
        <v>100</v>
      </c>
      <c r="AB16" s="11" t="str">
        <f t="shared" si="5"/>
        <v>III</v>
      </c>
      <c r="AC16" s="10" t="str">
        <f t="shared" si="6"/>
        <v>Mejorar si es posible. Sería conveniente justificar la intervención y su rentabilidad.</v>
      </c>
      <c r="AD16" s="12" t="str">
        <f t="shared" si="7"/>
        <v>Aceptable</v>
      </c>
      <c r="AE16" s="10" t="s">
        <v>289</v>
      </c>
      <c r="AF16" s="15" t="s">
        <v>283</v>
      </c>
      <c r="AG16" s="15" t="s">
        <v>283</v>
      </c>
      <c r="AH16" s="8" t="s">
        <v>348</v>
      </c>
      <c r="AI16" s="20" t="s">
        <v>771</v>
      </c>
      <c r="AJ16" s="203" t="s">
        <v>290</v>
      </c>
      <c r="AK16" s="101"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s="2" customFormat="1" ht="69" thickTop="1" thickBot="1" x14ac:dyDescent="0.4">
      <c r="A17" s="102"/>
      <c r="B17" s="337"/>
      <c r="C17" s="337"/>
      <c r="D17" s="337"/>
      <c r="E17" s="415"/>
      <c r="F17" s="415"/>
      <c r="G17" s="74" t="s">
        <v>34</v>
      </c>
      <c r="H17" s="311" t="s">
        <v>169</v>
      </c>
      <c r="I17" s="16" t="s">
        <v>157</v>
      </c>
      <c r="J17" s="15" t="s">
        <v>112</v>
      </c>
      <c r="K17" s="111" t="s">
        <v>159</v>
      </c>
      <c r="L17" s="7">
        <v>2</v>
      </c>
      <c r="M17" s="74">
        <v>0</v>
      </c>
      <c r="N17" s="7">
        <v>0</v>
      </c>
      <c r="O17" s="7">
        <f>SUM(L17:N17)</f>
        <v>2</v>
      </c>
      <c r="P17" s="111" t="str">
        <f t="shared" si="0"/>
        <v>MUERTE FRACTURAS, LACERACIÓN, CONTUSIÓN, HERIDAS</v>
      </c>
      <c r="Q17" s="111">
        <v>8</v>
      </c>
      <c r="R17" s="111" t="s">
        <v>34</v>
      </c>
      <c r="S17" s="111" t="s">
        <v>34</v>
      </c>
      <c r="T17" s="111" t="s">
        <v>34</v>
      </c>
      <c r="U17" s="8">
        <v>2</v>
      </c>
      <c r="V17" s="8">
        <v>3</v>
      </c>
      <c r="W17" s="8">
        <f>V17*U17</f>
        <v>6</v>
      </c>
      <c r="X17" s="9" t="str">
        <f>+IF(AND(U17*V17&gt;=24,U17*V17&lt;=40),"MA",IF(AND(U17*V17&gt;=10,U17*V17&lt;=20),"A",IF(AND(U17*V17&gt;=6,U17*V17&lt;=8),"M",IF(AND(U17*V17&gt;=0,U17*V17&lt;=4),"B",""))))</f>
        <v>M</v>
      </c>
      <c r="Y17" s="10"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8">
        <v>10</v>
      </c>
      <c r="AA17" s="8">
        <f>W17*Z17</f>
        <v>60</v>
      </c>
      <c r="AB17" s="11" t="str">
        <f>+IF(AND(U17*V17*Z17&gt;=600,U17*V17*Z17&lt;=4000),"I",IF(AND(U17*V17*Z17&gt;=150,U17*V17*Z17&lt;=500),"II",IF(AND(U17*V17*Z17&gt;=40,U17*V17*Z17&lt;=120),"III",IF(AND(U17*V17*Z17&gt;=0,U17*V17*Z17&lt;=20),"IV",""))))</f>
        <v>III</v>
      </c>
      <c r="AC17" s="1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2" t="str">
        <f>+IF(AB17="I","No aceptable",IF(AB17="II","No aceptable o aceptable con control específico",IF(AB17="III","Aceptable",IF(AB17="IV","Aceptable",""))))</f>
        <v>Aceptable</v>
      </c>
      <c r="AE17" s="10" t="s">
        <v>155</v>
      </c>
      <c r="AF17" s="15" t="s">
        <v>35</v>
      </c>
      <c r="AG17" s="15" t="s">
        <v>35</v>
      </c>
      <c r="AH17" s="15" t="s">
        <v>35</v>
      </c>
      <c r="AI17" s="13" t="s">
        <v>770</v>
      </c>
      <c r="AJ17" s="15"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1:63" s="2" customFormat="1" ht="69" thickTop="1" thickBot="1" x14ac:dyDescent="0.4">
      <c r="A18" s="102"/>
      <c r="B18" s="337"/>
      <c r="C18" s="337"/>
      <c r="D18" s="337"/>
      <c r="E18" s="415"/>
      <c r="F18" s="415"/>
      <c r="G18" s="74" t="s">
        <v>34</v>
      </c>
      <c r="H18" s="321"/>
      <c r="I18" s="16" t="s">
        <v>54</v>
      </c>
      <c r="J18" s="15" t="s">
        <v>119</v>
      </c>
      <c r="K18" s="111" t="s">
        <v>107</v>
      </c>
      <c r="L18" s="7">
        <v>2</v>
      </c>
      <c r="M18" s="74">
        <v>0</v>
      </c>
      <c r="N18" s="7">
        <v>0</v>
      </c>
      <c r="O18" s="7">
        <f>SUM(L18:N18)</f>
        <v>2</v>
      </c>
      <c r="P18" s="111" t="s">
        <v>108</v>
      </c>
      <c r="Q18" s="111">
        <v>8</v>
      </c>
      <c r="R18" s="111" t="s">
        <v>34</v>
      </c>
      <c r="S18" s="111" t="s">
        <v>34</v>
      </c>
      <c r="T18" s="111" t="s">
        <v>34</v>
      </c>
      <c r="U18" s="8">
        <v>2</v>
      </c>
      <c r="V18" s="8">
        <v>3</v>
      </c>
      <c r="W18" s="8">
        <f>V18*U18</f>
        <v>6</v>
      </c>
      <c r="X18" s="9" t="str">
        <f>+IF(AND(U18*V18&gt;=24,U18*V18&lt;=40),"MA",IF(AND(U18*V18&gt;=10,U18*V18&lt;=20),"A",IF(AND(U18*V18&gt;=6,U18*V18&lt;=8),"M",IF(AND(U18*V18&gt;=0,U18*V18&lt;=4),"B",""))))</f>
        <v>M</v>
      </c>
      <c r="Y18" s="10"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8">
        <v>25</v>
      </c>
      <c r="AA18" s="8">
        <f>W18*Z18</f>
        <v>150</v>
      </c>
      <c r="AB18" s="11" t="str">
        <f>+IF(AND(U18*V18*Z18&gt;=600,U18*V18*Z18&lt;=4000),"I",IF(AND(U18*V18*Z18&gt;=150,U18*V18*Z18&lt;=500),"II",IF(AND(U18*V18*Z18&gt;=40,U18*V18*Z18&lt;=120),"III",IF(AND(U18*V18*Z18&gt;=0,U18*V18*Z18&lt;=20),"IV",""))))</f>
        <v>II</v>
      </c>
      <c r="AC18" s="10"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12" t="str">
        <f>+IF(AB18="I","No aceptable",IF(AB18="II","No aceptable o aceptable con control específico",IF(AB18="III","Aceptable",IF(AB18="IV","Aceptable",""))))</f>
        <v>No aceptable o aceptable con control específico</v>
      </c>
      <c r="AE18" s="10" t="s">
        <v>109</v>
      </c>
      <c r="AF18" s="15" t="s">
        <v>35</v>
      </c>
      <c r="AG18" s="15" t="s">
        <v>35</v>
      </c>
      <c r="AH18" s="15" t="s">
        <v>366</v>
      </c>
      <c r="AI18" s="13" t="s">
        <v>769</v>
      </c>
      <c r="AJ18" s="15"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s="2" customFormat="1" ht="81.75" thickTop="1" x14ac:dyDescent="0.35">
      <c r="A19" s="102"/>
      <c r="B19" s="337"/>
      <c r="C19" s="337"/>
      <c r="D19" s="337"/>
      <c r="E19" s="415"/>
      <c r="F19" s="415"/>
      <c r="G19" s="202" t="s">
        <v>34</v>
      </c>
      <c r="H19" s="321"/>
      <c r="I19" s="212" t="s">
        <v>278</v>
      </c>
      <c r="J19" s="15" t="s">
        <v>279</v>
      </c>
      <c r="K19" s="203" t="s">
        <v>280</v>
      </c>
      <c r="L19" s="7">
        <v>2</v>
      </c>
      <c r="M19" s="202">
        <v>0</v>
      </c>
      <c r="N19" s="7">
        <v>0</v>
      </c>
      <c r="O19" s="7">
        <f>SUM(L19:N19)</f>
        <v>2</v>
      </c>
      <c r="P19" s="203" t="s">
        <v>281</v>
      </c>
      <c r="Q19" s="203">
        <v>1</v>
      </c>
      <c r="R19" s="203" t="s">
        <v>34</v>
      </c>
      <c r="S19" s="203" t="s">
        <v>282</v>
      </c>
      <c r="T19" s="203" t="s">
        <v>34</v>
      </c>
      <c r="U19" s="8">
        <v>2</v>
      </c>
      <c r="V19" s="8">
        <v>2</v>
      </c>
      <c r="W19" s="8">
        <f>V19*U19</f>
        <v>4</v>
      </c>
      <c r="X19" s="9" t="str">
        <f>+IF(AND(U19*V19&gt;=24,U19*V19&lt;=40),"MA",IF(AND(U19*V19&gt;=10,U19*V19&lt;=20),"A",IF(AND(U19*V19&gt;=6,U19*V19&lt;=8),"M",IF(AND(U19*V19&gt;=0,U19*V19&lt;=4),"B",""))))</f>
        <v>B</v>
      </c>
      <c r="Y19" s="10"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8">
        <v>25</v>
      </c>
      <c r="AA19" s="8">
        <f>W19*Z19</f>
        <v>100</v>
      </c>
      <c r="AB19" s="11" t="str">
        <f>+IF(AND(U19*V19*Z19&gt;=600,U19*V19*Z19&lt;=4000),"I",IF(AND(U19*V19*Z19&gt;=150,U19*V19*Z19&lt;=500),"II",IF(AND(U19*V19*Z19&gt;=40,U19*V19*Z19&lt;=120),"III",IF(AND(U19*V19*Z19&gt;=0,U19*V19*Z19&lt;=20),"IV",""))))</f>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+IF(AB19="I","No aceptable",IF(AB19="II","No aceptable o aceptable con control específico",IF(AB19="III","Aceptable",IF(AB19="IV","Aceptable",""))))</f>
        <v>Aceptable</v>
      </c>
      <c r="AE19" s="10" t="s">
        <v>293</v>
      </c>
      <c r="AF19" s="12" t="s">
        <v>283</v>
      </c>
      <c r="AG19" s="15" t="s">
        <v>35</v>
      </c>
      <c r="AH19" s="10" t="s">
        <v>291</v>
      </c>
      <c r="AI19" s="10" t="s">
        <v>381</v>
      </c>
      <c r="AJ19" s="14" t="s">
        <v>292</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row>
    <row r="20" spans="1:63" s="2" customFormat="1" ht="81" x14ac:dyDescent="0.35">
      <c r="A20" s="102"/>
      <c r="B20" s="337"/>
      <c r="C20" s="337"/>
      <c r="D20" s="337"/>
      <c r="E20" s="415"/>
      <c r="F20" s="415"/>
      <c r="G20" s="74" t="s">
        <v>34</v>
      </c>
      <c r="H20" s="312"/>
      <c r="I20" s="15" t="s">
        <v>149</v>
      </c>
      <c r="J20" s="15" t="s">
        <v>239</v>
      </c>
      <c r="K20" s="138" t="s">
        <v>240</v>
      </c>
      <c r="L20" s="7">
        <v>2</v>
      </c>
      <c r="M20" s="74">
        <v>0</v>
      </c>
      <c r="N20" s="7">
        <v>0</v>
      </c>
      <c r="O20" s="7">
        <f>SUM(L20:N20)</f>
        <v>2</v>
      </c>
      <c r="P20" s="138" t="s">
        <v>241</v>
      </c>
      <c r="Q20" s="138">
        <v>1</v>
      </c>
      <c r="R20" s="138" t="s">
        <v>34</v>
      </c>
      <c r="S20" s="138" t="s">
        <v>34</v>
      </c>
      <c r="T20" s="138" t="s">
        <v>34</v>
      </c>
      <c r="U20" s="8">
        <v>6</v>
      </c>
      <c r="V20" s="8">
        <v>2</v>
      </c>
      <c r="W20" s="8">
        <f>V20*U20</f>
        <v>12</v>
      </c>
      <c r="X20" s="9" t="str">
        <f>+IF(AND(U20*V20&gt;=24,U20*V20&lt;=40),"MA",IF(AND(U20*V20&gt;=10,U20*V20&lt;=20),"A",IF(AND(U20*V20&gt;=6,U20*V20&lt;=8),"M",IF(AND(U20*V20&gt;=0,U20*V20&lt;=4),"B",""))))</f>
        <v>A</v>
      </c>
      <c r="Y20" s="10"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0" s="8">
        <v>10</v>
      </c>
      <c r="AA20" s="8">
        <f>W20*Z20</f>
        <v>120</v>
      </c>
      <c r="AB20" s="11" t="str">
        <f>+IF(AND(U20*V20*Z20&gt;=600,U20*V20*Z20&lt;=4000),"I",IF(AND(U20*V20*Z20&gt;=150,U20*V20*Z20&lt;=500),"II",IF(AND(U20*V20*Z20&gt;=40,U20*V20*Z20&lt;=120),"III",IF(AND(U20*V20*Z20&gt;=0,U20*V20*Z20&lt;=20),"IV",""))))</f>
        <v>III</v>
      </c>
      <c r="AC20" s="10"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2" t="str">
        <f>+IF(AB20="I","No aceptable",IF(AB20="II","No aceptable o aceptable con control específico",IF(AB20="III","Aceptable",IF(AB20="IV","Aceptable",""))))</f>
        <v>Aceptable</v>
      </c>
      <c r="AE20" s="10" t="s">
        <v>242</v>
      </c>
      <c r="AF20" s="12" t="s">
        <v>35</v>
      </c>
      <c r="AG20" s="15" t="s">
        <v>35</v>
      </c>
      <c r="AH20" s="10" t="s">
        <v>367</v>
      </c>
      <c r="AI20" s="10" t="s">
        <v>768</v>
      </c>
      <c r="AJ20" s="211"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s="2" customFormat="1" ht="94.5" x14ac:dyDescent="0.35">
      <c r="A21" s="102"/>
      <c r="B21" s="337"/>
      <c r="C21" s="337"/>
      <c r="D21" s="337"/>
      <c r="E21" s="415"/>
      <c r="F21" s="415"/>
      <c r="G21" s="74" t="s">
        <v>34</v>
      </c>
      <c r="H21" s="25" t="s">
        <v>113</v>
      </c>
      <c r="I21" s="111" t="s">
        <v>114</v>
      </c>
      <c r="J21" s="15" t="s">
        <v>116</v>
      </c>
      <c r="K21" s="111" t="s">
        <v>115</v>
      </c>
      <c r="L21" s="7">
        <v>2</v>
      </c>
      <c r="M21" s="74">
        <v>0</v>
      </c>
      <c r="N21" s="7">
        <v>0</v>
      </c>
      <c r="O21" s="7">
        <f>SUM(L21:N21)</f>
        <v>2</v>
      </c>
      <c r="P21" s="111" t="str">
        <f t="shared" si="0"/>
        <v>HERIDAS, FRACTURAS LACERACIONES MUERTE</v>
      </c>
      <c r="Q21" s="111">
        <v>8</v>
      </c>
      <c r="R21" s="111" t="s">
        <v>34</v>
      </c>
      <c r="S21" s="111" t="s">
        <v>34</v>
      </c>
      <c r="T21" s="111" t="s">
        <v>34</v>
      </c>
      <c r="U21" s="8">
        <v>2</v>
      </c>
      <c r="V21" s="8">
        <v>1</v>
      </c>
      <c r="W21" s="8">
        <f t="shared" si="1"/>
        <v>2</v>
      </c>
      <c r="X21" s="9" t="str">
        <f t="shared" si="2"/>
        <v>B</v>
      </c>
      <c r="Y21" s="10" t="str">
        <f t="shared" si="3"/>
        <v>Situación mejorable con exposición ocasional o esporádica, o situación sin anomalía destacable con cualquier nivel de exposición. No es esperable que se materialice el riesgo, aunque puede ser concebible.</v>
      </c>
      <c r="Z21" s="8">
        <v>10</v>
      </c>
      <c r="AA21" s="8">
        <f t="shared" si="4"/>
        <v>20</v>
      </c>
      <c r="AB21" s="11" t="str">
        <f t="shared" si="5"/>
        <v>IV</v>
      </c>
      <c r="AC21" s="10" t="str">
        <f t="shared" si="6"/>
        <v>Mantener las medidas de control existentes, pero se deberían considerar soluciones o mejoras y se deben hacer comprobaciones periódicas para asegurar que el riesgo aún es tolerable.</v>
      </c>
      <c r="AD21" s="12" t="str">
        <f t="shared" si="7"/>
        <v>Aceptable</v>
      </c>
      <c r="AE21" s="24" t="s">
        <v>117</v>
      </c>
      <c r="AF21" s="211" t="s">
        <v>35</v>
      </c>
      <c r="AG21" s="211" t="s">
        <v>35</v>
      </c>
      <c r="AH21" s="211" t="s">
        <v>118</v>
      </c>
      <c r="AI21" s="13" t="s">
        <v>419</v>
      </c>
      <c r="AJ21" s="211"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row>
    <row r="22" spans="1:63" x14ac:dyDescent="0.2">
      <c r="AI22" s="220"/>
    </row>
    <row r="50" ht="67.5" customHeight="1" x14ac:dyDescent="0.2"/>
    <row r="64" ht="67.5" customHeight="1" x14ac:dyDescent="0.2"/>
    <row r="79" ht="67.5" customHeight="1" x14ac:dyDescent="0.2"/>
    <row r="94" ht="67.5" customHeight="1" x14ac:dyDescent="0.2"/>
    <row r="109" ht="67.5" customHeight="1" x14ac:dyDescent="0.2"/>
    <row r="124" ht="67.5" customHeight="1" x14ac:dyDescent="0.2"/>
    <row r="137" ht="67.5" customHeight="1" x14ac:dyDescent="0.2"/>
    <row r="152" ht="67.5" customHeight="1" x14ac:dyDescent="0.2"/>
    <row r="165" ht="67.5" customHeight="1" x14ac:dyDescent="0.2"/>
    <row r="179" ht="67.5" customHeight="1" x14ac:dyDescent="0.2"/>
    <row r="193" ht="67.5" customHeight="1" x14ac:dyDescent="0.2"/>
    <row r="207" ht="67.5" customHeight="1" x14ac:dyDescent="0.2"/>
    <row r="221" ht="67.5" customHeight="1" x14ac:dyDescent="0.2"/>
    <row r="235" ht="67.5" customHeight="1" x14ac:dyDescent="0.2"/>
    <row r="249" ht="67.5" customHeight="1" x14ac:dyDescent="0.2"/>
    <row r="263" ht="67.5" customHeight="1" x14ac:dyDescent="0.2"/>
    <row r="278" ht="67.5" customHeight="1" x14ac:dyDescent="0.2"/>
    <row r="293" ht="67.5" customHeight="1" x14ac:dyDescent="0.2"/>
    <row r="308" ht="67.5" customHeight="1" x14ac:dyDescent="0.2"/>
    <row r="322" ht="67.5" customHeight="1" x14ac:dyDescent="0.2"/>
    <row r="336" ht="67.5" customHeight="1" x14ac:dyDescent="0.2"/>
    <row r="350" ht="67.5" customHeight="1" x14ac:dyDescent="0.2"/>
    <row r="364" ht="67.5" customHeight="1" x14ac:dyDescent="0.2"/>
    <row r="378" ht="67.5" customHeight="1" x14ac:dyDescent="0.2"/>
    <row r="392" ht="67.5" customHeight="1" x14ac:dyDescent="0.2"/>
    <row r="407" ht="67.5" customHeight="1" x14ac:dyDescent="0.2"/>
    <row r="421" ht="67.5" customHeight="1" x14ac:dyDescent="0.2"/>
    <row r="435" ht="67.5" customHeight="1" x14ac:dyDescent="0.2"/>
    <row r="449" ht="67.5" customHeight="1" x14ac:dyDescent="0.2"/>
    <row r="463" ht="67.5" customHeight="1" x14ac:dyDescent="0.2"/>
    <row r="477" ht="67.5" customHeight="1" x14ac:dyDescent="0.2"/>
    <row r="492" ht="67.5" customHeight="1" x14ac:dyDescent="0.2"/>
    <row r="507" ht="67.5" customHeight="1" x14ac:dyDescent="0.2"/>
    <row r="522" ht="67.5" customHeight="1" x14ac:dyDescent="0.2"/>
    <row r="537" ht="148.5" customHeight="1" x14ac:dyDescent="0.2"/>
    <row r="546" ht="67.5" customHeight="1" x14ac:dyDescent="0.2"/>
    <row r="561" ht="67.5" customHeight="1" x14ac:dyDescent="0.2"/>
    <row r="576" ht="67.5" customHeight="1" x14ac:dyDescent="0.2"/>
    <row r="590" ht="67.5" customHeight="1" x14ac:dyDescent="0.2"/>
    <row r="604" ht="67.5" customHeight="1" x14ac:dyDescent="0.2"/>
    <row r="619" ht="67.5" customHeight="1" x14ac:dyDescent="0.2"/>
    <row r="633" ht="67.5" customHeight="1" x14ac:dyDescent="0.2"/>
    <row r="647" ht="67.5" customHeight="1" x14ac:dyDescent="0.2"/>
    <row r="662" ht="67.5" customHeight="1" x14ac:dyDescent="0.2"/>
    <row r="677" ht="67.5" customHeight="1" x14ac:dyDescent="0.2"/>
    <row r="692" ht="67.5" customHeight="1" x14ac:dyDescent="0.2"/>
    <row r="707" ht="67.5" customHeight="1" x14ac:dyDescent="0.2"/>
    <row r="721" ht="67.5" customHeight="1" x14ac:dyDescent="0.2"/>
    <row r="736" ht="67.5" customHeight="1" x14ac:dyDescent="0.2"/>
    <row r="751" ht="67.5" customHeight="1" x14ac:dyDescent="0.2"/>
    <row r="765" ht="67.5" customHeight="1" x14ac:dyDescent="0.2"/>
    <row r="780" ht="67.5" customHeight="1" x14ac:dyDescent="0.2"/>
    <row r="794" ht="148.5" customHeight="1" x14ac:dyDescent="0.2"/>
  </sheetData>
  <mergeCells count="43">
    <mergeCell ref="AD9:AD10"/>
    <mergeCell ref="AE9:AE10"/>
    <mergeCell ref="AF9:AF10"/>
    <mergeCell ref="V9:V10"/>
    <mergeCell ref="AJ9:AJ10"/>
    <mergeCell ref="AK9:AK10"/>
    <mergeCell ref="B11:B21"/>
    <mergeCell ref="C11:C21"/>
    <mergeCell ref="D11:D21"/>
    <mergeCell ref="E11:E21"/>
    <mergeCell ref="F11:F21"/>
    <mergeCell ref="AA9:AA10"/>
    <mergeCell ref="AB9:AB10"/>
    <mergeCell ref="AC9:AC10"/>
    <mergeCell ref="U9:U10"/>
    <mergeCell ref="H12:H13"/>
    <mergeCell ref="H17:H20"/>
    <mergeCell ref="AG9:AG10"/>
    <mergeCell ref="AH9:AH10"/>
    <mergeCell ref="AI9:AI10"/>
    <mergeCell ref="G9:G10"/>
    <mergeCell ref="W9:W10"/>
    <mergeCell ref="X9:X10"/>
    <mergeCell ref="Y9:Y10"/>
    <mergeCell ref="Z9:Z10"/>
    <mergeCell ref="H9:J9"/>
    <mergeCell ref="K9:K10"/>
    <mergeCell ref="L9:O9"/>
    <mergeCell ref="P9:P10"/>
    <mergeCell ref="Q9:Q10"/>
    <mergeCell ref="R9:T9"/>
    <mergeCell ref="B9:B10"/>
    <mergeCell ref="C9:C10"/>
    <mergeCell ref="D9:D10"/>
    <mergeCell ref="E9:E10"/>
    <mergeCell ref="F9:F10"/>
    <mergeCell ref="B5:T5"/>
    <mergeCell ref="U5:AK5"/>
    <mergeCell ref="B7:T8"/>
    <mergeCell ref="U7:AC8"/>
    <mergeCell ref="AD7:AD8"/>
    <mergeCell ref="AE7:AK7"/>
    <mergeCell ref="AE8:AK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E22 AB21:AD63 AB12:AE13 AB17:AE17 AB15:AE15">
    <cfRule type="cellIs" dxfId="200" priority="69" stopIfTrue="1" operator="equal">
      <formula>"I"</formula>
    </cfRule>
    <cfRule type="cellIs" dxfId="199" priority="70" stopIfTrue="1" operator="equal">
      <formula>"II"</formula>
    </cfRule>
    <cfRule type="cellIs" dxfId="198" priority="71"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22:AE22 AD21 AD12:AE13 AD17:AE17 AD15:AE15">
    <cfRule type="cellIs" dxfId="197" priority="67" stopIfTrue="1" operator="equal">
      <formula>"Aceptable"</formula>
    </cfRule>
    <cfRule type="cellIs" dxfId="196" priority="68" stopIfTrue="1" operator="equal">
      <formula>"No aceptable"</formula>
    </cfRule>
  </conditionalFormatting>
  <conditionalFormatting sqref="AD21:AD810 AD12:AD13 AD17 AD15">
    <cfRule type="containsText" dxfId="195" priority="64" stopIfTrue="1" operator="containsText" text="No aceptable o aceptable con control específico">
      <formula>NOT(ISERROR(SEARCH("No aceptable o aceptable con control específico",AD12)))</formula>
    </cfRule>
    <cfRule type="containsText" dxfId="194" priority="65" stopIfTrue="1" operator="containsText" text="No aceptable">
      <formula>NOT(ISERROR(SEARCH("No aceptable",AD12)))</formula>
    </cfRule>
    <cfRule type="containsText" dxfId="193" priority="66" stopIfTrue="1" operator="containsText" text="No Aceptable o aceptable con control específico">
      <formula>NOT(ISERROR(SEARCH("No Aceptable o aceptable con control específico",AD12)))</formula>
    </cfRule>
  </conditionalFormatting>
  <conditionalFormatting sqref="AE21">
    <cfRule type="cellIs" dxfId="192" priority="59" stopIfTrue="1" operator="equal">
      <formula>"Aceptable"</formula>
    </cfRule>
    <cfRule type="cellIs" dxfId="191" priority="60" stopIfTrue="1" operator="equal">
      <formula>"No aceptable"</formula>
    </cfRule>
  </conditionalFormatting>
  <conditionalFormatting sqref="AD18:AE18">
    <cfRule type="cellIs" dxfId="190" priority="43" stopIfTrue="1" operator="equal">
      <formula>"Aceptable"</formula>
    </cfRule>
    <cfRule type="cellIs" dxfId="189" priority="44" stopIfTrue="1" operator="equal">
      <formula>"No aceptable"</formula>
    </cfRule>
  </conditionalFormatting>
  <conditionalFormatting sqref="AD18">
    <cfRule type="containsText" dxfId="188" priority="40" stopIfTrue="1" operator="containsText" text="No aceptable o aceptable con control específico">
      <formula>NOT(ISERROR(SEARCH("No aceptable o aceptable con control específico",AD18)))</formula>
    </cfRule>
    <cfRule type="containsText" dxfId="187" priority="41" stopIfTrue="1" operator="containsText" text="No aceptable">
      <formula>NOT(ISERROR(SEARCH("No aceptable",AD18)))</formula>
    </cfRule>
    <cfRule type="containsText" dxfId="186" priority="42" stopIfTrue="1" operator="containsText" text="No Aceptable o aceptable con control específico">
      <formula>NOT(ISERROR(SEARCH("No Aceptable o aceptable con control específico",AD18)))</formula>
    </cfRule>
  </conditionalFormatting>
  <conditionalFormatting sqref="AD20:AE20">
    <cfRule type="cellIs" dxfId="185" priority="35" stopIfTrue="1" operator="equal">
      <formula>"Aceptable"</formula>
    </cfRule>
    <cfRule type="cellIs" dxfId="184" priority="36" stopIfTrue="1" operator="equal">
      <formula>"No aceptable"</formula>
    </cfRule>
  </conditionalFormatting>
  <conditionalFormatting sqref="AD20">
    <cfRule type="containsText" dxfId="183" priority="32" stopIfTrue="1" operator="containsText" text="No aceptable o aceptable con control específico">
      <formula>NOT(ISERROR(SEARCH("No aceptable o aceptable con control específico",AD20)))</formula>
    </cfRule>
    <cfRule type="containsText" dxfId="182" priority="33" stopIfTrue="1" operator="containsText" text="No aceptable">
      <formula>NOT(ISERROR(SEARCH("No aceptable",AD20)))</formula>
    </cfRule>
    <cfRule type="containsText" dxfId="181" priority="34" stopIfTrue="1" operator="containsText" text="No Aceptable o aceptable con control específico">
      <formula>NOT(ISERROR(SEARCH("No Aceptable o aceptable con control específico",AD20)))</formula>
    </cfRule>
  </conditionalFormatting>
  <conditionalFormatting sqref="AD11:AE11">
    <cfRule type="cellIs" dxfId="180" priority="27" stopIfTrue="1" operator="equal">
      <formula>"Aceptable"</formula>
    </cfRule>
    <cfRule type="cellIs" dxfId="179" priority="28" stopIfTrue="1" operator="equal">
      <formula>"No aceptable"</formula>
    </cfRule>
  </conditionalFormatting>
  <conditionalFormatting sqref="AD11">
    <cfRule type="containsText" dxfId="178" priority="24" stopIfTrue="1" operator="containsText" text="No aceptable o aceptable con control específico">
      <formula>NOT(ISERROR(SEARCH("No aceptable o aceptable con control específico",AD11)))</formula>
    </cfRule>
    <cfRule type="containsText" dxfId="177" priority="25" stopIfTrue="1" operator="containsText" text="No aceptable">
      <formula>NOT(ISERROR(SEARCH("No aceptable",AD11)))</formula>
    </cfRule>
    <cfRule type="containsText" dxfId="176" priority="26" stopIfTrue="1" operator="containsText" text="No Aceptable o aceptable con control específico">
      <formula>NOT(ISERROR(SEARCH("No Aceptable o aceptable con control específico",AD11)))</formula>
    </cfRule>
  </conditionalFormatting>
  <conditionalFormatting sqref="AD19:AE19">
    <cfRule type="cellIs" dxfId="175" priority="19" stopIfTrue="1" operator="equal">
      <formula>"Aceptable"</formula>
    </cfRule>
    <cfRule type="cellIs" dxfId="174" priority="20" stopIfTrue="1" operator="equal">
      <formula>"No aceptable"</formula>
    </cfRule>
  </conditionalFormatting>
  <conditionalFormatting sqref="AD16:AE16">
    <cfRule type="cellIs" dxfId="173" priority="14" stopIfTrue="1" operator="equal">
      <formula>"Aceptable"</formula>
    </cfRule>
    <cfRule type="cellIs" dxfId="172" priority="15" stopIfTrue="1" operator="equal">
      <formula>"No aceptable"</formula>
    </cfRule>
  </conditionalFormatting>
  <conditionalFormatting sqref="AD16">
    <cfRule type="containsText" dxfId="171" priority="11" stopIfTrue="1" operator="containsText" text="No aceptable o aceptable con control específico">
      <formula>NOT(ISERROR(SEARCH("No aceptable o aceptable con control específico",AD16)))</formula>
    </cfRule>
    <cfRule type="containsText" dxfId="170" priority="12" stopIfTrue="1" operator="containsText" text="No aceptable">
      <formula>NOT(ISERROR(SEARCH("No aceptable",AD16)))</formula>
    </cfRule>
    <cfRule type="containsText" dxfId="169" priority="13" stopIfTrue="1" operator="containsText" text="No Aceptable o aceptable con control específico">
      <formula>NOT(ISERROR(SEARCH("No Aceptable o aceptable con control específico",AD16)))</formula>
    </cfRule>
  </conditionalFormatting>
  <conditionalFormatting sqref="AD14">
    <cfRule type="containsText" dxfId="168" priority="1" stopIfTrue="1" operator="containsText" text="No aceptable o aceptable con control específico">
      <formula>NOT(ISERROR(SEARCH("No aceptable o aceptable con control específico",AD14)))</formula>
    </cfRule>
    <cfRule type="containsText" dxfId="167" priority="2" stopIfTrue="1" operator="containsText" text="No aceptable">
      <formula>NOT(ISERROR(SEARCH("No aceptable",AD14)))</formula>
    </cfRule>
    <cfRule type="containsText" dxfId="166" priority="3" stopIfTrue="1" operator="containsText" text="No Aceptable o aceptable con control específico">
      <formula>NOT(ISERROR(SEARCH("No Aceptable o aceptable con control específico",AD14)))</formula>
    </cfRule>
  </conditionalFormatting>
  <conditionalFormatting sqref="AD14:AE14">
    <cfRule type="cellIs" dxfId="165" priority="4" stopIfTrue="1" operator="equal">
      <formula>"Aceptable"</formula>
    </cfRule>
    <cfRule type="cellIs" dxfId="164" priority="5" stopIfTrue="1" operator="equal">
      <formula>"No aceptable"</formula>
    </cfRule>
  </conditionalFormatting>
  <dataValidations count="4">
    <dataValidation allowBlank="1" sqref="AA12:AA21" xr:uid="{00000000-0002-0000-1D00-000000000000}"/>
    <dataValidation type="list" allowBlank="1" showInputMessage="1" showErrorMessage="1" prompt="10 = Muy Alto_x000a_6 = Alto_x000a_2 = Medio_x000a_0 = Bajo" sqref="U11:U21" xr:uid="{00000000-0002-0000-1D00-000001000000}">
      <formula1>"10, 6, 2, 0, "</formula1>
    </dataValidation>
    <dataValidation type="list" allowBlank="1" showInputMessage="1" prompt="4 = Continua_x000a_3 = Frecuente_x000a_2 = Ocasional_x000a_1 = Esporádica" sqref="V11:V21" xr:uid="{00000000-0002-0000-1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1" xr:uid="{00000000-0002-0000-1D00-000003000000}">
      <formula1>"100,60,25,10"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BL793"/>
  <sheetViews>
    <sheetView workbookViewId="0">
      <selection activeCell="B1" sqref="B1"/>
    </sheetView>
  </sheetViews>
  <sheetFormatPr baseColWidth="10" defaultRowHeight="12.75" x14ac:dyDescent="0.2"/>
  <cols>
    <col min="1" max="1" width="1.85546875" customWidth="1"/>
    <col min="2" max="2" width="5.7109375" customWidth="1"/>
    <col min="3" max="3" width="7.5703125" customWidth="1"/>
    <col min="4" max="4" width="6.140625" customWidth="1"/>
    <col min="5" max="5" width="6.7109375" customWidth="1"/>
    <col min="6" max="6" width="19"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2.25" x14ac:dyDescent="0.35">
      <c r="B10" s="338"/>
      <c r="C10" s="338"/>
      <c r="D10" s="338"/>
      <c r="E10" s="338"/>
      <c r="F10" s="338"/>
      <c r="G10" s="338"/>
      <c r="H10" s="201" t="s">
        <v>3</v>
      </c>
      <c r="I10" s="201" t="s">
        <v>4</v>
      </c>
      <c r="J10" s="201" t="s">
        <v>6</v>
      </c>
      <c r="K10" s="340"/>
      <c r="L10" s="200" t="s">
        <v>42</v>
      </c>
      <c r="M10" s="200" t="s">
        <v>43</v>
      </c>
      <c r="N10" s="100" t="s">
        <v>44</v>
      </c>
      <c r="O10" s="100" t="s">
        <v>47</v>
      </c>
      <c r="P10" s="340"/>
      <c r="Q10" s="338"/>
      <c r="R10" s="201" t="s">
        <v>6</v>
      </c>
      <c r="S10" s="201" t="s">
        <v>1</v>
      </c>
      <c r="T10" s="201" t="s">
        <v>181</v>
      </c>
      <c r="U10" s="338"/>
      <c r="V10" s="338"/>
      <c r="W10" s="338"/>
      <c r="X10" s="349"/>
      <c r="Y10" s="340"/>
      <c r="Z10" s="338"/>
      <c r="AA10" s="338"/>
      <c r="AB10" s="338"/>
      <c r="AC10" s="340"/>
      <c r="AD10" s="338"/>
      <c r="AE10" s="340"/>
      <c r="AF10" s="340"/>
      <c r="AG10" s="340"/>
      <c r="AH10" s="340"/>
      <c r="AI10" s="340"/>
      <c r="AJ10" s="340"/>
      <c r="AK10" s="340"/>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81.75" customHeight="1" thickBot="1" x14ac:dyDescent="0.4">
      <c r="A11" s="102"/>
      <c r="B11" s="337" t="s">
        <v>252</v>
      </c>
      <c r="C11" s="337" t="s">
        <v>786</v>
      </c>
      <c r="D11" s="337" t="s">
        <v>186</v>
      </c>
      <c r="E11" s="415" t="s">
        <v>271</v>
      </c>
      <c r="F11" s="415" t="s">
        <v>272</v>
      </c>
      <c r="G11" s="202" t="s">
        <v>45</v>
      </c>
      <c r="H11" s="203" t="s">
        <v>37</v>
      </c>
      <c r="I11" s="203" t="s">
        <v>41</v>
      </c>
      <c r="J11" s="203" t="s">
        <v>275</v>
      </c>
      <c r="K11" s="203" t="s">
        <v>70</v>
      </c>
      <c r="L11" s="7">
        <v>0</v>
      </c>
      <c r="M11" s="7">
        <v>4</v>
      </c>
      <c r="N11" s="7">
        <v>0</v>
      </c>
      <c r="O11" s="7">
        <f>SUM(L11:N11)</f>
        <v>4</v>
      </c>
      <c r="P11" s="203" t="str">
        <f>K11</f>
        <v>FATIGA AUDITIVA, CEFALEAS</v>
      </c>
      <c r="Q11" s="203">
        <v>8</v>
      </c>
      <c r="R11" s="203" t="s">
        <v>276</v>
      </c>
      <c r="S11" s="203" t="s">
        <v>34</v>
      </c>
      <c r="T11" s="203"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39</v>
      </c>
      <c r="AF11" s="211" t="s">
        <v>35</v>
      </c>
      <c r="AG11" s="211" t="s">
        <v>38</v>
      </c>
      <c r="AH11" s="211" t="s">
        <v>276</v>
      </c>
      <c r="AI11" s="13" t="s">
        <v>48</v>
      </c>
      <c r="AJ11" s="211" t="s">
        <v>35</v>
      </c>
      <c r="AK11" s="101" t="s">
        <v>781</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8.25" thickBot="1" x14ac:dyDescent="0.4">
      <c r="A12" s="102"/>
      <c r="B12" s="337"/>
      <c r="C12" s="337"/>
      <c r="D12" s="337"/>
      <c r="E12" s="415"/>
      <c r="F12" s="415"/>
      <c r="G12" s="202"/>
      <c r="H12" s="311" t="s">
        <v>49</v>
      </c>
      <c r="I12" s="16" t="s">
        <v>83</v>
      </c>
      <c r="J12" s="15" t="s">
        <v>84</v>
      </c>
      <c r="K12" s="203" t="s">
        <v>156</v>
      </c>
      <c r="L12" s="7">
        <v>0</v>
      </c>
      <c r="M12" s="7">
        <v>4</v>
      </c>
      <c r="N12" s="7">
        <v>0</v>
      </c>
      <c r="O12" s="7">
        <f t="shared" ref="O12:O20" si="0">SUM(L12:N12)</f>
        <v>4</v>
      </c>
      <c r="P12" s="203" t="str">
        <f>K12</f>
        <v xml:space="preserve">ESTRÉS ALTERACION DEL SUEÑO IRRITABILIDAD DEPRESION </v>
      </c>
      <c r="Q12" s="203">
        <v>8</v>
      </c>
      <c r="R12" s="203" t="s">
        <v>34</v>
      </c>
      <c r="S12" s="203" t="s">
        <v>34</v>
      </c>
      <c r="T12" s="203" t="s">
        <v>34</v>
      </c>
      <c r="U12" s="8">
        <v>2</v>
      </c>
      <c r="V12" s="8">
        <v>4</v>
      </c>
      <c r="W12" s="8">
        <f>V12*U12</f>
        <v>8</v>
      </c>
      <c r="X12" s="9" t="str">
        <f>+IF(AND(U12*V12&gt;=24,U12*V12&lt;=40),"MA",IF(AND(U12*V12&gt;=10,U12*V12&lt;=20),"A",IF(AND(U12*V12&gt;=6,U12*V12&lt;=8),"M",IF(AND(U12*V12&gt;=0,U12*V12&lt;=4),"B",""))))</f>
        <v>M</v>
      </c>
      <c r="Y12" s="1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W12*Z12</f>
        <v>80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8" t="s">
        <v>87</v>
      </c>
      <c r="AF12" s="15" t="s">
        <v>35</v>
      </c>
      <c r="AG12" s="15" t="s">
        <v>35</v>
      </c>
      <c r="AH12" s="15" t="s">
        <v>35</v>
      </c>
      <c r="AI12" s="19" t="s">
        <v>784</v>
      </c>
      <c r="AJ12" s="15" t="s">
        <v>35</v>
      </c>
      <c r="AK12" s="101" t="s">
        <v>781</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69" thickTop="1" thickBot="1" x14ac:dyDescent="0.4">
      <c r="A13" s="102"/>
      <c r="B13" s="337"/>
      <c r="C13" s="337"/>
      <c r="D13" s="337"/>
      <c r="E13" s="415"/>
      <c r="F13" s="415"/>
      <c r="G13" s="202" t="s">
        <v>45</v>
      </c>
      <c r="H13" s="312"/>
      <c r="I13" s="16" t="s">
        <v>80</v>
      </c>
      <c r="J13" s="15" t="s">
        <v>277</v>
      </c>
      <c r="K13" s="203" t="s">
        <v>151</v>
      </c>
      <c r="L13" s="7">
        <v>0</v>
      </c>
      <c r="M13" s="7">
        <v>4</v>
      </c>
      <c r="N13" s="7">
        <v>0</v>
      </c>
      <c r="O13" s="7">
        <f t="shared" si="0"/>
        <v>4</v>
      </c>
      <c r="P13" s="203" t="str">
        <f t="shared" ref="P13:P20" si="1">K13</f>
        <v>ALTERACIONES DE SUEÑO ESTRÉS</v>
      </c>
      <c r="Q13" s="203">
        <v>8</v>
      </c>
      <c r="R13" s="203" t="s">
        <v>34</v>
      </c>
      <c r="S13" s="203" t="s">
        <v>34</v>
      </c>
      <c r="T13" s="203" t="s">
        <v>34</v>
      </c>
      <c r="U13" s="8">
        <v>2</v>
      </c>
      <c r="V13" s="8">
        <v>3</v>
      </c>
      <c r="W13" s="8">
        <f t="shared" ref="W13:W20" si="2">V13*U13</f>
        <v>6</v>
      </c>
      <c r="X13" s="9" t="str">
        <f t="shared" ref="X13:X20" si="3">+IF(AND(U13*V13&gt;=24,U13*V13&lt;=40),"MA",IF(AND(U13*V13&gt;=10,U13*V13&lt;=20),"A",IF(AND(U13*V13&gt;=6,U13*V13&lt;=8),"M",IF(AND(U13*V13&gt;=0,U13*V13&lt;=4),"B",""))))</f>
        <v>M</v>
      </c>
      <c r="Y13" s="10" t="str">
        <f t="shared" ref="Y13:Y20"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8">
        <v>10</v>
      </c>
      <c r="AA13" s="8">
        <f t="shared" ref="AA13:AA20" si="5">W13*Z13</f>
        <v>60</v>
      </c>
      <c r="AB13" s="11" t="str">
        <f t="shared" ref="AB13:AB20" si="6">+IF(AND(U13*V13*Z13&gt;=600,U13*V13*Z13&lt;=4000),"I",IF(AND(U13*V13*Z13&gt;=150,U13*V13*Z13&lt;=500),"II",IF(AND(U13*V13*Z13&gt;=40,U13*V13*Z13&lt;=120),"III",IF(AND(U13*V13*Z13&gt;=0,U13*V13*Z13&lt;=20),"IV",""))))</f>
        <v>III</v>
      </c>
      <c r="AC13" s="10" t="str">
        <f t="shared" ref="AC13:AC20" si="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0" si="8">+IF(AB13="I","No aceptable",IF(AB13="II","No aceptable o aceptable con control específico",IF(AB13="III","Aceptable",IF(AB13="IV","Aceptable",""))))</f>
        <v>Aceptable</v>
      </c>
      <c r="AE13" s="18" t="s">
        <v>490</v>
      </c>
      <c r="AF13" s="15" t="s">
        <v>35</v>
      </c>
      <c r="AG13" s="15" t="s">
        <v>35</v>
      </c>
      <c r="AH13" s="15" t="s">
        <v>346</v>
      </c>
      <c r="AI13" s="13" t="s">
        <v>785</v>
      </c>
      <c r="AJ13" s="15" t="s">
        <v>35</v>
      </c>
      <c r="AK13" s="101" t="s">
        <v>781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22.25" thickTop="1" x14ac:dyDescent="0.35">
      <c r="A14" s="102"/>
      <c r="B14" s="337"/>
      <c r="C14" s="337"/>
      <c r="D14" s="337"/>
      <c r="E14" s="415"/>
      <c r="F14" s="415"/>
      <c r="G14" s="284" t="s">
        <v>45</v>
      </c>
      <c r="H14" s="15" t="s">
        <v>572</v>
      </c>
      <c r="I14" s="15" t="s">
        <v>566</v>
      </c>
      <c r="J14" s="15" t="s">
        <v>575</v>
      </c>
      <c r="K14" s="212" t="s">
        <v>576</v>
      </c>
      <c r="L14" s="7">
        <v>0</v>
      </c>
      <c r="M14" s="7">
        <v>4</v>
      </c>
      <c r="N14" s="7">
        <v>0</v>
      </c>
      <c r="O14" s="7">
        <f t="shared" si="0"/>
        <v>4</v>
      </c>
      <c r="P14" s="15" t="s">
        <v>577</v>
      </c>
      <c r="Q14" s="15">
        <v>8</v>
      </c>
      <c r="R14" s="15" t="s">
        <v>34</v>
      </c>
      <c r="S14" s="15" t="s">
        <v>34</v>
      </c>
      <c r="T14" s="285" t="s">
        <v>34</v>
      </c>
      <c r="U14" s="90">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13" t="s">
        <v>848</v>
      </c>
      <c r="AJ14" s="15" t="s">
        <v>602</v>
      </c>
      <c r="AK14" s="135" t="s">
        <v>783</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68.25" thickBot="1" x14ac:dyDescent="0.4">
      <c r="A15" s="102"/>
      <c r="B15" s="337"/>
      <c r="C15" s="337"/>
      <c r="D15" s="337"/>
      <c r="E15" s="415"/>
      <c r="F15" s="415"/>
      <c r="G15" s="202" t="s">
        <v>45</v>
      </c>
      <c r="H15" s="203" t="s">
        <v>58</v>
      </c>
      <c r="I15" s="16" t="s">
        <v>51</v>
      </c>
      <c r="J15" s="15" t="s">
        <v>97</v>
      </c>
      <c r="K15" s="203" t="s">
        <v>91</v>
      </c>
      <c r="L15" s="7">
        <v>0</v>
      </c>
      <c r="M15" s="7">
        <v>4</v>
      </c>
      <c r="N15" s="7">
        <v>0</v>
      </c>
      <c r="O15" s="7">
        <f t="shared" si="0"/>
        <v>4</v>
      </c>
      <c r="P15" s="203" t="str">
        <f t="shared" si="1"/>
        <v>ALTERACIONES OSTEOMUSCULARES DE ESPALDA Y EXTREMIDADES.</v>
      </c>
      <c r="Q15" s="203">
        <v>8</v>
      </c>
      <c r="R15" s="203" t="s">
        <v>34</v>
      </c>
      <c r="S15" s="203" t="s">
        <v>273</v>
      </c>
      <c r="T15" s="203"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60</v>
      </c>
      <c r="AA15" s="8">
        <f t="shared" si="5"/>
        <v>480</v>
      </c>
      <c r="AB15" s="11" t="str">
        <f t="shared" si="6"/>
        <v>II</v>
      </c>
      <c r="AC15" s="10" t="str">
        <f t="shared" si="7"/>
        <v>Corregir y adoptar medidas de control de inmediato. Sin embargo suspenda actividades si el nivel de riesgo está por encima o igual de 360.</v>
      </c>
      <c r="AD15" s="12" t="str">
        <f t="shared" si="8"/>
        <v>No aceptable o aceptable con control específico</v>
      </c>
      <c r="AE15" s="10" t="s">
        <v>95</v>
      </c>
      <c r="AF15" s="15" t="s">
        <v>35</v>
      </c>
      <c r="AG15" s="15" t="s">
        <v>35</v>
      </c>
      <c r="AH15" s="8" t="s">
        <v>274</v>
      </c>
      <c r="AI15" s="13" t="s">
        <v>775</v>
      </c>
      <c r="AJ15" s="211" t="s">
        <v>35</v>
      </c>
      <c r="AK15" s="101" t="s">
        <v>776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82.5" thickTop="1" thickBot="1" x14ac:dyDescent="0.4">
      <c r="A16" s="102"/>
      <c r="B16" s="337"/>
      <c r="C16" s="337"/>
      <c r="D16" s="337"/>
      <c r="E16" s="415"/>
      <c r="F16" s="415"/>
      <c r="G16" s="202" t="s">
        <v>34</v>
      </c>
      <c r="H16" s="203" t="s">
        <v>284</v>
      </c>
      <c r="I16" s="16" t="s">
        <v>287</v>
      </c>
      <c r="J16" s="15" t="s">
        <v>286</v>
      </c>
      <c r="K16" s="203" t="s">
        <v>285</v>
      </c>
      <c r="L16" s="7">
        <v>0</v>
      </c>
      <c r="M16" s="7">
        <v>4</v>
      </c>
      <c r="N16" s="7">
        <v>0</v>
      </c>
      <c r="O16" s="7">
        <f t="shared" si="0"/>
        <v>4</v>
      </c>
      <c r="P16" s="203" t="str">
        <f t="shared" si="1"/>
        <v xml:space="preserve">FRACTURA, AMPUTACION, HEMATOMAS </v>
      </c>
      <c r="Q16" s="203">
        <v>1</v>
      </c>
      <c r="R16" s="203" t="s">
        <v>288</v>
      </c>
      <c r="S16" s="203" t="s">
        <v>34</v>
      </c>
      <c r="T16" s="203" t="s">
        <v>34</v>
      </c>
      <c r="U16" s="8">
        <v>2</v>
      </c>
      <c r="V16" s="8">
        <v>2</v>
      </c>
      <c r="W16" s="8">
        <f t="shared" si="2"/>
        <v>4</v>
      </c>
      <c r="X16" s="9" t="str">
        <f t="shared" si="3"/>
        <v>B</v>
      </c>
      <c r="Y16" s="10" t="str">
        <f t="shared" si="4"/>
        <v>Situación mejorable con exposición ocasional o esporádica, o situación sin anomalía destacable con cualquier nivel de exposición. No es esperable que se materialice el riesgo, aunque puede ser concebible.</v>
      </c>
      <c r="Z16" s="8">
        <v>25</v>
      </c>
      <c r="AA16" s="8">
        <f t="shared" si="5"/>
        <v>100</v>
      </c>
      <c r="AB16" s="11" t="str">
        <f t="shared" si="6"/>
        <v>III</v>
      </c>
      <c r="AC16" s="10" t="str">
        <f t="shared" si="7"/>
        <v>Mejorar si es posible. Sería conveniente justificar la intervención y su rentabilidad.</v>
      </c>
      <c r="AD16" s="12" t="str">
        <f t="shared" si="8"/>
        <v>Aceptable</v>
      </c>
      <c r="AE16" s="10" t="s">
        <v>289</v>
      </c>
      <c r="AF16" s="15" t="s">
        <v>283</v>
      </c>
      <c r="AG16" s="15" t="s">
        <v>283</v>
      </c>
      <c r="AH16" s="8" t="s">
        <v>348</v>
      </c>
      <c r="AI16" s="20" t="s">
        <v>782</v>
      </c>
      <c r="AJ16" s="211" t="s">
        <v>290</v>
      </c>
      <c r="AK16" s="101" t="s">
        <v>777</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9" thickTop="1" thickBot="1" x14ac:dyDescent="0.4">
      <c r="A17" s="102"/>
      <c r="B17" s="337"/>
      <c r="C17" s="337"/>
      <c r="D17" s="337"/>
      <c r="E17" s="415"/>
      <c r="F17" s="415"/>
      <c r="G17" s="202" t="s">
        <v>34</v>
      </c>
      <c r="H17" s="311" t="s">
        <v>169</v>
      </c>
      <c r="I17" s="16" t="s">
        <v>157</v>
      </c>
      <c r="J17" s="15" t="s">
        <v>112</v>
      </c>
      <c r="K17" s="203" t="s">
        <v>159</v>
      </c>
      <c r="L17" s="7">
        <v>0</v>
      </c>
      <c r="M17" s="7">
        <v>4</v>
      </c>
      <c r="N17" s="7">
        <v>0</v>
      </c>
      <c r="O17" s="7">
        <f t="shared" si="0"/>
        <v>4</v>
      </c>
      <c r="P17" s="203" t="str">
        <f t="shared" si="1"/>
        <v>MUERTE FRACTURAS, LACERACIÓN, CONTUSIÓN, HERIDAS</v>
      </c>
      <c r="Q17" s="203">
        <v>8</v>
      </c>
      <c r="R17" s="203" t="s">
        <v>34</v>
      </c>
      <c r="S17" s="203" t="s">
        <v>34</v>
      </c>
      <c r="T17" s="203" t="s">
        <v>34</v>
      </c>
      <c r="U17" s="8">
        <v>2</v>
      </c>
      <c r="V17" s="8">
        <v>3</v>
      </c>
      <c r="W17" s="8">
        <f>V17*U17</f>
        <v>6</v>
      </c>
      <c r="X17" s="9" t="str">
        <f>+IF(AND(U17*V17&gt;=24,U17*V17&lt;=40),"MA",IF(AND(U17*V17&gt;=10,U17*V17&lt;=20),"A",IF(AND(U17*V17&gt;=6,U17*V17&lt;=8),"M",IF(AND(U17*V17&gt;=0,U17*V17&lt;=4),"B",""))))</f>
        <v>M</v>
      </c>
      <c r="Y17" s="10"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8">
        <v>10</v>
      </c>
      <c r="AA17" s="8">
        <f>W17*Z17</f>
        <v>60</v>
      </c>
      <c r="AB17" s="11" t="str">
        <f t="shared" si="6"/>
        <v>III</v>
      </c>
      <c r="AC17" s="1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2" t="str">
        <f>+IF(AB17="I","No aceptable",IF(AB17="II","No aceptable o aceptable con control específico",IF(AB17="III","Aceptable",IF(AB17="IV","Aceptable",""))))</f>
        <v>Aceptable</v>
      </c>
      <c r="AE17" s="10" t="s">
        <v>155</v>
      </c>
      <c r="AF17" s="15" t="s">
        <v>35</v>
      </c>
      <c r="AG17" s="15" t="s">
        <v>35</v>
      </c>
      <c r="AH17" s="15" t="s">
        <v>35</v>
      </c>
      <c r="AI17" s="13" t="s">
        <v>718</v>
      </c>
      <c r="AJ17" s="15" t="s">
        <v>35</v>
      </c>
      <c r="AK17" s="14" t="s">
        <v>781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69" thickTop="1" thickBot="1" x14ac:dyDescent="0.4">
      <c r="A18" s="102"/>
      <c r="B18" s="337"/>
      <c r="C18" s="337"/>
      <c r="D18" s="337"/>
      <c r="E18" s="415"/>
      <c r="F18" s="415"/>
      <c r="G18" s="202" t="s">
        <v>34</v>
      </c>
      <c r="H18" s="321"/>
      <c r="I18" s="16" t="s">
        <v>54</v>
      </c>
      <c r="J18" s="15" t="s">
        <v>119</v>
      </c>
      <c r="K18" s="203" t="s">
        <v>107</v>
      </c>
      <c r="L18" s="7">
        <v>0</v>
      </c>
      <c r="M18" s="7">
        <v>4</v>
      </c>
      <c r="N18" s="7">
        <v>0</v>
      </c>
      <c r="O18" s="7">
        <f t="shared" si="0"/>
        <v>4</v>
      </c>
      <c r="P18" s="203" t="s">
        <v>108</v>
      </c>
      <c r="Q18" s="203">
        <v>8</v>
      </c>
      <c r="R18" s="203" t="s">
        <v>34</v>
      </c>
      <c r="S18" s="203" t="s">
        <v>34</v>
      </c>
      <c r="T18" s="203" t="s">
        <v>34</v>
      </c>
      <c r="U18" s="8">
        <v>2</v>
      </c>
      <c r="V18" s="8">
        <v>3</v>
      </c>
      <c r="W18" s="8">
        <f>V18*U18</f>
        <v>6</v>
      </c>
      <c r="X18" s="9" t="str">
        <f>+IF(AND(U18*V18&gt;=24,U18*V18&lt;=40),"MA",IF(AND(U18*V18&gt;=10,U18*V18&lt;=20),"A",IF(AND(U18*V18&gt;=6,U18*V18&lt;=8),"M",IF(AND(U18*V18&gt;=0,U18*V18&lt;=4),"B",""))))</f>
        <v>M</v>
      </c>
      <c r="Y18" s="10"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8">
        <v>25</v>
      </c>
      <c r="AA18" s="8">
        <f>W18*Z18</f>
        <v>150</v>
      </c>
      <c r="AB18" s="11" t="str">
        <f t="shared" si="6"/>
        <v>II</v>
      </c>
      <c r="AC18" s="10"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12" t="str">
        <f>+IF(AB18="I","No aceptable",IF(AB18="II","No aceptable o aceptable con control específico",IF(AB18="III","Aceptable",IF(AB18="IV","Aceptable",""))))</f>
        <v>No aceptable o aceptable con control específico</v>
      </c>
      <c r="AE18" s="10" t="s">
        <v>109</v>
      </c>
      <c r="AF18" s="15" t="s">
        <v>35</v>
      </c>
      <c r="AG18" s="15" t="s">
        <v>35</v>
      </c>
      <c r="AH18" s="15" t="s">
        <v>366</v>
      </c>
      <c r="AI18" s="13" t="s">
        <v>360</v>
      </c>
      <c r="AJ18" s="15" t="s">
        <v>35</v>
      </c>
      <c r="AK18" s="14" t="s">
        <v>781</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1.75" thickTop="1" x14ac:dyDescent="0.35">
      <c r="A19" s="102"/>
      <c r="B19" s="337"/>
      <c r="C19" s="337"/>
      <c r="D19" s="337"/>
      <c r="E19" s="415"/>
      <c r="F19" s="415"/>
      <c r="G19" s="202" t="s">
        <v>34</v>
      </c>
      <c r="H19" s="321"/>
      <c r="I19" s="212" t="s">
        <v>278</v>
      </c>
      <c r="J19" s="15" t="s">
        <v>279</v>
      </c>
      <c r="K19" s="203" t="s">
        <v>280</v>
      </c>
      <c r="L19" s="7">
        <v>0</v>
      </c>
      <c r="M19" s="7">
        <v>4</v>
      </c>
      <c r="N19" s="7">
        <v>0</v>
      </c>
      <c r="O19" s="7">
        <f t="shared" si="0"/>
        <v>4</v>
      </c>
      <c r="P19" s="203" t="s">
        <v>281</v>
      </c>
      <c r="Q19" s="203">
        <v>1</v>
      </c>
      <c r="R19" s="203" t="s">
        <v>34</v>
      </c>
      <c r="S19" s="203" t="s">
        <v>282</v>
      </c>
      <c r="T19" s="203" t="s">
        <v>34</v>
      </c>
      <c r="U19" s="8">
        <v>2</v>
      </c>
      <c r="V19" s="8">
        <v>2</v>
      </c>
      <c r="W19" s="8">
        <f>V19*U19</f>
        <v>4</v>
      </c>
      <c r="X19" s="9" t="str">
        <f>+IF(AND(U19*V19&gt;=24,U19*V19&lt;=40),"MA",IF(AND(U19*V19&gt;=10,U19*V19&lt;=20),"A",IF(AND(U19*V19&gt;=6,U19*V19&lt;=8),"M",IF(AND(U19*V19&gt;=0,U19*V19&lt;=4),"B",""))))</f>
        <v>B</v>
      </c>
      <c r="Y19" s="10"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8">
        <v>25</v>
      </c>
      <c r="AA19" s="8">
        <f>W19*Z19</f>
        <v>100</v>
      </c>
      <c r="AB19" s="11" t="str">
        <f t="shared" si="6"/>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+IF(AB19="I","No aceptable",IF(AB19="II","No aceptable o aceptable con control específico",IF(AB19="III","Aceptable",IF(AB19="IV","Aceptable",""))))</f>
        <v>Aceptable</v>
      </c>
      <c r="AE19" s="10" t="s">
        <v>293</v>
      </c>
      <c r="AF19" s="12" t="s">
        <v>283</v>
      </c>
      <c r="AG19" s="12" t="s">
        <v>283</v>
      </c>
      <c r="AH19" s="10" t="s">
        <v>291</v>
      </c>
      <c r="AI19" s="10" t="s">
        <v>779</v>
      </c>
      <c r="AJ19" s="14" t="s">
        <v>292</v>
      </c>
      <c r="AK19" s="14" t="s">
        <v>781</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94.5" x14ac:dyDescent="0.35">
      <c r="A20" s="102"/>
      <c r="B20" s="337"/>
      <c r="C20" s="337"/>
      <c r="D20" s="337"/>
      <c r="E20" s="415"/>
      <c r="F20" s="415"/>
      <c r="G20" s="202" t="s">
        <v>34</v>
      </c>
      <c r="H20" s="25" t="s">
        <v>113</v>
      </c>
      <c r="I20" s="203" t="s">
        <v>114</v>
      </c>
      <c r="J20" s="15" t="s">
        <v>116</v>
      </c>
      <c r="K20" s="203" t="s">
        <v>115</v>
      </c>
      <c r="L20" s="7">
        <v>0</v>
      </c>
      <c r="M20" s="7">
        <v>4</v>
      </c>
      <c r="N20" s="7">
        <v>0</v>
      </c>
      <c r="O20" s="7">
        <f t="shared" si="0"/>
        <v>4</v>
      </c>
      <c r="P20" s="203" t="str">
        <f t="shared" si="1"/>
        <v>HERIDAS, FRACTURAS LACERACIONES MUERTE</v>
      </c>
      <c r="Q20" s="203">
        <v>8</v>
      </c>
      <c r="R20" s="203" t="s">
        <v>34</v>
      </c>
      <c r="S20" s="203" t="s">
        <v>34</v>
      </c>
      <c r="T20" s="203" t="s">
        <v>34</v>
      </c>
      <c r="U20" s="8">
        <v>2</v>
      </c>
      <c r="V20" s="8">
        <v>1</v>
      </c>
      <c r="W20" s="8">
        <f t="shared" si="2"/>
        <v>2</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20</v>
      </c>
      <c r="AB20" s="11" t="str">
        <f t="shared" si="6"/>
        <v>IV</v>
      </c>
      <c r="AC20" s="10" t="str">
        <f t="shared" si="7"/>
        <v>Mantener las medidas de control existentes, pero se deberían considerar soluciones o mejoras y se deben hacer comprobaciones periódicas para asegurar que el riesgo aún es tolerable.</v>
      </c>
      <c r="AD20" s="12" t="str">
        <f t="shared" si="8"/>
        <v>Aceptable</v>
      </c>
      <c r="AE20" s="24" t="s">
        <v>117</v>
      </c>
      <c r="AF20" s="211" t="s">
        <v>35</v>
      </c>
      <c r="AG20" s="211" t="s">
        <v>35</v>
      </c>
      <c r="AH20" s="211" t="s">
        <v>118</v>
      </c>
      <c r="AI20" s="13" t="s">
        <v>778</v>
      </c>
      <c r="AJ20" s="211" t="s">
        <v>35</v>
      </c>
      <c r="AK20" s="14" t="s">
        <v>780</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x14ac:dyDescent="0.2">
      <c r="AI21" s="220"/>
    </row>
    <row r="49" ht="67.5" customHeight="1" x14ac:dyDescent="0.2"/>
    <row r="63" ht="67.5" customHeight="1" x14ac:dyDescent="0.2"/>
    <row r="78" ht="67.5" customHeight="1" x14ac:dyDescent="0.2"/>
    <row r="93" ht="67.5" customHeight="1" x14ac:dyDescent="0.2"/>
    <row r="108" ht="67.5" customHeight="1" x14ac:dyDescent="0.2"/>
    <row r="123" ht="67.5" customHeight="1" x14ac:dyDescent="0.2"/>
    <row r="136" ht="67.5" customHeight="1" x14ac:dyDescent="0.2"/>
    <row r="151" ht="67.5" customHeight="1" x14ac:dyDescent="0.2"/>
    <row r="164" ht="67.5" customHeight="1" x14ac:dyDescent="0.2"/>
    <row r="178" ht="67.5" customHeight="1" x14ac:dyDescent="0.2"/>
    <row r="192" ht="67.5" customHeight="1" x14ac:dyDescent="0.2"/>
    <row r="206" ht="67.5" customHeight="1" x14ac:dyDescent="0.2"/>
    <row r="220" ht="67.5" customHeight="1" x14ac:dyDescent="0.2"/>
    <row r="234" ht="67.5" customHeight="1" x14ac:dyDescent="0.2"/>
    <row r="248" ht="67.5" customHeight="1" x14ac:dyDescent="0.2"/>
    <row r="262" ht="67.5" customHeight="1" x14ac:dyDescent="0.2"/>
    <row r="277" ht="67.5" customHeight="1" x14ac:dyDescent="0.2"/>
    <row r="292" ht="67.5" customHeight="1" x14ac:dyDescent="0.2"/>
    <row r="307" ht="67.5" customHeight="1" x14ac:dyDescent="0.2"/>
    <row r="321" ht="67.5" customHeight="1" x14ac:dyDescent="0.2"/>
    <row r="335" ht="67.5" customHeight="1" x14ac:dyDescent="0.2"/>
    <row r="349" ht="67.5" customHeight="1" x14ac:dyDescent="0.2"/>
    <row r="363" ht="67.5" customHeight="1" x14ac:dyDescent="0.2"/>
    <row r="377" ht="67.5" customHeight="1" x14ac:dyDescent="0.2"/>
    <row r="391" ht="67.5" customHeight="1" x14ac:dyDescent="0.2"/>
    <row r="406" ht="67.5" customHeight="1" x14ac:dyDescent="0.2"/>
    <row r="420" ht="67.5" customHeight="1" x14ac:dyDescent="0.2"/>
    <row r="434" ht="67.5" customHeight="1" x14ac:dyDescent="0.2"/>
    <row r="448" ht="67.5" customHeight="1" x14ac:dyDescent="0.2"/>
    <row r="462" ht="67.5" customHeight="1" x14ac:dyDescent="0.2"/>
    <row r="476" ht="67.5" customHeight="1" x14ac:dyDescent="0.2"/>
    <row r="491" ht="67.5" customHeight="1" x14ac:dyDescent="0.2"/>
    <row r="506" ht="67.5" customHeight="1" x14ac:dyDescent="0.2"/>
    <row r="521" ht="67.5" customHeight="1" x14ac:dyDescent="0.2"/>
    <row r="536" ht="148.5" customHeight="1" x14ac:dyDescent="0.2"/>
    <row r="545" ht="67.5" customHeight="1" x14ac:dyDescent="0.2"/>
    <row r="560" ht="67.5" customHeight="1" x14ac:dyDescent="0.2"/>
    <row r="575" ht="67.5" customHeight="1" x14ac:dyDescent="0.2"/>
    <row r="589" ht="67.5" customHeight="1" x14ac:dyDescent="0.2"/>
    <row r="603" ht="67.5" customHeight="1" x14ac:dyDescent="0.2"/>
    <row r="618" ht="67.5" customHeight="1" x14ac:dyDescent="0.2"/>
    <row r="632" ht="67.5" customHeight="1" x14ac:dyDescent="0.2"/>
    <row r="646" ht="67.5" customHeight="1" x14ac:dyDescent="0.2"/>
    <row r="661" ht="67.5" customHeight="1" x14ac:dyDescent="0.2"/>
    <row r="676" ht="67.5" customHeight="1" x14ac:dyDescent="0.2"/>
    <row r="691" ht="67.5" customHeight="1" x14ac:dyDescent="0.2"/>
    <row r="706" ht="67.5" customHeight="1" x14ac:dyDescent="0.2"/>
    <row r="720" ht="67.5" customHeight="1" x14ac:dyDescent="0.2"/>
    <row r="735" ht="67.5" customHeight="1" x14ac:dyDescent="0.2"/>
    <row r="750" ht="67.5" customHeight="1" x14ac:dyDescent="0.2"/>
    <row r="764" ht="67.5" customHeight="1" x14ac:dyDescent="0.2"/>
    <row r="779" ht="67.5" customHeight="1" x14ac:dyDescent="0.2"/>
    <row r="793" ht="148.5" customHeight="1" x14ac:dyDescent="0.2"/>
  </sheetData>
  <mergeCells count="43">
    <mergeCell ref="G9:G10"/>
    <mergeCell ref="B5:T5"/>
    <mergeCell ref="U5:AK5"/>
    <mergeCell ref="B7:T8"/>
    <mergeCell ref="U7:AC8"/>
    <mergeCell ref="AD7:AD8"/>
    <mergeCell ref="AE7:AK7"/>
    <mergeCell ref="AE8:AK8"/>
    <mergeCell ref="B9:B10"/>
    <mergeCell ref="C9:C10"/>
    <mergeCell ref="D9:D10"/>
    <mergeCell ref="E9:E10"/>
    <mergeCell ref="F9:F10"/>
    <mergeCell ref="AK9:AK10"/>
    <mergeCell ref="B11:B20"/>
    <mergeCell ref="C11:C20"/>
    <mergeCell ref="D11:D20"/>
    <mergeCell ref="E11:E20"/>
    <mergeCell ref="F11:F20"/>
    <mergeCell ref="AA9:AA10"/>
    <mergeCell ref="AB9:AB10"/>
    <mergeCell ref="AC9:AC10"/>
    <mergeCell ref="AD9:AD10"/>
    <mergeCell ref="W9:W10"/>
    <mergeCell ref="X9:X10"/>
    <mergeCell ref="Y9:Y10"/>
    <mergeCell ref="Z9:Z10"/>
    <mergeCell ref="H9:J9"/>
    <mergeCell ref="K9:K10"/>
    <mergeCell ref="AJ9:AJ10"/>
    <mergeCell ref="AE9:AE10"/>
    <mergeCell ref="AF9:AF10"/>
    <mergeCell ref="U9:U10"/>
    <mergeCell ref="V9:V10"/>
    <mergeCell ref="H12:H13"/>
    <mergeCell ref="H17:H19"/>
    <mergeCell ref="AG9:AG10"/>
    <mergeCell ref="AH9:AH10"/>
    <mergeCell ref="AI9:AI10"/>
    <mergeCell ref="L9:O9"/>
    <mergeCell ref="P9:P10"/>
    <mergeCell ref="Q9:Q10"/>
    <mergeCell ref="R9:T9"/>
  </mergeCells>
  <conditionalFormatting sqref="AB742:AF742 AE574:AF574 AE562:AF562 AE294:AF294 AE62:AF62 AE60:AF60 AE51:AF51 AE49:AE50 AE52:AE59 AE61 AE34:AF34 AE22:AF22 AE37:AF37 AE48:AF48 AE23:AE33 AE35:AE36 AE38:AE47 AB110:AF110 AB95:AF95 AB89:AF92 AB80:AF80 AB74:AF77 AB65:AF65 AB63:AE64 AB66:AE73 AB78:AE79 AB81:AE88 AB93:AE94 AB104:AF107 AB96:AE103 AB108:AE109 AB122:AF123 AB111:AE121 AB125:AF125 AB124:AE124 AB135:AF136 AB126:AE134 AB138:AF138 AB137:AE137 AB150:AF151 AB139:AE149 AB153:AF153 AB152:AE152 AB154:AE163 AF149 AF163:AF164 AE166:AF166 AE164:AE165 AE167:AE176 AF176 AE177:AF178 AE180:AF180 AE179 AE181:AE190 AF190 AE191:AF192 AE194:AF194 AE193 AE195:AE204 AF204 AE205:AF206 AE208:AF208 AE207 AE209:AE218 AF218 AB164:AD218 AB219:AF291 AE306:AF307 AE309:AF309 AE308 AE310:AE319 AF319 AB320:AF320 AE321:AF559 AE560:AE561 AE563:AE573 AB321:AD574 AB575:AF660 AB737:AF737 AB672:AF673 AB663:AF663 AB661:AE662 AB664:AE671 AB675:AF734 AB674:AE674 AB735:AE736 AB738:AE741 AB746:AF747 AB743:AE745 AB749:AF809 AB748:AE748 AB292:AE293 AE295:AE305 AB294:AD319 AE21 AB21:AD62 AB12:AE13 AC17:AE17 AC15:AE15 AC20:AD20 AB14:AB20">
    <cfRule type="cellIs" dxfId="163" priority="56" stopIfTrue="1" operator="equal">
      <formula>"I"</formula>
    </cfRule>
    <cfRule type="cellIs" dxfId="162" priority="57" stopIfTrue="1" operator="equal">
      <formula>"II"</formula>
    </cfRule>
    <cfRule type="cellIs" dxfId="161" priority="58" stopIfTrue="1" operator="between">
      <formula>"III"</formula>
      <formula>"IV"</formula>
    </cfRule>
  </conditionalFormatting>
  <conditionalFormatting sqref="AD742:AF742 AE574:AF574 AE562:AF562 AD294:AF294 AD292:AE293 AD295:AE306 AD110:AF110 AD95:AF95 AD89:AF92 AD80:AF80 AD62:AF62 AD60:AF60 AD51:AF51 AD34:AF34 AD22:AF22 AD23:AE33 AD37:AF37 AD35:AE36 AD48:AF48 AD38:AE47 AD49:AE50 AD52:AE59 AD61:AE61 AD74:AF77 AD65:AF65 AD63:AE64 AD66:AE73 AD78:AE79 AD81:AE88 AD93:AE94 AD104:AF107 AD96:AE103 AD108:AE109 AD122:AF123 AD111:AE121 AD125:AF125 AD124:AE124 AD135:AF136 AD126:AE134 AD138:AF138 AD137:AE137 AD150:AF151 AD139:AE149 AD153:AF153 AD152:AE152 AD154:AE163 AF149 AF163:AF164 AE166:AF166 AE164:AE165 AE167:AE176 AF176 AE177:AF178 AE180:AF180 AE179 AE181:AE190 AF190 AE191:AF192 AE194:AF194 AE193 AE195:AE204 AF204 AE205:AF206 AE208:AF208 AE207 AE209:AE218 AF218 AD164:AD218 AD219:AF291 AF306:AF307 AE309:AF309 AE307:AE308 AE310:AE319 AF319 AD307:AD319 AD320:AF320 AE321:AF559 AE560:AE561 AE563:AE573 AD321:AD574 AD575:AF660 AD737:AF737 AD672:AF673 AD663:AF663 AD661:AE662 AD664:AE671 AD675:AF734 AD674:AE674 AD735:AE736 AD738:AE741 AD746:AF747 AD743:AE745 AD749:AF809 AD748:AE748 AD21:AE21 AD20 AD12:AE13 AD17:AE17 AD15:AE15">
    <cfRule type="cellIs" dxfId="160" priority="54" stopIfTrue="1" operator="equal">
      <formula>"Aceptable"</formula>
    </cfRule>
    <cfRule type="cellIs" dxfId="159" priority="55" stopIfTrue="1" operator="equal">
      <formula>"No aceptable"</formula>
    </cfRule>
  </conditionalFormatting>
  <conditionalFormatting sqref="AD20:AD809 AD12:AD13 AD17 AD15">
    <cfRule type="containsText" dxfId="158" priority="51" stopIfTrue="1" operator="containsText" text="No aceptable o aceptable con control específico">
      <formula>NOT(ISERROR(SEARCH("No aceptable o aceptable con control específico",AD12)))</formula>
    </cfRule>
    <cfRule type="containsText" dxfId="157" priority="52" stopIfTrue="1" operator="containsText" text="No aceptable">
      <formula>NOT(ISERROR(SEARCH("No aceptable",AD12)))</formula>
    </cfRule>
    <cfRule type="containsText" dxfId="156" priority="53" stopIfTrue="1" operator="containsText" text="No Aceptable o aceptable con control específico">
      <formula>NOT(ISERROR(SEARCH("No Aceptable o aceptable con control específico",AD12)))</formula>
    </cfRule>
  </conditionalFormatting>
  <conditionalFormatting sqref="AE20">
    <cfRule type="cellIs" dxfId="155" priority="46" stopIfTrue="1" operator="equal">
      <formula>"Aceptable"</formula>
    </cfRule>
    <cfRule type="cellIs" dxfId="154" priority="47" stopIfTrue="1" operator="equal">
      <formula>"No aceptable"</formula>
    </cfRule>
  </conditionalFormatting>
  <conditionalFormatting sqref="AD18:AE18">
    <cfRule type="cellIs" dxfId="153" priority="41" stopIfTrue="1" operator="equal">
      <formula>"Aceptable"</formula>
    </cfRule>
    <cfRule type="cellIs" dxfId="152" priority="42" stopIfTrue="1" operator="equal">
      <formula>"No aceptable"</formula>
    </cfRule>
  </conditionalFormatting>
  <conditionalFormatting sqref="AD18">
    <cfRule type="containsText" dxfId="151" priority="38" stopIfTrue="1" operator="containsText" text="No aceptable o aceptable con control específico">
      <formula>NOT(ISERROR(SEARCH("No aceptable o aceptable con control específico",AD18)))</formula>
    </cfRule>
    <cfRule type="containsText" dxfId="150" priority="39" stopIfTrue="1" operator="containsText" text="No aceptable">
      <formula>NOT(ISERROR(SEARCH("No aceptable",AD18)))</formula>
    </cfRule>
    <cfRule type="containsText" dxfId="149" priority="40" stopIfTrue="1" operator="containsText" text="No Aceptable o aceptable con control específico">
      <formula>NOT(ISERROR(SEARCH("No Aceptable o aceptable con control específico",AD18)))</formula>
    </cfRule>
  </conditionalFormatting>
  <conditionalFormatting sqref="AD11:AE11">
    <cfRule type="cellIs" dxfId="148" priority="25" stopIfTrue="1" operator="equal">
      <formula>"Aceptable"</formula>
    </cfRule>
    <cfRule type="cellIs" dxfId="147" priority="26" stopIfTrue="1" operator="equal">
      <formula>"No aceptable"</formula>
    </cfRule>
  </conditionalFormatting>
  <conditionalFormatting sqref="AD11">
    <cfRule type="containsText" dxfId="146" priority="22" stopIfTrue="1" operator="containsText" text="No aceptable o aceptable con control específico">
      <formula>NOT(ISERROR(SEARCH("No aceptable o aceptable con control específico",AD11)))</formula>
    </cfRule>
    <cfRule type="containsText" dxfId="145" priority="23" stopIfTrue="1" operator="containsText" text="No aceptable">
      <formula>NOT(ISERROR(SEARCH("No aceptable",AD11)))</formula>
    </cfRule>
    <cfRule type="containsText" dxfId="144" priority="24" stopIfTrue="1" operator="containsText" text="No Aceptable o aceptable con control específico">
      <formula>NOT(ISERROR(SEARCH("No Aceptable o aceptable con control específico",AD11)))</formula>
    </cfRule>
  </conditionalFormatting>
  <conditionalFormatting sqref="AD19:AE19">
    <cfRule type="cellIs" dxfId="143" priority="17" stopIfTrue="1" operator="equal">
      <formula>"Aceptable"</formula>
    </cfRule>
    <cfRule type="cellIs" dxfId="142" priority="18" stopIfTrue="1" operator="equal">
      <formula>"No aceptable"</formula>
    </cfRule>
  </conditionalFormatting>
  <conditionalFormatting sqref="AD16:AE16">
    <cfRule type="cellIs" dxfId="141" priority="12" stopIfTrue="1" operator="equal">
      <formula>"Aceptable"</formula>
    </cfRule>
    <cfRule type="cellIs" dxfId="140" priority="13" stopIfTrue="1" operator="equal">
      <formula>"No aceptable"</formula>
    </cfRule>
  </conditionalFormatting>
  <conditionalFormatting sqref="AD16">
    <cfRule type="containsText" dxfId="139" priority="9" stopIfTrue="1" operator="containsText" text="No aceptable o aceptable con control específico">
      <formula>NOT(ISERROR(SEARCH("No aceptable o aceptable con control específico",AD16)))</formula>
    </cfRule>
    <cfRule type="containsText" dxfId="138" priority="10" stopIfTrue="1" operator="containsText" text="No aceptable">
      <formula>NOT(ISERROR(SEARCH("No aceptable",AD16)))</formula>
    </cfRule>
    <cfRule type="containsText" dxfId="137" priority="11" stopIfTrue="1" operator="containsText" text="No Aceptable o aceptable con control específico">
      <formula>NOT(ISERROR(SEARCH("No Aceptable o aceptable con control específico",AD16)))</formula>
    </cfRule>
  </conditionalFormatting>
  <conditionalFormatting sqref="AD14">
    <cfRule type="containsText" dxfId="136" priority="4" stopIfTrue="1" operator="containsText" text="No aceptable o aceptable con control específico">
      <formula>NOT(ISERROR(SEARCH("No aceptable o aceptable con control específico",AD14)))</formula>
    </cfRule>
    <cfRule type="containsText" dxfId="135" priority="5" stopIfTrue="1" operator="containsText" text="No aceptable">
      <formula>NOT(ISERROR(SEARCH("No aceptable",AD14)))</formula>
    </cfRule>
    <cfRule type="containsText" dxfId="134" priority="6" stopIfTrue="1" operator="containsText" text="No Aceptable o aceptable con control específico">
      <formula>NOT(ISERROR(SEARCH("No Aceptable o aceptable con control específico",AD14)))</formula>
    </cfRule>
  </conditionalFormatting>
  <conditionalFormatting sqref="AD14:AE14">
    <cfRule type="cellIs" dxfId="133" priority="7" stopIfTrue="1" operator="equal">
      <formula>"Aceptable"</formula>
    </cfRule>
    <cfRule type="cellIs" dxfId="132" priority="8" stopIfTrue="1" operator="equal">
      <formula>"No aceptable"</formula>
    </cfRule>
  </conditionalFormatting>
  <conditionalFormatting sqref="AB11">
    <cfRule type="cellIs" dxfId="131" priority="1" stopIfTrue="1" operator="equal">
      <formula>"I"</formula>
    </cfRule>
    <cfRule type="cellIs" dxfId="130" priority="2" stopIfTrue="1" operator="equal">
      <formula>"II"</formula>
    </cfRule>
    <cfRule type="cellIs" dxfId="129"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0" xr:uid="{00000000-0002-0000-1E00-000000000000}">
      <formula1>"100,60,25,10"</formula1>
    </dataValidation>
    <dataValidation type="list" allowBlank="1" showInputMessage="1" prompt="4 = Continua_x000a_3 = Frecuente_x000a_2 = Ocasional_x000a_1 = Esporádica" sqref="V11:V20" xr:uid="{00000000-0002-0000-1E00-000001000000}">
      <formula1>"4, 3, 2, 1"</formula1>
    </dataValidation>
    <dataValidation type="list" allowBlank="1" showInputMessage="1" showErrorMessage="1" prompt="10 = Muy Alto_x000a_6 = Alto_x000a_2 = Medio_x000a_0 = Bajo" sqref="U11:U20" xr:uid="{00000000-0002-0000-1E00-000002000000}">
      <formula1>"10, 6, 2, 0, "</formula1>
    </dataValidation>
    <dataValidation allowBlank="1" sqref="AA12:AA20" xr:uid="{00000000-0002-0000-1E00-000003000000}"/>
  </dataValidation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BL794"/>
  <sheetViews>
    <sheetView workbookViewId="0">
      <selection activeCell="B1" sqref="B1"/>
    </sheetView>
  </sheetViews>
  <sheetFormatPr baseColWidth="10" defaultRowHeight="12.75" x14ac:dyDescent="0.2"/>
  <cols>
    <col min="1" max="1" width="1.85546875" customWidth="1"/>
    <col min="2" max="2" width="5.7109375" customWidth="1"/>
    <col min="3" max="3" width="7.5703125" customWidth="1"/>
    <col min="4" max="4" width="5" customWidth="1"/>
    <col min="5" max="5" width="6.85546875" customWidth="1"/>
    <col min="6" max="6" width="11.8554687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2:64" ht="6.75" customHeight="1" x14ac:dyDescent="0.3">
      <c r="B4" s="4"/>
      <c r="C4" s="4"/>
      <c r="D4" s="4"/>
      <c r="E4" s="5"/>
      <c r="F4" s="4"/>
      <c r="G4" s="4"/>
      <c r="H4" s="6"/>
      <c r="I4" s="4"/>
      <c r="J4" s="4"/>
      <c r="K4" s="4"/>
      <c r="L4" s="4"/>
      <c r="M4" s="4"/>
      <c r="N4" s="4"/>
      <c r="O4" s="4"/>
      <c r="P4" s="4"/>
      <c r="Q4" s="4"/>
      <c r="R4" s="4"/>
      <c r="S4" s="4"/>
      <c r="T4" s="4"/>
      <c r="U4" s="4"/>
      <c r="V4" s="4"/>
      <c r="W4" s="4"/>
      <c r="X4" s="4"/>
      <c r="Y4" s="4"/>
      <c r="Z4" s="4"/>
      <c r="AA4" s="4"/>
      <c r="AB4" s="4"/>
      <c r="AC4" s="4"/>
      <c r="AD4" s="4"/>
      <c r="AE4" s="4"/>
      <c r="AF4" s="5"/>
      <c r="AG4" s="5"/>
      <c r="AH4" s="5"/>
      <c r="AI4" s="4"/>
      <c r="AJ4" s="6"/>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2:64" ht="7.5" customHeight="1" x14ac:dyDescent="0.3">
      <c r="B6" s="4"/>
      <c r="C6" s="4"/>
      <c r="D6" s="4"/>
      <c r="E6" s="5"/>
      <c r="F6" s="4"/>
      <c r="G6" s="4"/>
      <c r="H6" s="6"/>
      <c r="I6" s="4"/>
      <c r="J6" s="4"/>
      <c r="K6" s="4"/>
      <c r="L6" s="4"/>
      <c r="M6" s="4"/>
      <c r="N6" s="4"/>
      <c r="O6" s="4"/>
      <c r="P6" s="4"/>
      <c r="Q6" s="4"/>
      <c r="R6" s="4"/>
      <c r="S6" s="4"/>
      <c r="T6" s="4"/>
      <c r="U6" s="4"/>
      <c r="V6" s="4"/>
      <c r="W6" s="4"/>
      <c r="X6" s="4"/>
      <c r="Y6" s="4"/>
      <c r="Z6" s="4"/>
      <c r="AA6" s="4"/>
      <c r="AB6" s="4"/>
      <c r="AC6" s="4"/>
      <c r="AD6" s="4"/>
      <c r="AE6" s="4"/>
      <c r="AF6" s="5"/>
      <c r="AG6" s="5"/>
      <c r="AH6" s="5"/>
      <c r="AI6" s="4"/>
      <c r="AJ6" s="6"/>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2: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2: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2: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2:64" s="2" customFormat="1" ht="92.25" x14ac:dyDescent="0.35">
      <c r="B10" s="308"/>
      <c r="C10" s="308"/>
      <c r="D10" s="308"/>
      <c r="E10" s="308"/>
      <c r="F10" s="308"/>
      <c r="G10" s="308"/>
      <c r="H10" s="70" t="s">
        <v>3</v>
      </c>
      <c r="I10" s="70" t="s">
        <v>4</v>
      </c>
      <c r="J10" s="70" t="s">
        <v>6</v>
      </c>
      <c r="K10" s="307"/>
      <c r="L10" s="69" t="s">
        <v>42</v>
      </c>
      <c r="M10" s="69" t="s">
        <v>43</v>
      </c>
      <c r="N10" s="27" t="s">
        <v>44</v>
      </c>
      <c r="O10" s="27" t="s">
        <v>47</v>
      </c>
      <c r="P10" s="307"/>
      <c r="Q10" s="308"/>
      <c r="R10" s="70" t="s">
        <v>6</v>
      </c>
      <c r="S10" s="70" t="s">
        <v>1</v>
      </c>
      <c r="T10" s="70" t="s">
        <v>43</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s="2" customFormat="1" ht="67.5" customHeight="1" x14ac:dyDescent="0.35">
      <c r="B11" s="328" t="s">
        <v>252</v>
      </c>
      <c r="C11" s="328" t="s">
        <v>297</v>
      </c>
      <c r="D11" s="328" t="s">
        <v>178</v>
      </c>
      <c r="E11" s="333" t="s">
        <v>298</v>
      </c>
      <c r="F11" s="333" t="s">
        <v>299</v>
      </c>
      <c r="G11" s="213" t="s">
        <v>45</v>
      </c>
      <c r="H11" s="311" t="s">
        <v>37</v>
      </c>
      <c r="I11" s="103" t="s">
        <v>41</v>
      </c>
      <c r="J11" s="103" t="s">
        <v>46</v>
      </c>
      <c r="K11" s="103" t="s">
        <v>70</v>
      </c>
      <c r="L11" s="7">
        <v>0</v>
      </c>
      <c r="M11" s="7">
        <v>2</v>
      </c>
      <c r="N11" s="7">
        <v>0</v>
      </c>
      <c r="O11" s="7">
        <f>SUM(L11:N11)</f>
        <v>2</v>
      </c>
      <c r="P11" s="103" t="str">
        <f>K11</f>
        <v>FATIGA AUDITIVA, CEFALEAS</v>
      </c>
      <c r="Q11" s="103">
        <v>8</v>
      </c>
      <c r="R11" s="103" t="s">
        <v>34</v>
      </c>
      <c r="S11" s="103" t="s">
        <v>34</v>
      </c>
      <c r="T11" s="103" t="s">
        <v>34</v>
      </c>
      <c r="U11" s="8">
        <v>2</v>
      </c>
      <c r="V11" s="8">
        <v>4</v>
      </c>
      <c r="W11" s="8">
        <f t="shared" ref="W11:W20" si="0">V11*U11</f>
        <v>8</v>
      </c>
      <c r="X11" s="9" t="str">
        <f t="shared" ref="X11:X20" si="1">+IF(AND(U11*V11&gt;=24,U11*V11&lt;=40),"MA",IF(AND(U11*V11&gt;=10,U11*V11&lt;=20),"A",IF(AND(U11*V11&gt;=6,U11*V11&lt;=8),"M",IF(AND(U11*V11&gt;=0,U11*V11&lt;=4),"B",""))))</f>
        <v>M</v>
      </c>
      <c r="Y11" s="10" t="str">
        <f t="shared" ref="Y11:Y20"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 t="shared" ref="AB11:AB20" si="3">+IF(AND(U11*V11*Z11&gt;=600,U11*V11*Z11&lt;=4000),"I",IF(AND(U11*V11*Z11&gt;=150,U11*V11*Z11&lt;=500),"II",IF(AND(U11*V11*Z11&gt;=40,U11*V11*Z11&lt;=120),"III",IF(AND(U11*V11*Z11&gt;=0,U11*V11*Z11&lt;=20),"IV",""))))</f>
        <v>III</v>
      </c>
      <c r="AC11" s="10" t="str">
        <f t="shared" ref="AC11:AC20" si="4">+IF(AB11="I","Situación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20" si="5">+IF(AB11="I","No aceptable",IF(AB11="II","No aceptable o aceptable con control específico",IF(AB11="III","Aceptable",IF(AB11="IV","Aceptable",""))))</f>
        <v>Aceptable</v>
      </c>
      <c r="AE11" s="10" t="s">
        <v>39</v>
      </c>
      <c r="AF11" s="103" t="s">
        <v>35</v>
      </c>
      <c r="AG11" s="103" t="s">
        <v>38</v>
      </c>
      <c r="AH11" s="103" t="s">
        <v>35</v>
      </c>
      <c r="AI11" s="13" t="s">
        <v>797</v>
      </c>
      <c r="AJ11" s="103" t="s">
        <v>35</v>
      </c>
      <c r="AK11" s="14" t="s">
        <v>795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8.25" thickBot="1" x14ac:dyDescent="0.4">
      <c r="B12" s="315"/>
      <c r="C12" s="315"/>
      <c r="D12" s="315"/>
      <c r="E12" s="334"/>
      <c r="F12" s="334"/>
      <c r="G12" s="213" t="s">
        <v>45</v>
      </c>
      <c r="H12" s="321"/>
      <c r="I12" s="15" t="s">
        <v>52</v>
      </c>
      <c r="J12" s="15" t="s">
        <v>57</v>
      </c>
      <c r="K12" s="103" t="s">
        <v>59</v>
      </c>
      <c r="L12" s="7">
        <v>0</v>
      </c>
      <c r="M12" s="7">
        <v>2</v>
      </c>
      <c r="N12" s="7">
        <v>0</v>
      </c>
      <c r="O12" s="7">
        <f t="shared" ref="O12:O20" si="6">SUM(L12:N12)</f>
        <v>2</v>
      </c>
      <c r="P12" s="103" t="str">
        <f t="shared" ref="P12:P20" si="7">K12</f>
        <v xml:space="preserve">FATIGA VISUAL, CEFALEÁ, DISMINUCIÓN DE LA DESTREZA Y PRECISIÓN, DESLUMBRAMIENTO </v>
      </c>
      <c r="Q12" s="103">
        <v>8</v>
      </c>
      <c r="R12" s="103" t="s">
        <v>64</v>
      </c>
      <c r="S12" s="103" t="s">
        <v>120</v>
      </c>
      <c r="T12" s="103" t="s">
        <v>34</v>
      </c>
      <c r="U12" s="8">
        <v>2</v>
      </c>
      <c r="V12" s="8">
        <v>4</v>
      </c>
      <c r="W12" s="8">
        <f t="shared" si="0"/>
        <v>8</v>
      </c>
      <c r="X12" s="9" t="str">
        <f t="shared" si="1"/>
        <v>M</v>
      </c>
      <c r="Y12" s="10" t="str">
        <f t="shared" si="2"/>
        <v>Situación deficiente con exposición esporádica, o bien situación mejorable con exposición continuada o frecuente. Es posible que suceda el daño alguna vez.</v>
      </c>
      <c r="Z12" s="8">
        <v>10</v>
      </c>
      <c r="AA12" s="8">
        <f t="shared" ref="AA12:AA20" si="8">W12*Z12</f>
        <v>80</v>
      </c>
      <c r="AB12" s="11" t="str">
        <f t="shared" si="3"/>
        <v>III</v>
      </c>
      <c r="AC12" s="10" t="str">
        <f t="shared" si="4"/>
        <v>Mejorar si es posible. Sería conveniente justificar la intervención y su rentabilidad.</v>
      </c>
      <c r="AD12" s="12" t="str">
        <f t="shared" si="5"/>
        <v>Aceptable</v>
      </c>
      <c r="AE12" s="10" t="s">
        <v>68</v>
      </c>
      <c r="AF12" s="103" t="s">
        <v>35</v>
      </c>
      <c r="AG12" s="103" t="s">
        <v>35</v>
      </c>
      <c r="AH12" s="103" t="s">
        <v>69</v>
      </c>
      <c r="AI12" s="13" t="s">
        <v>382</v>
      </c>
      <c r="AJ12" s="103" t="s">
        <v>35</v>
      </c>
      <c r="AK12" s="14" t="s">
        <v>796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81.75" thickBot="1" x14ac:dyDescent="0.4">
      <c r="B13" s="315"/>
      <c r="C13" s="315"/>
      <c r="D13" s="315"/>
      <c r="E13" s="334"/>
      <c r="F13" s="334"/>
      <c r="G13" s="213" t="s">
        <v>45</v>
      </c>
      <c r="H13" s="15" t="s">
        <v>49</v>
      </c>
      <c r="I13" s="15" t="s">
        <v>80</v>
      </c>
      <c r="J13" s="15" t="s">
        <v>81</v>
      </c>
      <c r="K13" s="103" t="s">
        <v>82</v>
      </c>
      <c r="L13" s="7">
        <v>0</v>
      </c>
      <c r="M13" s="7">
        <v>2</v>
      </c>
      <c r="N13" s="7">
        <v>0</v>
      </c>
      <c r="O13" s="7">
        <f t="shared" si="6"/>
        <v>2</v>
      </c>
      <c r="P13" s="103" t="str">
        <f t="shared" si="7"/>
        <v>ESTRÉS POR MONOTONÍA Y RESPONSABILIDAD, TRANSTORNOS EN LA ATENCIÓN, CEFALEAS MIGRAÑOSAS, ESPASMOS MUSCULARES.</v>
      </c>
      <c r="Q13" s="103">
        <v>8</v>
      </c>
      <c r="R13" s="103" t="s">
        <v>34</v>
      </c>
      <c r="S13" s="103" t="s">
        <v>34</v>
      </c>
      <c r="T13" s="103" t="s">
        <v>34</v>
      </c>
      <c r="U13" s="8">
        <v>2</v>
      </c>
      <c r="V13" s="8">
        <v>4</v>
      </c>
      <c r="W13" s="8">
        <f t="shared" si="0"/>
        <v>8</v>
      </c>
      <c r="X13" s="9" t="str">
        <f t="shared" si="1"/>
        <v>M</v>
      </c>
      <c r="Y13" s="10" t="str">
        <f t="shared" si="2"/>
        <v>Situación deficiente con exposición esporádica, o bien situación mejorable con exposición continuada o frecuente. Es posible que suceda el daño alguna vez.</v>
      </c>
      <c r="Z13" s="8">
        <v>10</v>
      </c>
      <c r="AA13" s="8">
        <f t="shared" si="8"/>
        <v>80</v>
      </c>
      <c r="AB13" s="11" t="str">
        <f t="shared" si="3"/>
        <v>III</v>
      </c>
      <c r="AC13" s="10" t="str">
        <f t="shared" si="4"/>
        <v>Mejorar si es posible. Sería conveniente justificar la intervención y su rentabilidad.</v>
      </c>
      <c r="AD13" s="12" t="str">
        <f t="shared" si="5"/>
        <v>Aceptable</v>
      </c>
      <c r="AE13" s="18" t="s">
        <v>87</v>
      </c>
      <c r="AF13" s="15" t="s">
        <v>35</v>
      </c>
      <c r="AG13" s="15" t="s">
        <v>35</v>
      </c>
      <c r="AH13" s="15" t="s">
        <v>346</v>
      </c>
      <c r="AI13" s="19" t="s">
        <v>794</v>
      </c>
      <c r="AJ13" s="15" t="s">
        <v>35</v>
      </c>
      <c r="AK13" s="14" t="s">
        <v>798</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81" x14ac:dyDescent="0.35">
      <c r="B14" s="315"/>
      <c r="C14" s="315"/>
      <c r="D14" s="315"/>
      <c r="E14" s="334"/>
      <c r="F14" s="334"/>
      <c r="G14" s="284" t="s">
        <v>45</v>
      </c>
      <c r="H14" s="15" t="s">
        <v>572</v>
      </c>
      <c r="I14" s="15" t="s">
        <v>793</v>
      </c>
      <c r="J14" s="15" t="s">
        <v>591</v>
      </c>
      <c r="K14" s="212" t="s">
        <v>576</v>
      </c>
      <c r="L14" s="281">
        <v>0</v>
      </c>
      <c r="M14" s="281">
        <v>2</v>
      </c>
      <c r="N14" s="281">
        <v>0</v>
      </c>
      <c r="O14" s="281">
        <f t="shared" si="6"/>
        <v>2</v>
      </c>
      <c r="P14" s="15" t="s">
        <v>577</v>
      </c>
      <c r="Q14" s="15">
        <v>8</v>
      </c>
      <c r="R14" s="15" t="s">
        <v>34</v>
      </c>
      <c r="S14" s="15" t="s">
        <v>34</v>
      </c>
      <c r="T14" s="285" t="s">
        <v>34</v>
      </c>
      <c r="U14" s="90">
        <v>2</v>
      </c>
      <c r="V14" s="8">
        <v>3</v>
      </c>
      <c r="W14" s="8">
        <f t="shared" si="0"/>
        <v>6</v>
      </c>
      <c r="X14" s="9" t="str">
        <f t="shared" si="1"/>
        <v>M</v>
      </c>
      <c r="Y14" s="10" t="str">
        <f t="shared" si="2"/>
        <v>Situación deficiente con exposición esporádica, o bien situación mejorable con exposición continuada o frecuente. Es posible que suceda el daño alguna vez.</v>
      </c>
      <c r="Z14" s="8">
        <v>25</v>
      </c>
      <c r="AA14" s="8">
        <f t="shared" si="8"/>
        <v>150</v>
      </c>
      <c r="AB14" s="11" t="str">
        <f t="shared" si="3"/>
        <v>II</v>
      </c>
      <c r="AC14" s="10" t="str">
        <f t="shared" si="4"/>
        <v>Corregir y adoptar medidas de control de inmediato. Sin embargo suspenda actividades si el nivel de riesgo está por encima o igual de 360.</v>
      </c>
      <c r="AD14" s="12" t="str">
        <f t="shared" si="5"/>
        <v>No aceptable o aceptable con control específico</v>
      </c>
      <c r="AE14" s="282" t="s">
        <v>578</v>
      </c>
      <c r="AF14" s="15" t="s">
        <v>35</v>
      </c>
      <c r="AG14" s="15" t="s">
        <v>35</v>
      </c>
      <c r="AH14" s="15" t="s">
        <v>35</v>
      </c>
      <c r="AI14" s="19" t="s">
        <v>787</v>
      </c>
      <c r="AJ14" s="15" t="s">
        <v>602</v>
      </c>
      <c r="AK14" s="135" t="s">
        <v>788</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67.5" x14ac:dyDescent="0.35">
      <c r="B15" s="315"/>
      <c r="C15" s="315"/>
      <c r="D15" s="315"/>
      <c r="E15" s="334"/>
      <c r="F15" s="334"/>
      <c r="G15" s="213" t="s">
        <v>45</v>
      </c>
      <c r="H15" s="15" t="s">
        <v>58</v>
      </c>
      <c r="I15" s="15" t="s">
        <v>162</v>
      </c>
      <c r="J15" s="15" t="s">
        <v>163</v>
      </c>
      <c r="K15" s="73" t="s">
        <v>164</v>
      </c>
      <c r="L15" s="7">
        <v>0</v>
      </c>
      <c r="M15" s="7">
        <v>2</v>
      </c>
      <c r="N15" s="7">
        <v>0</v>
      </c>
      <c r="O15" s="7">
        <f t="shared" si="6"/>
        <v>2</v>
      </c>
      <c r="P15" s="103" t="str">
        <f t="shared" si="7"/>
        <v>ALTERACIONES EN LA CUERDAS VOCALES</v>
      </c>
      <c r="Q15" s="103">
        <v>8</v>
      </c>
      <c r="R15" s="103" t="s">
        <v>34</v>
      </c>
      <c r="S15" s="103" t="s">
        <v>34</v>
      </c>
      <c r="T15" s="103" t="s">
        <v>34</v>
      </c>
      <c r="U15" s="8">
        <v>2</v>
      </c>
      <c r="V15" s="8">
        <v>4</v>
      </c>
      <c r="W15" s="8">
        <f t="shared" si="0"/>
        <v>8</v>
      </c>
      <c r="X15" s="9" t="str">
        <f t="shared" si="1"/>
        <v>M</v>
      </c>
      <c r="Y15" s="10" t="str">
        <f t="shared" si="2"/>
        <v>Situación deficiente con exposición esporádica, o bien situación mejorable con exposición continuada o frecuente. Es posible que suceda el daño alguna vez.</v>
      </c>
      <c r="Z15" s="8">
        <v>10</v>
      </c>
      <c r="AA15" s="8">
        <f t="shared" si="8"/>
        <v>80</v>
      </c>
      <c r="AB15" s="11" t="str">
        <f t="shared" si="3"/>
        <v>III</v>
      </c>
      <c r="AC15" s="10" t="str">
        <f t="shared" si="4"/>
        <v>Mejorar si es posible. Sería conveniente justificar la intervención y su rentabilidad.</v>
      </c>
      <c r="AD15" s="12" t="str">
        <f t="shared" si="5"/>
        <v>Aceptable</v>
      </c>
      <c r="AE15" s="10" t="s">
        <v>127</v>
      </c>
      <c r="AF15" s="15" t="s">
        <v>35</v>
      </c>
      <c r="AG15" s="15" t="s">
        <v>165</v>
      </c>
      <c r="AH15" s="15" t="s">
        <v>383</v>
      </c>
      <c r="AI15" s="20" t="s">
        <v>792</v>
      </c>
      <c r="AJ15" s="15" t="s">
        <v>35</v>
      </c>
      <c r="AK15" s="14" t="s">
        <v>798</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67.5" x14ac:dyDescent="0.35">
      <c r="B16" s="315"/>
      <c r="C16" s="315"/>
      <c r="D16" s="315"/>
      <c r="E16" s="334"/>
      <c r="F16" s="334"/>
      <c r="G16" s="213" t="s">
        <v>45</v>
      </c>
      <c r="H16" s="15"/>
      <c r="I16" s="15" t="s">
        <v>51</v>
      </c>
      <c r="J16" s="15" t="s">
        <v>97</v>
      </c>
      <c r="K16" s="103" t="s">
        <v>91</v>
      </c>
      <c r="L16" s="7">
        <v>0</v>
      </c>
      <c r="M16" s="7">
        <v>2</v>
      </c>
      <c r="N16" s="7">
        <v>0</v>
      </c>
      <c r="O16" s="7">
        <f t="shared" si="6"/>
        <v>2</v>
      </c>
      <c r="P16" s="103" t="str">
        <f t="shared" si="7"/>
        <v>ALTERACIONES OSTEOMUSCULARES DE ESPALDA Y EXTREMIDADES.</v>
      </c>
      <c r="Q16" s="103">
        <v>8</v>
      </c>
      <c r="R16" s="103" t="s">
        <v>34</v>
      </c>
      <c r="S16" s="113" t="s">
        <v>34</v>
      </c>
      <c r="T16" s="103" t="s">
        <v>34</v>
      </c>
      <c r="U16" s="8">
        <v>2</v>
      </c>
      <c r="V16" s="8">
        <v>4</v>
      </c>
      <c r="W16" s="8">
        <f t="shared" si="0"/>
        <v>8</v>
      </c>
      <c r="X16" s="9" t="str">
        <f t="shared" si="1"/>
        <v>M</v>
      </c>
      <c r="Y16" s="10" t="str">
        <f t="shared" si="2"/>
        <v>Situación deficiente con exposición esporádica, o bien situación mejorable con exposición continuada o frecuente. Es posible que suceda el daño alguna vez.</v>
      </c>
      <c r="Z16" s="8">
        <v>10</v>
      </c>
      <c r="AA16" s="8">
        <f t="shared" si="8"/>
        <v>80</v>
      </c>
      <c r="AB16" s="11" t="str">
        <f t="shared" si="3"/>
        <v>III</v>
      </c>
      <c r="AC16" s="10" t="str">
        <f t="shared" si="4"/>
        <v>Mejorar si es posible. Sería conveniente justificar la intervención y su rentabilidad.</v>
      </c>
      <c r="AD16" s="12" t="str">
        <f t="shared" si="5"/>
        <v>Aceptable</v>
      </c>
      <c r="AE16" s="10" t="s">
        <v>127</v>
      </c>
      <c r="AF16" s="15" t="s">
        <v>35</v>
      </c>
      <c r="AG16" s="15" t="s">
        <v>35</v>
      </c>
      <c r="AH16" s="15" t="s">
        <v>383</v>
      </c>
      <c r="AI16" s="20" t="s">
        <v>791</v>
      </c>
      <c r="AJ16" s="103" t="s">
        <v>35</v>
      </c>
      <c r="AK16" s="14" t="s">
        <v>799</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7.5" x14ac:dyDescent="0.35">
      <c r="B17" s="315"/>
      <c r="C17" s="315"/>
      <c r="D17" s="315"/>
      <c r="E17" s="334"/>
      <c r="F17" s="334"/>
      <c r="G17" s="213" t="s">
        <v>34</v>
      </c>
      <c r="H17" s="15" t="s">
        <v>50</v>
      </c>
      <c r="I17" s="15" t="s">
        <v>100</v>
      </c>
      <c r="J17" s="15" t="s">
        <v>187</v>
      </c>
      <c r="K17" s="113" t="s">
        <v>188</v>
      </c>
      <c r="L17" s="7">
        <v>0</v>
      </c>
      <c r="M17" s="7">
        <v>2</v>
      </c>
      <c r="N17" s="7">
        <v>0</v>
      </c>
      <c r="O17" s="7">
        <f t="shared" si="6"/>
        <v>2</v>
      </c>
      <c r="P17" s="103" t="str">
        <f t="shared" si="7"/>
        <v>GOLPES</v>
      </c>
      <c r="Q17" s="103">
        <v>8</v>
      </c>
      <c r="R17" s="103" t="s">
        <v>34</v>
      </c>
      <c r="S17" s="103" t="s">
        <v>34</v>
      </c>
      <c r="T17" s="103" t="s">
        <v>34</v>
      </c>
      <c r="U17" s="8">
        <v>2</v>
      </c>
      <c r="V17" s="8">
        <v>3</v>
      </c>
      <c r="W17" s="8">
        <f t="shared" si="0"/>
        <v>6</v>
      </c>
      <c r="X17" s="9" t="str">
        <f t="shared" si="1"/>
        <v>M</v>
      </c>
      <c r="Y17" s="10" t="str">
        <f t="shared" si="2"/>
        <v>Situación deficiente con exposición esporádica, o bien situación mejorable con exposición continuada o frecuente. Es posible que suceda el daño alguna vez.</v>
      </c>
      <c r="Z17" s="8">
        <v>10</v>
      </c>
      <c r="AA17" s="8">
        <f t="shared" si="8"/>
        <v>60</v>
      </c>
      <c r="AB17" s="11" t="str">
        <f t="shared" si="3"/>
        <v>III</v>
      </c>
      <c r="AC17" s="10" t="str">
        <f t="shared" si="4"/>
        <v>Mejorar si es posible. Sería conveniente justificar la intervención y su rentabilidad.</v>
      </c>
      <c r="AD17" s="12" t="str">
        <f t="shared" si="5"/>
        <v>Aceptable</v>
      </c>
      <c r="AE17" s="10" t="s">
        <v>104</v>
      </c>
      <c r="AF17" s="211" t="s">
        <v>35</v>
      </c>
      <c r="AG17" s="211" t="s">
        <v>35</v>
      </c>
      <c r="AH17" s="211" t="s">
        <v>35</v>
      </c>
      <c r="AI17" s="13" t="s">
        <v>790</v>
      </c>
      <c r="AJ17" s="211" t="s">
        <v>35</v>
      </c>
      <c r="AK17" s="14" t="s">
        <v>800</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1" x14ac:dyDescent="0.35">
      <c r="B18" s="315"/>
      <c r="C18" s="315"/>
      <c r="D18" s="315"/>
      <c r="E18" s="334"/>
      <c r="F18" s="334"/>
      <c r="G18" s="213" t="s">
        <v>34</v>
      </c>
      <c r="H18" s="15"/>
      <c r="I18" s="15" t="s">
        <v>149</v>
      </c>
      <c r="J18" s="15" t="s">
        <v>239</v>
      </c>
      <c r="K18" s="138" t="s">
        <v>240</v>
      </c>
      <c r="L18" s="7">
        <v>0</v>
      </c>
      <c r="M18" s="7">
        <v>2</v>
      </c>
      <c r="N18" s="7">
        <v>0</v>
      </c>
      <c r="O18" s="7">
        <f t="shared" si="6"/>
        <v>2</v>
      </c>
      <c r="P18" s="138" t="s">
        <v>241</v>
      </c>
      <c r="Q18" s="138">
        <v>1</v>
      </c>
      <c r="R18" s="138" t="s">
        <v>34</v>
      </c>
      <c r="S18" s="138" t="s">
        <v>34</v>
      </c>
      <c r="T18" s="138" t="s">
        <v>34</v>
      </c>
      <c r="U18" s="8">
        <v>6</v>
      </c>
      <c r="V18" s="8">
        <v>2</v>
      </c>
      <c r="W18" s="8">
        <f t="shared" si="0"/>
        <v>12</v>
      </c>
      <c r="X18" s="9" t="str">
        <f t="shared" si="1"/>
        <v>A</v>
      </c>
      <c r="Y18" s="10" t="str">
        <f t="shared" si="2"/>
        <v>Situación deficiente con exposición frecuente u ocasional, o bien situación muy deficiente con exposición ocasional o esporádica. La materialización de Riesgo es posible que suceda varias veces en la vida laboral</v>
      </c>
      <c r="Z18" s="8">
        <v>10</v>
      </c>
      <c r="AA18" s="8">
        <f t="shared" si="8"/>
        <v>120</v>
      </c>
      <c r="AB18" s="11" t="str">
        <f t="shared" si="3"/>
        <v>III</v>
      </c>
      <c r="AC18" s="10" t="str">
        <f t="shared" si="4"/>
        <v>Mejorar si es posible. Sería conveniente justificar la intervención y su rentabilidad.</v>
      </c>
      <c r="AD18" s="12" t="str">
        <f t="shared" si="5"/>
        <v>Aceptable</v>
      </c>
      <c r="AE18" s="10" t="s">
        <v>242</v>
      </c>
      <c r="AF18" s="12" t="s">
        <v>35</v>
      </c>
      <c r="AG18" s="12" t="s">
        <v>392</v>
      </c>
      <c r="AH18" s="10" t="s">
        <v>367</v>
      </c>
      <c r="AI18" s="10" t="s">
        <v>789</v>
      </c>
      <c r="AJ18" s="211" t="s">
        <v>35</v>
      </c>
      <c r="AK18" s="14" t="s">
        <v>795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67.5" x14ac:dyDescent="0.35">
      <c r="B19" s="315"/>
      <c r="C19" s="315"/>
      <c r="D19" s="315"/>
      <c r="E19" s="334"/>
      <c r="F19" s="334"/>
      <c r="G19" s="213" t="s">
        <v>34</v>
      </c>
      <c r="H19" s="15"/>
      <c r="I19" s="15" t="s">
        <v>111</v>
      </c>
      <c r="J19" s="15" t="s">
        <v>112</v>
      </c>
      <c r="K19" s="103" t="s">
        <v>60</v>
      </c>
      <c r="L19" s="7">
        <v>0</v>
      </c>
      <c r="M19" s="7">
        <v>2</v>
      </c>
      <c r="N19" s="7">
        <v>0</v>
      </c>
      <c r="O19" s="7">
        <f t="shared" si="6"/>
        <v>2</v>
      </c>
      <c r="P19" s="103" t="str">
        <f t="shared" si="7"/>
        <v>GOLPES, HERIDAS, CONTUSIONES, FRACTURAS, MUERTE</v>
      </c>
      <c r="Q19" s="103">
        <v>8</v>
      </c>
      <c r="R19" s="103" t="s">
        <v>34</v>
      </c>
      <c r="S19" s="103" t="s">
        <v>34</v>
      </c>
      <c r="T19" s="103" t="s">
        <v>34</v>
      </c>
      <c r="U19" s="8">
        <v>2</v>
      </c>
      <c r="V19" s="8">
        <v>4</v>
      </c>
      <c r="W19" s="8">
        <f t="shared" si="0"/>
        <v>8</v>
      </c>
      <c r="X19" s="9" t="str">
        <f t="shared" si="1"/>
        <v>M</v>
      </c>
      <c r="Y19" s="10" t="str">
        <f t="shared" si="2"/>
        <v>Situación deficiente con exposición esporádica, o bien situación mejorable con exposición continuada o frecuente. Es posible que suceda el daño alguna vez.</v>
      </c>
      <c r="Z19" s="8">
        <v>60</v>
      </c>
      <c r="AA19" s="8">
        <f t="shared" si="8"/>
        <v>480</v>
      </c>
      <c r="AB19" s="11" t="str">
        <f t="shared" si="3"/>
        <v>II</v>
      </c>
      <c r="AC19" s="10" t="str">
        <f t="shared" si="4"/>
        <v>Corregir y adoptar medidas de control de inmediato. Sin embargo suspenda actividades si el nivel de riesgo está por encima o igual de 360.</v>
      </c>
      <c r="AD19" s="12" t="str">
        <f t="shared" si="5"/>
        <v>No aceptable o aceptable con control específico</v>
      </c>
      <c r="AE19" s="12" t="s">
        <v>35</v>
      </c>
      <c r="AF19" s="15" t="s">
        <v>35</v>
      </c>
      <c r="AG19" s="15" t="s">
        <v>35</v>
      </c>
      <c r="AH19" s="15" t="s">
        <v>35</v>
      </c>
      <c r="AI19" s="13" t="s">
        <v>770</v>
      </c>
      <c r="AJ19" s="15" t="s">
        <v>35</v>
      </c>
      <c r="AK19" s="14" t="s">
        <v>800</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12" customFormat="1" ht="94.5" x14ac:dyDescent="0.35">
      <c r="B20" s="329"/>
      <c r="C20" s="329"/>
      <c r="D20" s="329"/>
      <c r="E20" s="335"/>
      <c r="F20" s="335"/>
      <c r="G20" s="213" t="s">
        <v>34</v>
      </c>
      <c r="H20" s="25" t="s">
        <v>113</v>
      </c>
      <c r="I20" s="103" t="s">
        <v>114</v>
      </c>
      <c r="J20" s="15" t="s">
        <v>116</v>
      </c>
      <c r="K20" s="103" t="s">
        <v>115</v>
      </c>
      <c r="L20" s="7">
        <v>0</v>
      </c>
      <c r="M20" s="7">
        <v>2</v>
      </c>
      <c r="N20" s="7">
        <v>0</v>
      </c>
      <c r="O20" s="7">
        <f t="shared" si="6"/>
        <v>2</v>
      </c>
      <c r="P20" s="103" t="str">
        <f t="shared" si="7"/>
        <v>HERIDAS, FRACTURAS LACERACIONES MUERTE</v>
      </c>
      <c r="Q20" s="103">
        <v>8</v>
      </c>
      <c r="R20" s="103" t="s">
        <v>34</v>
      </c>
      <c r="S20" s="103" t="s">
        <v>34</v>
      </c>
      <c r="T20" s="103" t="s">
        <v>34</v>
      </c>
      <c r="U20" s="8">
        <v>1</v>
      </c>
      <c r="V20" s="8">
        <v>2</v>
      </c>
      <c r="W20" s="8">
        <f t="shared" si="0"/>
        <v>2</v>
      </c>
      <c r="X20" s="9" t="str">
        <f t="shared" si="1"/>
        <v>B</v>
      </c>
      <c r="Y20" s="10" t="str">
        <f t="shared" si="2"/>
        <v>Situación mejorable con exposición ocasional o esporádica, o situación sin anomalía destacable con cualquier nivel de exposición. No es esperable que se materialice el riesgo, aunque puede ser concebible.</v>
      </c>
      <c r="Z20" s="8">
        <v>10</v>
      </c>
      <c r="AA20" s="8">
        <f t="shared" si="8"/>
        <v>20</v>
      </c>
      <c r="AB20" s="11" t="str">
        <f t="shared" si="3"/>
        <v>IV</v>
      </c>
      <c r="AC20" s="10" t="str">
        <f t="shared" si="4"/>
        <v>Mantener las medidas de control existentes, pero se deberían considerar soluciones o mejoras y se deben hacer comprobaciones periódicas para asegurar que el riesgo aún es tolerable.</v>
      </c>
      <c r="AD20" s="12" t="str">
        <f t="shared" si="5"/>
        <v>Aceptable</v>
      </c>
      <c r="AE20" s="24" t="s">
        <v>117</v>
      </c>
      <c r="AF20" s="211" t="s">
        <v>35</v>
      </c>
      <c r="AG20" s="211" t="s">
        <v>35</v>
      </c>
      <c r="AH20" s="211" t="s">
        <v>118</v>
      </c>
      <c r="AI20" s="13" t="s">
        <v>419</v>
      </c>
      <c r="AJ20" s="211" t="s">
        <v>35</v>
      </c>
      <c r="AK20" s="14" t="s">
        <v>36</v>
      </c>
    </row>
    <row r="21" spans="2:64" ht="67.5" customHeight="1" x14ac:dyDescent="0.2">
      <c r="AI21" s="220"/>
    </row>
    <row r="22" spans="2:64" x14ac:dyDescent="0.2">
      <c r="AI22" s="220"/>
    </row>
    <row r="50" ht="67.5" customHeight="1" x14ac:dyDescent="0.2"/>
    <row r="64" ht="67.5" customHeight="1" x14ac:dyDescent="0.2"/>
    <row r="79" ht="67.5" customHeight="1" x14ac:dyDescent="0.2"/>
    <row r="94" ht="67.5" customHeight="1" x14ac:dyDescent="0.2"/>
    <row r="109" ht="67.5" customHeight="1" x14ac:dyDescent="0.2"/>
    <row r="124" ht="67.5" customHeight="1" x14ac:dyDescent="0.2"/>
    <row r="137" ht="67.5" customHeight="1" x14ac:dyDescent="0.2"/>
    <row r="152" ht="67.5" customHeight="1" x14ac:dyDescent="0.2"/>
    <row r="165" ht="67.5" customHeight="1" x14ac:dyDescent="0.2"/>
    <row r="179" ht="67.5" customHeight="1" x14ac:dyDescent="0.2"/>
    <row r="193" ht="67.5" customHeight="1" x14ac:dyDescent="0.2"/>
    <row r="207" ht="67.5" customHeight="1" x14ac:dyDescent="0.2"/>
    <row r="221" ht="67.5" customHeight="1" x14ac:dyDescent="0.2"/>
    <row r="235" ht="67.5" customHeight="1" x14ac:dyDescent="0.2"/>
    <row r="249" ht="67.5" customHeight="1" x14ac:dyDescent="0.2"/>
    <row r="263" ht="67.5" customHeight="1" x14ac:dyDescent="0.2"/>
    <row r="278" ht="67.5" customHeight="1" x14ac:dyDescent="0.2"/>
    <row r="293" ht="67.5" customHeight="1" x14ac:dyDescent="0.2"/>
    <row r="308" ht="67.5" customHeight="1" x14ac:dyDescent="0.2"/>
    <row r="322" ht="67.5" customHeight="1" x14ac:dyDescent="0.2"/>
    <row r="336" ht="67.5" customHeight="1" x14ac:dyDescent="0.2"/>
    <row r="350" ht="67.5" customHeight="1" x14ac:dyDescent="0.2"/>
    <row r="364" ht="67.5" customHeight="1" x14ac:dyDescent="0.2"/>
    <row r="378" ht="67.5" customHeight="1" x14ac:dyDescent="0.2"/>
    <row r="392" ht="67.5" customHeight="1" x14ac:dyDescent="0.2"/>
    <row r="407" ht="67.5" customHeight="1" x14ac:dyDescent="0.2"/>
    <row r="421" ht="67.5" customHeight="1" x14ac:dyDescent="0.2"/>
    <row r="435" ht="67.5" customHeight="1" x14ac:dyDescent="0.2"/>
    <row r="449" ht="67.5" customHeight="1" x14ac:dyDescent="0.2"/>
    <row r="463" ht="67.5" customHeight="1" x14ac:dyDescent="0.2"/>
    <row r="477" ht="67.5" customHeight="1" x14ac:dyDescent="0.2"/>
    <row r="492" ht="67.5" customHeight="1" x14ac:dyDescent="0.2"/>
    <row r="507" ht="67.5" customHeight="1" x14ac:dyDescent="0.2"/>
    <row r="522" ht="67.5" customHeight="1" x14ac:dyDescent="0.2"/>
    <row r="537" ht="148.5" customHeight="1" x14ac:dyDescent="0.2"/>
    <row r="546" ht="67.5" customHeight="1" x14ac:dyDescent="0.2"/>
    <row r="561" ht="67.5" customHeight="1" x14ac:dyDescent="0.2"/>
    <row r="576" ht="67.5" customHeight="1" x14ac:dyDescent="0.2"/>
    <row r="590" ht="67.5" customHeight="1" x14ac:dyDescent="0.2"/>
    <row r="604" ht="67.5" customHeight="1" x14ac:dyDescent="0.2"/>
    <row r="619" ht="67.5" customHeight="1" x14ac:dyDescent="0.2"/>
    <row r="633" ht="67.5" customHeight="1" x14ac:dyDescent="0.2"/>
    <row r="647" ht="67.5" customHeight="1" x14ac:dyDescent="0.2"/>
    <row r="662" ht="67.5" customHeight="1" x14ac:dyDescent="0.2"/>
    <row r="677" ht="67.5" customHeight="1" x14ac:dyDescent="0.2"/>
    <row r="692" ht="67.5" customHeight="1" x14ac:dyDescent="0.2"/>
    <row r="707" ht="67.5" customHeight="1" x14ac:dyDescent="0.2"/>
    <row r="721" ht="67.5" customHeight="1" x14ac:dyDescent="0.2"/>
    <row r="736" ht="67.5" customHeight="1" x14ac:dyDescent="0.2"/>
    <row r="751" ht="67.5" customHeight="1" x14ac:dyDescent="0.2"/>
    <row r="765" ht="67.5" customHeight="1" x14ac:dyDescent="0.2"/>
    <row r="780" ht="67.5" customHeight="1" x14ac:dyDescent="0.2"/>
    <row r="794" ht="148.5" customHeight="1" x14ac:dyDescent="0.2"/>
  </sheetData>
  <mergeCells count="42">
    <mergeCell ref="G9:G10"/>
    <mergeCell ref="B5:T5"/>
    <mergeCell ref="U5:AK5"/>
    <mergeCell ref="B7:T8"/>
    <mergeCell ref="U7:AC8"/>
    <mergeCell ref="AD7:AD8"/>
    <mergeCell ref="AE7:AK7"/>
    <mergeCell ref="AE8:AK8"/>
    <mergeCell ref="B9:B10"/>
    <mergeCell ref="C9:C10"/>
    <mergeCell ref="D9:D10"/>
    <mergeCell ref="E9:E10"/>
    <mergeCell ref="F9:F10"/>
    <mergeCell ref="AJ9:AJ10"/>
    <mergeCell ref="AK9:AK10"/>
    <mergeCell ref="B11:B20"/>
    <mergeCell ref="C11:C20"/>
    <mergeCell ref="D11:D20"/>
    <mergeCell ref="E11:E20"/>
    <mergeCell ref="F11:F20"/>
    <mergeCell ref="AA9:AA10"/>
    <mergeCell ref="AB9:AB10"/>
    <mergeCell ref="AC9:AC10"/>
    <mergeCell ref="X9:X10"/>
    <mergeCell ref="Y9:Y10"/>
    <mergeCell ref="Z9:Z10"/>
    <mergeCell ref="H9:J9"/>
    <mergeCell ref="K9:K10"/>
    <mergeCell ref="L9:O9"/>
    <mergeCell ref="H11:H12"/>
    <mergeCell ref="AG9:AG10"/>
    <mergeCell ref="AH9:AH10"/>
    <mergeCell ref="AI9:AI10"/>
    <mergeCell ref="AD9:AD10"/>
    <mergeCell ref="AE9:AE10"/>
    <mergeCell ref="AF9:AF10"/>
    <mergeCell ref="U9:U10"/>
    <mergeCell ref="V9:V10"/>
    <mergeCell ref="W9:W10"/>
    <mergeCell ref="P9:P10"/>
    <mergeCell ref="Q9:Q10"/>
    <mergeCell ref="R9:T9"/>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11:AE13 AB19:AD63 AE19:AE22 AB15:AE17 AB14 AB18">
    <cfRule type="cellIs" dxfId="128" priority="34" stopIfTrue="1" operator="equal">
      <formula>"I"</formula>
    </cfRule>
    <cfRule type="cellIs" dxfId="127" priority="35" stopIfTrue="1" operator="equal">
      <formula>"II"</formula>
    </cfRule>
    <cfRule type="cellIs" dxfId="126" priority="36"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11:AE13 AD19:AE22 AD15:AE17">
    <cfRule type="cellIs" dxfId="125" priority="32" stopIfTrue="1" operator="equal">
      <formula>"Aceptable"</formula>
    </cfRule>
    <cfRule type="cellIs" dxfId="124" priority="33" stopIfTrue="1" operator="equal">
      <formula>"No aceptable"</formula>
    </cfRule>
  </conditionalFormatting>
  <conditionalFormatting sqref="AD11:AD13 AD19:AD810 AD15:AD17">
    <cfRule type="containsText" dxfId="123" priority="27" stopIfTrue="1" operator="containsText" text="No aceptable o aceptable con control específico">
      <formula>NOT(ISERROR(SEARCH("No aceptable o aceptable con control específico",AD11)))</formula>
    </cfRule>
    <cfRule type="containsText" dxfId="122" priority="30" stopIfTrue="1" operator="containsText" text="No aceptable">
      <formula>NOT(ISERROR(SEARCH("No aceptable",AD11)))</formula>
    </cfRule>
    <cfRule type="containsText" dxfId="121" priority="31" stopIfTrue="1" operator="containsText" text="No Aceptable o aceptable con control específico">
      <formula>NOT(ISERROR(SEARCH("No Aceptable o aceptable con control específico",AD11)))</formula>
    </cfRule>
  </conditionalFormatting>
  <conditionalFormatting sqref="AD13">
    <cfRule type="containsText" dxfId="120" priority="28" stopIfTrue="1" operator="containsText" text="No aceptable">
      <formula>NOT(ISERROR(SEARCH("No aceptable",AD13)))</formula>
    </cfRule>
    <cfRule type="containsText" dxfId="119" priority="29" stopIfTrue="1" operator="containsText" text="No Aceptable o aceptable con control específico">
      <formula>NOT(ISERROR(SEARCH("No Aceptable o aceptable con control específico",AD13)))</formula>
    </cfRule>
  </conditionalFormatting>
  <conditionalFormatting sqref="AD18:AE18">
    <cfRule type="cellIs" dxfId="118" priority="22" stopIfTrue="1" operator="equal">
      <formula>"Aceptable"</formula>
    </cfRule>
    <cfRule type="cellIs" dxfId="117" priority="23" stopIfTrue="1" operator="equal">
      <formula>"No aceptable"</formula>
    </cfRule>
  </conditionalFormatting>
  <conditionalFormatting sqref="AD18">
    <cfRule type="containsText" dxfId="116" priority="19" stopIfTrue="1" operator="containsText" text="No aceptable o aceptable con control específico">
      <formula>NOT(ISERROR(SEARCH("No aceptable o aceptable con control específico",AD18)))</formula>
    </cfRule>
    <cfRule type="containsText" dxfId="115" priority="20" stopIfTrue="1" operator="containsText" text="No aceptable">
      <formula>NOT(ISERROR(SEARCH("No aceptable",AD18)))</formula>
    </cfRule>
    <cfRule type="containsText" dxfId="114" priority="21" stopIfTrue="1" operator="containsText" text="No Aceptable o aceptable con control específico">
      <formula>NOT(ISERROR(SEARCH("No Aceptable o aceptable con control específico",AD18)))</formula>
    </cfRule>
  </conditionalFormatting>
  <conditionalFormatting sqref="AF20">
    <cfRule type="cellIs" dxfId="113" priority="6" stopIfTrue="1" operator="equal">
      <formula>"Aceptable"</formula>
    </cfRule>
    <cfRule type="cellIs" dxfId="112" priority="7" stopIfTrue="1" operator="equal">
      <formula>"No aceptable"</formula>
    </cfRule>
  </conditionalFormatting>
  <conditionalFormatting sqref="AD14">
    <cfRule type="containsText" dxfId="111" priority="1" stopIfTrue="1" operator="containsText" text="No aceptable o aceptable con control específico">
      <formula>NOT(ISERROR(SEARCH("No aceptable o aceptable con control específico",AD14)))</formula>
    </cfRule>
    <cfRule type="containsText" dxfId="110" priority="2" stopIfTrue="1" operator="containsText" text="No aceptable">
      <formula>NOT(ISERROR(SEARCH("No aceptable",AD14)))</formula>
    </cfRule>
    <cfRule type="containsText" dxfId="109" priority="3" stopIfTrue="1" operator="containsText" text="No Aceptable o aceptable con control específico">
      <formula>NOT(ISERROR(SEARCH("No Aceptable o aceptable con control específico",AD14)))</formula>
    </cfRule>
  </conditionalFormatting>
  <conditionalFormatting sqref="AD14:AE14">
    <cfRule type="cellIs" dxfId="108" priority="4" stopIfTrue="1" operator="equal">
      <formula>"Aceptable"</formula>
    </cfRule>
    <cfRule type="cellIs" dxfId="107" priority="5" stopIfTrue="1" operator="equal">
      <formula>"No aceptable"</formula>
    </cfRule>
  </conditionalFormatting>
  <dataValidations count="4">
    <dataValidation allowBlank="1" sqref="AA18 AA14" xr:uid="{00000000-0002-0000-1F00-000000000000}"/>
    <dataValidation type="list" allowBlank="1" showInputMessage="1" showErrorMessage="1" prompt="10 = Muy Alto_x000a_6 = Alto_x000a_2 = Medio_x000a_0 = Bajo" sqref="U18 U14" xr:uid="{00000000-0002-0000-1F00-000001000000}">
      <formula1>"10, 6, 2, 0, "</formula1>
    </dataValidation>
    <dataValidation type="list" allowBlank="1" showInputMessage="1" prompt="4 = Continua_x000a_3 = Frecuente_x000a_2 = Ocasional_x000a_1 = Esporádica" sqref="V18 V14" xr:uid="{00000000-0002-0000-1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8 Z14" xr:uid="{00000000-0002-0000-1F00-000003000000}">
      <formula1>"100,60,25,10"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AK23"/>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5.7109375" style="4" customWidth="1"/>
    <col min="5" max="5" width="5.85546875" style="5" customWidth="1"/>
    <col min="6" max="6" width="10" style="4" customWidth="1"/>
    <col min="7" max="7" width="8.28515625" style="4" customWidth="1"/>
    <col min="8" max="8" width="20.28515625" style="6" customWidth="1"/>
    <col min="9" max="9" width="32.710937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2: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2: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2:37" ht="6.75" customHeight="1" x14ac:dyDescent="0.3"/>
    <row r="5" spans="2:37"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37" ht="7.5" customHeight="1" x14ac:dyDescent="0.3"/>
    <row r="7" spans="2: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2: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2:37"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2:37" s="2" customFormat="1" ht="92.25" x14ac:dyDescent="0.35">
      <c r="B10" s="308"/>
      <c r="C10" s="308"/>
      <c r="D10" s="308"/>
      <c r="E10" s="308"/>
      <c r="F10" s="308"/>
      <c r="G10" s="308"/>
      <c r="H10" s="208" t="s">
        <v>3</v>
      </c>
      <c r="I10" s="208" t="s">
        <v>4</v>
      </c>
      <c r="J10" s="208" t="s">
        <v>6</v>
      </c>
      <c r="K10" s="307"/>
      <c r="L10" s="207" t="s">
        <v>42</v>
      </c>
      <c r="M10" s="207" t="s">
        <v>181</v>
      </c>
      <c r="N10" s="27" t="s">
        <v>44</v>
      </c>
      <c r="O10" s="27" t="s">
        <v>47</v>
      </c>
      <c r="P10" s="307"/>
      <c r="Q10" s="308"/>
      <c r="R10" s="208" t="s">
        <v>6</v>
      </c>
      <c r="S10" s="208" t="s">
        <v>1</v>
      </c>
      <c r="T10" s="208" t="s">
        <v>43</v>
      </c>
      <c r="U10" s="308"/>
      <c r="V10" s="308"/>
      <c r="W10" s="308"/>
      <c r="X10" s="314"/>
      <c r="Y10" s="307"/>
      <c r="Z10" s="308"/>
      <c r="AA10" s="308"/>
      <c r="AB10" s="308"/>
      <c r="AC10" s="307"/>
      <c r="AD10" s="308"/>
      <c r="AE10" s="307"/>
      <c r="AF10" s="307"/>
      <c r="AG10" s="307"/>
      <c r="AH10" s="307"/>
      <c r="AI10" s="307"/>
      <c r="AJ10" s="307"/>
      <c r="AK10" s="307"/>
    </row>
    <row r="11" spans="2:37" s="2" customFormat="1" ht="67.5" x14ac:dyDescent="0.35">
      <c r="B11" s="328" t="s">
        <v>252</v>
      </c>
      <c r="C11" s="328" t="s">
        <v>803</v>
      </c>
      <c r="D11" s="328" t="s">
        <v>300</v>
      </c>
      <c r="E11" s="333" t="s">
        <v>302</v>
      </c>
      <c r="F11" s="333" t="s">
        <v>301</v>
      </c>
      <c r="G11" s="25" t="s">
        <v>45</v>
      </c>
      <c r="H11" s="311" t="s">
        <v>170</v>
      </c>
      <c r="I11" s="13" t="s">
        <v>545</v>
      </c>
      <c r="J11" s="13" t="s">
        <v>544</v>
      </c>
      <c r="K11" s="252" t="s">
        <v>802</v>
      </c>
      <c r="L11" s="225">
        <v>0</v>
      </c>
      <c r="M11" s="225">
        <v>6</v>
      </c>
      <c r="N11" s="225">
        <v>0</v>
      </c>
      <c r="O11" s="225">
        <f>SUM(L11:N11)</f>
        <v>6</v>
      </c>
      <c r="P11" s="211" t="str">
        <f>K11</f>
        <v xml:space="preserve">HEPATITIS B, INFECCIONES  BACTERIANAS , AFECCIONES RESPIRATORIAS </v>
      </c>
      <c r="Q11" s="211">
        <v>8</v>
      </c>
      <c r="R11" s="211" t="s">
        <v>34</v>
      </c>
      <c r="S11" s="211" t="s">
        <v>34</v>
      </c>
      <c r="T11" s="211" t="s">
        <v>136</v>
      </c>
      <c r="U11" s="8">
        <v>2</v>
      </c>
      <c r="V11" s="8">
        <v>4</v>
      </c>
      <c r="W11" s="8">
        <f>V11*U11</f>
        <v>8</v>
      </c>
      <c r="X11" s="9" t="str">
        <f>+IF(AND(U11*V11&gt;=24,U11*V11&lt;=40),"MA",IF(AND(U11*V11&gt;=10,U11*V11&lt;=20),"A",IF(AND(U11*V11&gt;=6,U11*V11&lt;=8),"M",IF(AND(U11*V11&gt;=0,U11*V11&lt;=4),"B",""))))</f>
        <v>M</v>
      </c>
      <c r="Y11" s="10" t="str">
        <f t="shared" ref="Y11:Y22" si="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25</v>
      </c>
      <c r="AA11" s="8">
        <f>W11*Z11</f>
        <v>200</v>
      </c>
      <c r="AB11" s="11" t="str">
        <f>+IF(AND(U11*V11*Z11&gt;=600,U11*V11*Z11&lt;=4000),"I",IF(AND(U11*V11*Z11&gt;=150,U11*V11*Z11&lt;=500),"II",IF(AND(U11*V11*Z11&gt;=40,U11*V11*Z11&lt;=120),"III",IF(AND(U11*V11*Z11&gt;=0,U11*V11*Z11&lt;=20),"IV",""))))</f>
        <v>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1" s="12" t="str">
        <f>+IF(AB11="I","No aceptable",IF(AB11="II","No aceptable o aceptable con control específico",IF(AB11="III","Aceptable",IF(AB11="IV","Aceptable",""))))</f>
        <v>No aceptable o aceptable con control específico</v>
      </c>
      <c r="AE11" s="10" t="s">
        <v>592</v>
      </c>
      <c r="AF11" s="211" t="s">
        <v>35</v>
      </c>
      <c r="AG11" s="211" t="s">
        <v>38</v>
      </c>
      <c r="AH11" s="211" t="s">
        <v>35</v>
      </c>
      <c r="AI11" s="298" t="s">
        <v>805</v>
      </c>
      <c r="AJ11" s="211" t="s">
        <v>192</v>
      </c>
      <c r="AK11" s="14" t="s">
        <v>36</v>
      </c>
    </row>
    <row r="12" spans="2:37" s="2" customFormat="1" ht="67.5" x14ac:dyDescent="0.35">
      <c r="B12" s="315"/>
      <c r="C12" s="315"/>
      <c r="D12" s="315"/>
      <c r="E12" s="334"/>
      <c r="F12" s="334"/>
      <c r="G12" s="25" t="s">
        <v>45</v>
      </c>
      <c r="H12" s="312"/>
      <c r="I12" s="13" t="s">
        <v>540</v>
      </c>
      <c r="J12" s="252" t="s">
        <v>543</v>
      </c>
      <c r="K12" s="13" t="s">
        <v>546</v>
      </c>
      <c r="L12" s="271">
        <v>0</v>
      </c>
      <c r="M12" s="225">
        <v>6</v>
      </c>
      <c r="N12" s="225">
        <v>0</v>
      </c>
      <c r="O12" s="225">
        <f t="shared" ref="O12:O22" si="1">SUM(L12:N12)</f>
        <v>6</v>
      </c>
      <c r="P12" s="211" t="s">
        <v>194</v>
      </c>
      <c r="Q12" s="211">
        <v>8</v>
      </c>
      <c r="R12" s="211" t="s">
        <v>34</v>
      </c>
      <c r="S12" s="211" t="s">
        <v>34</v>
      </c>
      <c r="T12" s="211" t="s">
        <v>189</v>
      </c>
      <c r="U12" s="8">
        <v>2</v>
      </c>
      <c r="V12" s="8">
        <v>4</v>
      </c>
      <c r="W12" s="8">
        <f>V12*U12</f>
        <v>8</v>
      </c>
      <c r="X12" s="9" t="str">
        <f>+IF(AND(U12*V12&gt;=24,U12*V12&lt;=40),"MA",IF(AND(U12*V12&gt;=10,U12*V12&lt;=20),"A",IF(AND(U12*V12&gt;=6,U12*V12&lt;=8),"M",IF(AND(U12*V12&gt;=0,U12*V12&lt;=4),"B",""))))</f>
        <v>M</v>
      </c>
      <c r="Y12" s="10" t="str">
        <f t="shared" si="0"/>
        <v>Situación deficiente con exposición esporádica, o bien situación mejorable con exposición continuada o frecuente. Es posible que suceda el daño alguna vez.</v>
      </c>
      <c r="Z12" s="8">
        <v>10</v>
      </c>
      <c r="AA12" s="8">
        <f>W12*Z12</f>
        <v>80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0" t="s">
        <v>190</v>
      </c>
      <c r="AF12" s="211" t="s">
        <v>191</v>
      </c>
      <c r="AG12" s="211" t="s">
        <v>35</v>
      </c>
      <c r="AH12" s="211" t="s">
        <v>35</v>
      </c>
      <c r="AI12" s="223" t="s">
        <v>804</v>
      </c>
      <c r="AJ12" s="211" t="s">
        <v>192</v>
      </c>
      <c r="AK12" s="14" t="s">
        <v>36</v>
      </c>
    </row>
    <row r="13" spans="2:37" s="2" customFormat="1" ht="129" customHeight="1" thickBot="1" x14ac:dyDescent="0.4">
      <c r="B13" s="315"/>
      <c r="C13" s="315"/>
      <c r="D13" s="315"/>
      <c r="E13" s="334"/>
      <c r="F13" s="334"/>
      <c r="G13" s="25" t="s">
        <v>45</v>
      </c>
      <c r="H13" s="211" t="s">
        <v>184</v>
      </c>
      <c r="I13" s="227" t="s">
        <v>541</v>
      </c>
      <c r="J13" s="13" t="s">
        <v>542</v>
      </c>
      <c r="K13" s="228" t="s">
        <v>185</v>
      </c>
      <c r="L13" s="225">
        <v>0</v>
      </c>
      <c r="M13" s="225">
        <v>6</v>
      </c>
      <c r="N13" s="225">
        <v>0</v>
      </c>
      <c r="O13" s="225">
        <f t="shared" si="1"/>
        <v>6</v>
      </c>
      <c r="P13" s="211" t="str">
        <f>K13</f>
        <v>DERMATITIS</v>
      </c>
      <c r="Q13" s="211">
        <v>8</v>
      </c>
      <c r="R13" s="211" t="s">
        <v>34</v>
      </c>
      <c r="S13" s="211" t="s">
        <v>34</v>
      </c>
      <c r="T13" s="211" t="s">
        <v>136</v>
      </c>
      <c r="U13" s="8">
        <v>2</v>
      </c>
      <c r="V13" s="8">
        <v>4</v>
      </c>
      <c r="W13" s="8">
        <f>V13*U13</f>
        <v>8</v>
      </c>
      <c r="X13" s="9" t="str">
        <f>+IF(AND(U13*V13&gt;=24,U13*V13&lt;=40),"MA",IF(AND(U13*V13&gt;=10,U13*V13&lt;=20),"A",IF(AND(U13*V13&gt;=6,U13*V13&lt;=8),"M",IF(AND(U13*V13&gt;=0,U13*V13&lt;=4),"B",""))))</f>
        <v>M</v>
      </c>
      <c r="Y13" s="10" t="str">
        <f t="shared" si="0"/>
        <v>Situación deficiente con exposición esporádica, o bien situación mejorable con exposición continuada o frecuente. Es posible que suceda el daño alguna vez.</v>
      </c>
      <c r="Z13" s="8">
        <v>25</v>
      </c>
      <c r="AA13" s="8">
        <f>W13*Z13</f>
        <v>200</v>
      </c>
      <c r="AB13" s="11" t="str">
        <f>+IF(AND(U13*V13*Z13&gt;=600,U13*V13*Z13&lt;=4000),"I",IF(AND(U13*V13*Z13&gt;=150,U13*V13*Z13&lt;=500),"II",IF(AND(U13*V13*Z13&gt;=40,U13*V13*Z13&lt;=120),"III",IF(AND(U13*V13*Z13&gt;=0,U13*V13*Z13&lt;=20),"IV",""))))</f>
        <v>II</v>
      </c>
      <c r="AC13" s="10" t="str">
        <f t="shared" ref="AC13:AC22" si="2">+IF(AB13="I","Situación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3" s="12" t="str">
        <f t="shared" ref="AD13:AD22" si="3">+IF(AB13="I","No aceptable",IF(AB13="II","No aceptable o aceptable con control específico",IF(AB13="III","Aceptable",IF(AB13="IV","Aceptable",""))))</f>
        <v>No aceptable o aceptable con control específico</v>
      </c>
      <c r="AE13" s="10" t="s">
        <v>815</v>
      </c>
      <c r="AF13" s="211" t="s">
        <v>35</v>
      </c>
      <c r="AG13" s="211" t="s">
        <v>35</v>
      </c>
      <c r="AH13" s="211" t="s">
        <v>346</v>
      </c>
      <c r="AI13" s="13" t="s">
        <v>816</v>
      </c>
      <c r="AJ13" s="277" t="s">
        <v>801</v>
      </c>
      <c r="AK13" s="14" t="s">
        <v>806</v>
      </c>
    </row>
    <row r="14" spans="2:37" s="2" customFormat="1" ht="81" x14ac:dyDescent="0.35">
      <c r="B14" s="315"/>
      <c r="C14" s="315"/>
      <c r="D14" s="315"/>
      <c r="E14" s="334"/>
      <c r="F14" s="334"/>
      <c r="G14" s="25" t="s">
        <v>45</v>
      </c>
      <c r="H14" s="211" t="s">
        <v>171</v>
      </c>
      <c r="I14" s="229" t="s">
        <v>88</v>
      </c>
      <c r="J14" s="13" t="s">
        <v>89</v>
      </c>
      <c r="K14" s="230" t="s">
        <v>82</v>
      </c>
      <c r="L14" s="231">
        <v>0</v>
      </c>
      <c r="M14" s="211">
        <v>6</v>
      </c>
      <c r="N14" s="225">
        <v>0</v>
      </c>
      <c r="O14" s="225">
        <f t="shared" si="1"/>
        <v>6</v>
      </c>
      <c r="P14" s="211" t="str">
        <f t="shared" ref="P14:P22" si="4">K14</f>
        <v>ESTRÉS POR MONOTONÍA Y RESPONSABILIDAD, TRANSTORNOS EN LA ATENCIÓN, CEFALEAS MIGRAÑOSAS, ESPASMOS MUSCULARES.</v>
      </c>
      <c r="Q14" s="211">
        <v>8</v>
      </c>
      <c r="R14" s="211" t="s">
        <v>34</v>
      </c>
      <c r="S14" s="211" t="s">
        <v>34</v>
      </c>
      <c r="T14" s="211" t="s">
        <v>34</v>
      </c>
      <c r="U14" s="8">
        <v>2</v>
      </c>
      <c r="V14" s="8">
        <v>2</v>
      </c>
      <c r="W14" s="8">
        <f>V14*U14</f>
        <v>4</v>
      </c>
      <c r="X14" s="9" t="str">
        <f t="shared" ref="X14:X22" si="5">+IF(AND(U14*V14&gt;=24,U14*V14&lt;=40),"MA",IF(AND(U14*V14&gt;=10,U14*V14&lt;=20),"A",IF(AND(U14*V14&gt;=6,U14*V14&lt;=8),"M",IF(AND(U14*V14&gt;=0,U14*V14&lt;=4),"B",""))))</f>
        <v>B</v>
      </c>
      <c r="Y14" s="10" t="str">
        <f t="shared" si="0"/>
        <v>Situación mejorable con exposición ocasional o esporádica, o situación sin anomalía destacable con cualquier nivel de exposición. No es esperable que se materialice el riesgo, aunque puede ser concebible.</v>
      </c>
      <c r="Z14" s="8">
        <v>10</v>
      </c>
      <c r="AA14" s="8">
        <f t="shared" ref="AA14:AA22" si="6">W14*Z14</f>
        <v>40</v>
      </c>
      <c r="AB14" s="11" t="str">
        <f t="shared" ref="AB14:AB22" si="7">+IF(AND(U14*V14*Z14&gt;=600,U14*V14*Z14&lt;=4000),"I",IF(AND(U14*V14*Z14&gt;=150,U14*V14*Z14&lt;=500),"II",IF(AND(U14*V14*Z14&gt;=40,U14*V14*Z14&lt;=120),"III",IF(AND(U14*V14*Z14&gt;=0,U14*V14*Z14&lt;=20),"IV",""))))</f>
        <v>III</v>
      </c>
      <c r="AC14" s="10" t="str">
        <f t="shared" si="2"/>
        <v>Mejorar si es posible. Sería conveniente justificar la intervención y su rentabilidad.</v>
      </c>
      <c r="AD14" s="12" t="str">
        <f t="shared" si="3"/>
        <v>Aceptable</v>
      </c>
      <c r="AE14" s="10" t="s">
        <v>814</v>
      </c>
      <c r="AF14" s="15" t="s">
        <v>35</v>
      </c>
      <c r="AG14" s="15" t="s">
        <v>35</v>
      </c>
      <c r="AH14" s="15" t="s">
        <v>35</v>
      </c>
      <c r="AI14" s="19" t="s">
        <v>807</v>
      </c>
      <c r="AJ14" s="15" t="s">
        <v>35</v>
      </c>
      <c r="AK14" s="14" t="s">
        <v>36</v>
      </c>
    </row>
    <row r="15" spans="2:37" s="2" customFormat="1" ht="67.5" x14ac:dyDescent="0.35">
      <c r="B15" s="315"/>
      <c r="C15" s="315"/>
      <c r="D15" s="315"/>
      <c r="E15" s="334"/>
      <c r="F15" s="334"/>
      <c r="G15" s="25" t="s">
        <v>45</v>
      </c>
      <c r="H15" s="311" t="s">
        <v>58</v>
      </c>
      <c r="I15" s="224" t="s">
        <v>172</v>
      </c>
      <c r="J15" s="224" t="s">
        <v>175</v>
      </c>
      <c r="K15" s="224" t="s">
        <v>303</v>
      </c>
      <c r="L15" s="231">
        <v>0</v>
      </c>
      <c r="M15" s="211">
        <v>6</v>
      </c>
      <c r="N15" s="225">
        <v>0</v>
      </c>
      <c r="O15" s="225">
        <f t="shared" si="1"/>
        <v>6</v>
      </c>
      <c r="P15" s="211" t="str">
        <f t="shared" si="4"/>
        <v>Tendinitis, epicondilitis, síndrome túnel del carpo, alteraciones osteomusculares</v>
      </c>
      <c r="Q15" s="211">
        <v>8</v>
      </c>
      <c r="R15" s="211" t="s">
        <v>34</v>
      </c>
      <c r="S15" s="211" t="s">
        <v>34</v>
      </c>
      <c r="T15" s="211" t="s">
        <v>34</v>
      </c>
      <c r="U15" s="8">
        <v>2</v>
      </c>
      <c r="V15" s="8">
        <v>4</v>
      </c>
      <c r="W15" s="8">
        <v>8</v>
      </c>
      <c r="X15" s="9" t="str">
        <f t="shared" si="5"/>
        <v>M</v>
      </c>
      <c r="Y15" s="10" t="str">
        <f t="shared" si="0"/>
        <v>Situación deficiente con exposición esporádica, o bien situación mejorable con exposición continuada o frecuente. Es posible que suceda el daño alguna vez.</v>
      </c>
      <c r="Z15" s="8">
        <v>10</v>
      </c>
      <c r="AA15" s="8">
        <f t="shared" si="6"/>
        <v>80</v>
      </c>
      <c r="AB15" s="11" t="str">
        <f t="shared" si="7"/>
        <v>III</v>
      </c>
      <c r="AC15" s="10" t="str">
        <f t="shared" si="2"/>
        <v>Mejorar si es posible. Sería conveniente justificar la intervención y su rentabilidad.</v>
      </c>
      <c r="AD15" s="12" t="str">
        <f t="shared" si="3"/>
        <v>Aceptable</v>
      </c>
      <c r="AE15" s="10" t="s">
        <v>95</v>
      </c>
      <c r="AF15" s="15" t="s">
        <v>35</v>
      </c>
      <c r="AG15" s="15" t="s">
        <v>35</v>
      </c>
      <c r="AH15" s="15" t="s">
        <v>348</v>
      </c>
      <c r="AI15" s="20" t="s">
        <v>808</v>
      </c>
      <c r="AJ15" s="15"/>
      <c r="AK15" s="14" t="s">
        <v>800</v>
      </c>
    </row>
    <row r="16" spans="2:37" s="2" customFormat="1" ht="67.5" x14ac:dyDescent="0.35">
      <c r="B16" s="315"/>
      <c r="C16" s="315"/>
      <c r="D16" s="315"/>
      <c r="E16" s="334"/>
      <c r="F16" s="334"/>
      <c r="G16" s="25" t="s">
        <v>45</v>
      </c>
      <c r="H16" s="321"/>
      <c r="I16" s="229" t="s">
        <v>173</v>
      </c>
      <c r="J16" s="224" t="s">
        <v>304</v>
      </c>
      <c r="K16" s="224" t="s">
        <v>176</v>
      </c>
      <c r="L16" s="231">
        <v>0</v>
      </c>
      <c r="M16" s="211">
        <v>6</v>
      </c>
      <c r="N16" s="225">
        <v>0</v>
      </c>
      <c r="O16" s="225">
        <f t="shared" si="1"/>
        <v>6</v>
      </c>
      <c r="P16" s="211" t="str">
        <f t="shared" si="4"/>
        <v>Dolor Entumecimiento , hormigueo</v>
      </c>
      <c r="Q16" s="211">
        <v>8</v>
      </c>
      <c r="R16" s="211" t="s">
        <v>34</v>
      </c>
      <c r="S16" s="211" t="s">
        <v>34</v>
      </c>
      <c r="T16" s="211" t="s">
        <v>34</v>
      </c>
      <c r="U16" s="8">
        <v>2</v>
      </c>
      <c r="V16" s="8">
        <v>4</v>
      </c>
      <c r="W16" s="8">
        <v>8</v>
      </c>
      <c r="X16" s="9" t="str">
        <f t="shared" si="5"/>
        <v>M</v>
      </c>
      <c r="Y16" s="10" t="str">
        <f t="shared" si="0"/>
        <v>Situación deficiente con exposición esporádica, o bien situación mejorable con exposición continuada o frecuente. Es posible que suceda el daño alguna vez.</v>
      </c>
      <c r="Z16" s="8">
        <v>10</v>
      </c>
      <c r="AA16" s="8">
        <f t="shared" si="6"/>
        <v>80</v>
      </c>
      <c r="AB16" s="11" t="str">
        <f t="shared" si="7"/>
        <v>III</v>
      </c>
      <c r="AC16" s="10" t="str">
        <f t="shared" si="2"/>
        <v>Mejorar si es posible. Sería conveniente justificar la intervención y su rentabilidad.</v>
      </c>
      <c r="AD16" s="12" t="str">
        <f t="shared" si="3"/>
        <v>Aceptable</v>
      </c>
      <c r="AE16" s="10" t="s">
        <v>95</v>
      </c>
      <c r="AF16" s="15" t="s">
        <v>35</v>
      </c>
      <c r="AG16" s="15" t="s">
        <v>35</v>
      </c>
      <c r="AH16" s="15" t="s">
        <v>346</v>
      </c>
      <c r="AI16" s="20" t="s">
        <v>385</v>
      </c>
      <c r="AJ16" s="15"/>
      <c r="AK16" s="14" t="s">
        <v>36</v>
      </c>
    </row>
    <row r="17" spans="2:37" s="2" customFormat="1" ht="67.5" x14ac:dyDescent="0.35">
      <c r="B17" s="315"/>
      <c r="C17" s="315"/>
      <c r="D17" s="315"/>
      <c r="E17" s="334"/>
      <c r="F17" s="334"/>
      <c r="G17" s="25" t="s">
        <v>45</v>
      </c>
      <c r="H17" s="321"/>
      <c r="I17" s="224" t="s">
        <v>174</v>
      </c>
      <c r="J17" s="224" t="s">
        <v>305</v>
      </c>
      <c r="K17" s="224" t="s">
        <v>177</v>
      </c>
      <c r="L17" s="231">
        <v>0</v>
      </c>
      <c r="M17" s="211">
        <v>6</v>
      </c>
      <c r="N17" s="225">
        <v>0</v>
      </c>
      <c r="O17" s="225">
        <f t="shared" si="1"/>
        <v>6</v>
      </c>
      <c r="P17" s="211" t="str">
        <f t="shared" si="4"/>
        <v>hernias, lumbajias</v>
      </c>
      <c r="Q17" s="211">
        <v>8</v>
      </c>
      <c r="R17" s="211" t="s">
        <v>34</v>
      </c>
      <c r="S17" s="211" t="s">
        <v>94</v>
      </c>
      <c r="T17" s="211" t="s">
        <v>34</v>
      </c>
      <c r="U17" s="8">
        <v>2</v>
      </c>
      <c r="V17" s="8">
        <v>4</v>
      </c>
      <c r="W17" s="8">
        <f t="shared" ref="W17:W22" si="8">V17*U17</f>
        <v>8</v>
      </c>
      <c r="X17" s="9" t="str">
        <f t="shared" si="5"/>
        <v>M</v>
      </c>
      <c r="Y17" s="10" t="str">
        <f t="shared" si="0"/>
        <v>Situación deficiente con exposición esporádica, o bien situación mejorable con exposición continuada o frecuente. Es posible que suceda el daño alguna vez.</v>
      </c>
      <c r="Z17" s="8">
        <v>10</v>
      </c>
      <c r="AA17" s="8">
        <f t="shared" si="6"/>
        <v>80</v>
      </c>
      <c r="AB17" s="11" t="str">
        <f t="shared" si="7"/>
        <v>III</v>
      </c>
      <c r="AC17" s="10" t="str">
        <f t="shared" si="2"/>
        <v>Mejorar si es posible. Sería conveniente justificar la intervención y su rentabilidad.</v>
      </c>
      <c r="AD17" s="12" t="str">
        <f t="shared" si="3"/>
        <v>Aceptable</v>
      </c>
      <c r="AE17" s="10" t="s">
        <v>95</v>
      </c>
      <c r="AF17" s="15" t="s">
        <v>35</v>
      </c>
      <c r="AG17" s="15" t="s">
        <v>35</v>
      </c>
      <c r="AH17" s="8" t="s">
        <v>347</v>
      </c>
      <c r="AI17" s="20" t="s">
        <v>384</v>
      </c>
      <c r="AJ17" s="211" t="s">
        <v>35</v>
      </c>
      <c r="AK17" s="14" t="s">
        <v>36</v>
      </c>
    </row>
    <row r="18" spans="2:37" s="2" customFormat="1" ht="68.25" thickBot="1" x14ac:dyDescent="0.4">
      <c r="B18" s="315"/>
      <c r="C18" s="315"/>
      <c r="D18" s="315"/>
      <c r="E18" s="334"/>
      <c r="F18" s="334"/>
      <c r="G18" s="25" t="s">
        <v>45</v>
      </c>
      <c r="H18" s="311" t="s">
        <v>50</v>
      </c>
      <c r="I18" s="226" t="s">
        <v>100</v>
      </c>
      <c r="J18" s="13" t="s">
        <v>245</v>
      </c>
      <c r="K18" s="229" t="s">
        <v>102</v>
      </c>
      <c r="L18" s="225">
        <v>0</v>
      </c>
      <c r="M18" s="211">
        <v>6</v>
      </c>
      <c r="N18" s="225">
        <v>0</v>
      </c>
      <c r="O18" s="225">
        <f t="shared" si="1"/>
        <v>6</v>
      </c>
      <c r="P18" s="211" t="str">
        <f t="shared" si="4"/>
        <v xml:space="preserve">HERIDAS, GOLPES </v>
      </c>
      <c r="Q18" s="211">
        <v>8</v>
      </c>
      <c r="R18" s="211" t="s">
        <v>34</v>
      </c>
      <c r="S18" s="211" t="s">
        <v>34</v>
      </c>
      <c r="T18" s="211" t="s">
        <v>34</v>
      </c>
      <c r="U18" s="8">
        <v>2</v>
      </c>
      <c r="V18" s="8">
        <v>3</v>
      </c>
      <c r="W18" s="8">
        <f t="shared" si="8"/>
        <v>6</v>
      </c>
      <c r="X18" s="9" t="str">
        <f t="shared" si="5"/>
        <v>M</v>
      </c>
      <c r="Y18" s="10" t="str">
        <f t="shared" si="0"/>
        <v>Situación deficiente con exposición esporádica, o bien situación mejorable con exposición continuada o frecuente. Es posible que suceda el daño alguna vez.</v>
      </c>
      <c r="Z18" s="8">
        <v>10</v>
      </c>
      <c r="AA18" s="8">
        <f t="shared" si="6"/>
        <v>60</v>
      </c>
      <c r="AB18" s="11" t="str">
        <f t="shared" si="7"/>
        <v>III</v>
      </c>
      <c r="AC18" s="10" t="str">
        <f t="shared" si="2"/>
        <v>Mejorar si es posible. Sería conveniente justificar la intervención y su rentabilidad.</v>
      </c>
      <c r="AD18" s="12" t="str">
        <f t="shared" si="3"/>
        <v>Aceptable</v>
      </c>
      <c r="AE18" s="10" t="s">
        <v>104</v>
      </c>
      <c r="AF18" s="211" t="s">
        <v>35</v>
      </c>
      <c r="AG18" s="211" t="s">
        <v>35</v>
      </c>
      <c r="AH18" s="211" t="s">
        <v>348</v>
      </c>
      <c r="AI18" s="13" t="s">
        <v>809</v>
      </c>
      <c r="AJ18" s="211" t="s">
        <v>35</v>
      </c>
      <c r="AK18" s="14" t="s">
        <v>36</v>
      </c>
    </row>
    <row r="19" spans="2:37" s="2" customFormat="1" ht="39" customHeight="1" thickTop="1" x14ac:dyDescent="0.35">
      <c r="B19" s="315"/>
      <c r="C19" s="315"/>
      <c r="D19" s="315"/>
      <c r="E19" s="334"/>
      <c r="F19" s="334"/>
      <c r="G19" s="25" t="s">
        <v>34</v>
      </c>
      <c r="H19" s="321"/>
      <c r="I19" s="252" t="s">
        <v>549</v>
      </c>
      <c r="J19" s="13" t="s">
        <v>548</v>
      </c>
      <c r="K19" s="229" t="s">
        <v>550</v>
      </c>
      <c r="L19" s="225">
        <v>0</v>
      </c>
      <c r="M19" s="211">
        <v>6</v>
      </c>
      <c r="N19" s="225"/>
      <c r="O19" s="225">
        <v>6</v>
      </c>
      <c r="P19" s="211" t="str">
        <f t="shared" si="4"/>
        <v xml:space="preserve">HERIDAS </v>
      </c>
      <c r="Q19" s="211">
        <v>8</v>
      </c>
      <c r="R19" s="211" t="s">
        <v>34</v>
      </c>
      <c r="S19" s="211" t="s">
        <v>34</v>
      </c>
      <c r="T19" s="211" t="s">
        <v>34</v>
      </c>
      <c r="U19" s="8">
        <v>2</v>
      </c>
      <c r="V19" s="8">
        <v>3</v>
      </c>
      <c r="W19" s="8">
        <f t="shared" si="8"/>
        <v>6</v>
      </c>
      <c r="X19" s="9" t="str">
        <f>+IF(AND(U19*V19&gt;=24,U19*V19&lt;=40),"MA",IF(AND(U19*V19&gt;=10,U19*V19&lt;=20),"A",IF(AND(U19*V19&gt;=6,U19*V19&lt;=8),"M",IF(AND(U19*V19&gt;=0,U19*V19&lt;=4),"B",""))))</f>
        <v>M</v>
      </c>
      <c r="Y19" s="10"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
        <v>10</v>
      </c>
      <c r="AA19" s="8">
        <f>W19*Z19</f>
        <v>60</v>
      </c>
      <c r="AB19" s="11" t="str">
        <f>+IF(AND(U19*V19*Z19&gt;=600,U19*V19*Z19&lt;=4000),"I",IF(AND(U19*V19*Z19&gt;=150,U19*V19*Z19&lt;=500),"II",IF(AND(U19*V19*Z19&gt;=40,U19*V19*Z19&lt;=120),"III",IF(AND(U19*V19*Z19&gt;=0,U19*V19*Z19&lt;=20),"IV",""))))</f>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+IF(AB19="I","No aceptable",IF(AB19="II","No aceptable o aceptable con control específico",IF(AB19="III","Aceptable",IF(AB19="IV","Aceptable",""))))</f>
        <v>Aceptable</v>
      </c>
      <c r="AE19" s="10" t="s">
        <v>104</v>
      </c>
      <c r="AF19" s="211" t="s">
        <v>35</v>
      </c>
      <c r="AG19" s="211" t="s">
        <v>35</v>
      </c>
      <c r="AH19" s="211" t="s">
        <v>348</v>
      </c>
      <c r="AI19" s="13" t="s">
        <v>810</v>
      </c>
      <c r="AJ19" s="211" t="s">
        <v>35</v>
      </c>
      <c r="AK19" s="14" t="s">
        <v>36</v>
      </c>
    </row>
    <row r="20" spans="2:37" s="2" customFormat="1" ht="81" x14ac:dyDescent="0.35">
      <c r="B20" s="315"/>
      <c r="C20" s="315"/>
      <c r="D20" s="315"/>
      <c r="E20" s="334"/>
      <c r="F20" s="334"/>
      <c r="G20" s="25" t="s">
        <v>34</v>
      </c>
      <c r="H20" s="312"/>
      <c r="I20" s="13" t="s">
        <v>149</v>
      </c>
      <c r="J20" s="13" t="s">
        <v>239</v>
      </c>
      <c r="K20" s="229" t="s">
        <v>240</v>
      </c>
      <c r="L20" s="225">
        <v>0</v>
      </c>
      <c r="M20" s="211">
        <v>6</v>
      </c>
      <c r="N20" s="225">
        <v>0</v>
      </c>
      <c r="O20" s="225">
        <f t="shared" si="1"/>
        <v>6</v>
      </c>
      <c r="P20" s="211" t="s">
        <v>241</v>
      </c>
      <c r="Q20" s="211">
        <v>1</v>
      </c>
      <c r="R20" s="211" t="s">
        <v>34</v>
      </c>
      <c r="S20" s="211" t="s">
        <v>34</v>
      </c>
      <c r="T20" s="211" t="s">
        <v>34</v>
      </c>
      <c r="U20" s="8">
        <v>6</v>
      </c>
      <c r="V20" s="8">
        <v>2</v>
      </c>
      <c r="W20" s="8">
        <f t="shared" si="8"/>
        <v>12</v>
      </c>
      <c r="X20" s="9" t="str">
        <f t="shared" si="5"/>
        <v>A</v>
      </c>
      <c r="Y20" s="10" t="str">
        <f t="shared" si="0"/>
        <v>Situación deficiente con exposición frecuente u ocasional, o bien situación muy deficiente con exposición ocasional o esporádica. La materialización de Riesgo es posible que suceda varias veces en la vida laboral</v>
      </c>
      <c r="Z20" s="8">
        <v>10</v>
      </c>
      <c r="AA20" s="8">
        <f t="shared" si="6"/>
        <v>120</v>
      </c>
      <c r="AB20" s="11" t="str">
        <f t="shared" si="7"/>
        <v>III</v>
      </c>
      <c r="AC20" s="10" t="str">
        <f t="shared" si="2"/>
        <v>Mejorar si es posible. Sería conveniente justificar la intervención y su rentabilidad.</v>
      </c>
      <c r="AD20" s="12" t="str">
        <f t="shared" si="3"/>
        <v>Aceptable</v>
      </c>
      <c r="AE20" s="10" t="s">
        <v>242</v>
      </c>
      <c r="AF20" s="12" t="s">
        <v>35</v>
      </c>
      <c r="AG20" s="12" t="s">
        <v>686</v>
      </c>
      <c r="AH20" s="10" t="s">
        <v>367</v>
      </c>
      <c r="AI20" s="10" t="s">
        <v>811</v>
      </c>
      <c r="AJ20" s="211" t="s">
        <v>35</v>
      </c>
      <c r="AK20" s="14" t="s">
        <v>36</v>
      </c>
    </row>
    <row r="21" spans="2:37" s="2" customFormat="1" ht="81" x14ac:dyDescent="0.35">
      <c r="B21" s="315"/>
      <c r="C21" s="315"/>
      <c r="D21" s="315"/>
      <c r="E21" s="334"/>
      <c r="F21" s="334"/>
      <c r="G21" s="25" t="s">
        <v>34</v>
      </c>
      <c r="H21" s="251" t="s">
        <v>551</v>
      </c>
      <c r="I21" s="13" t="s">
        <v>149</v>
      </c>
      <c r="J21" s="13" t="s">
        <v>553</v>
      </c>
      <c r="K21" s="13" t="s">
        <v>552</v>
      </c>
      <c r="L21" s="225">
        <v>0</v>
      </c>
      <c r="M21" s="211">
        <v>1</v>
      </c>
      <c r="N21" s="225">
        <v>0</v>
      </c>
      <c r="O21" s="225">
        <v>1</v>
      </c>
      <c r="P21" s="211" t="s">
        <v>554</v>
      </c>
      <c r="Q21" s="211">
        <v>1</v>
      </c>
      <c r="R21" s="211" t="s">
        <v>34</v>
      </c>
      <c r="S21" s="211" t="s">
        <v>34</v>
      </c>
      <c r="T21" s="211" t="s">
        <v>34</v>
      </c>
      <c r="U21" s="8">
        <v>10</v>
      </c>
      <c r="V21" s="8">
        <v>2</v>
      </c>
      <c r="W21" s="8">
        <f t="shared" si="8"/>
        <v>20</v>
      </c>
      <c r="X21" s="9" t="str">
        <f t="shared" si="5"/>
        <v>A</v>
      </c>
      <c r="Y21" s="10" t="str">
        <f t="shared" si="0"/>
        <v>Situación deficiente con exposición frecuente u ocasional, o bien situación muy deficiente con exposición ocasional o esporádica. La materialización de Riesgo es posible que suceda varias veces en la vida laboral</v>
      </c>
      <c r="Z21" s="8">
        <v>10</v>
      </c>
      <c r="AA21" s="8">
        <f t="shared" si="6"/>
        <v>200</v>
      </c>
      <c r="AB21" s="11" t="str">
        <f t="shared" si="7"/>
        <v>II</v>
      </c>
      <c r="AC21" s="10" t="str">
        <f t="shared" si="2"/>
        <v>Corregir y adoptar medidas de control de inmediato. Sin embargo suspenda actividades si el nivel de riesgo está por encima o igual de 360.</v>
      </c>
      <c r="AD21" s="12" t="str">
        <f t="shared" si="3"/>
        <v>No aceptable o aceptable con control específico</v>
      </c>
      <c r="AE21" s="10" t="s">
        <v>556</v>
      </c>
      <c r="AF21" s="12" t="s">
        <v>35</v>
      </c>
      <c r="AG21" s="12" t="s">
        <v>35</v>
      </c>
      <c r="AH21" s="12" t="s">
        <v>35</v>
      </c>
      <c r="AI21" s="10" t="s">
        <v>555</v>
      </c>
      <c r="AJ21" s="211" t="s">
        <v>812</v>
      </c>
      <c r="AK21" s="14" t="s">
        <v>36</v>
      </c>
    </row>
    <row r="22" spans="2:37" s="112" customFormat="1" ht="94.5" x14ac:dyDescent="0.35">
      <c r="B22" s="329"/>
      <c r="C22" s="329"/>
      <c r="D22" s="329"/>
      <c r="E22" s="335"/>
      <c r="F22" s="335"/>
      <c r="G22" s="25" t="s">
        <v>34</v>
      </c>
      <c r="H22" s="25" t="s">
        <v>113</v>
      </c>
      <c r="I22" s="229" t="s">
        <v>114</v>
      </c>
      <c r="J22" s="13" t="s">
        <v>116</v>
      </c>
      <c r="K22" s="229" t="s">
        <v>115</v>
      </c>
      <c r="L22" s="225">
        <v>0</v>
      </c>
      <c r="M22" s="211">
        <v>6</v>
      </c>
      <c r="N22" s="225">
        <v>0</v>
      </c>
      <c r="O22" s="225">
        <f t="shared" si="1"/>
        <v>6</v>
      </c>
      <c r="P22" s="211" t="str">
        <f t="shared" si="4"/>
        <v>HERIDAS, FRACTURAS LACERACIONES MUERTE</v>
      </c>
      <c r="Q22" s="211">
        <v>8</v>
      </c>
      <c r="R22" s="211" t="s">
        <v>34</v>
      </c>
      <c r="S22" s="211" t="s">
        <v>34</v>
      </c>
      <c r="T22" s="211" t="s">
        <v>34</v>
      </c>
      <c r="U22" s="8">
        <v>2</v>
      </c>
      <c r="V22" s="8">
        <v>1</v>
      </c>
      <c r="W22" s="8">
        <f t="shared" si="8"/>
        <v>2</v>
      </c>
      <c r="X22" s="9" t="str">
        <f t="shared" si="5"/>
        <v>B</v>
      </c>
      <c r="Y22" s="10" t="str">
        <f t="shared" si="0"/>
        <v>Situación mejorable con exposición ocasional o esporádica, o situación sin anomalía destacable con cualquier nivel de exposición. No es esperable que se materialice el riesgo, aunque puede ser concebible.</v>
      </c>
      <c r="Z22" s="8">
        <v>10</v>
      </c>
      <c r="AA22" s="8">
        <f t="shared" si="6"/>
        <v>20</v>
      </c>
      <c r="AB22" s="11" t="str">
        <f t="shared" si="7"/>
        <v>IV</v>
      </c>
      <c r="AC22" s="10" t="str">
        <f t="shared" si="2"/>
        <v>Mantener las medidas de control existentes, pero se deberían considerar soluciones o mejoras y se deben hacer comprobaciones periódicas para asegurar que el riesgo aún es tolerable.</v>
      </c>
      <c r="AD22" s="12" t="str">
        <f t="shared" si="3"/>
        <v>Aceptable</v>
      </c>
      <c r="AE22" s="24" t="s">
        <v>117</v>
      </c>
      <c r="AF22" s="211" t="s">
        <v>35</v>
      </c>
      <c r="AG22" s="211" t="s">
        <v>35</v>
      </c>
      <c r="AH22" s="211" t="s">
        <v>118</v>
      </c>
      <c r="AI22" s="13" t="s">
        <v>813</v>
      </c>
      <c r="AJ22" s="211" t="s">
        <v>35</v>
      </c>
      <c r="AK22" s="14" t="s">
        <v>36</v>
      </c>
    </row>
    <row r="23" spans="2:37" x14ac:dyDescent="0.3">
      <c r="AI23" s="221"/>
    </row>
  </sheetData>
  <autoFilter ref="B10:AK22" xr:uid="{00000000-0009-0000-0000-000020000000}"/>
  <mergeCells count="44">
    <mergeCell ref="B5:T5"/>
    <mergeCell ref="U5:AK5"/>
    <mergeCell ref="B7:T8"/>
    <mergeCell ref="U7:AC8"/>
    <mergeCell ref="AD7:AD8"/>
    <mergeCell ref="AE7:AK7"/>
    <mergeCell ref="AE8:AK8"/>
    <mergeCell ref="B9:B10"/>
    <mergeCell ref="C9:C10"/>
    <mergeCell ref="D9:D10"/>
    <mergeCell ref="L9:O9"/>
    <mergeCell ref="P9:P10"/>
    <mergeCell ref="E9:E10"/>
    <mergeCell ref="F9:F10"/>
    <mergeCell ref="G9:G10"/>
    <mergeCell ref="AD9:AD10"/>
    <mergeCell ref="X9:X10"/>
    <mergeCell ref="Y9:Y10"/>
    <mergeCell ref="Z9:Z10"/>
    <mergeCell ref="H9:J9"/>
    <mergeCell ref="K9:K10"/>
    <mergeCell ref="W9:W10"/>
    <mergeCell ref="Q9:Q10"/>
    <mergeCell ref="H18:H20"/>
    <mergeCell ref="H15:H17"/>
    <mergeCell ref="R9:T9"/>
    <mergeCell ref="H11:H12"/>
    <mergeCell ref="AK9:AK10"/>
    <mergeCell ref="AB9:AB10"/>
    <mergeCell ref="AC9:AC10"/>
    <mergeCell ref="AG9:AG10"/>
    <mergeCell ref="AH9:AH10"/>
    <mergeCell ref="AA9:AA10"/>
    <mergeCell ref="U9:U10"/>
    <mergeCell ref="V9:V10"/>
    <mergeCell ref="AI9:AI10"/>
    <mergeCell ref="AJ9:AJ10"/>
    <mergeCell ref="AE9:AE10"/>
    <mergeCell ref="AF9:AF10"/>
    <mergeCell ref="B11:B22"/>
    <mergeCell ref="C11:C22"/>
    <mergeCell ref="D11:D22"/>
    <mergeCell ref="E11:E22"/>
    <mergeCell ref="F11:F22"/>
  </mergeCells>
  <conditionalFormatting sqref="AB11:AE12 AB22:AE22 AB14:AE18 AB13:AD13">
    <cfRule type="cellIs" dxfId="106" priority="44" stopIfTrue="1" operator="equal">
      <formula>"I"</formula>
    </cfRule>
    <cfRule type="cellIs" dxfId="105" priority="45" stopIfTrue="1" operator="equal">
      <formula>"II"</formula>
    </cfRule>
    <cfRule type="cellIs" dxfId="104" priority="46" stopIfTrue="1" operator="between">
      <formula>"III"</formula>
      <formula>"IV"</formula>
    </cfRule>
  </conditionalFormatting>
  <conditionalFormatting sqref="AD11:AE12 AD22:AE22 AD14:AE18 AD13">
    <cfRule type="cellIs" dxfId="103" priority="42" stopIfTrue="1" operator="equal">
      <formula>"Aceptable"</formula>
    </cfRule>
    <cfRule type="cellIs" dxfId="102" priority="43" stopIfTrue="1" operator="equal">
      <formula>"No aceptable"</formula>
    </cfRule>
  </conditionalFormatting>
  <conditionalFormatting sqref="AD11:AD18 AD22">
    <cfRule type="containsText" dxfId="101" priority="37" stopIfTrue="1" operator="containsText" text="No aceptable o aceptable con control específico">
      <formula>NOT(ISERROR(SEARCH("No aceptable o aceptable con control específico",AD11)))</formula>
    </cfRule>
    <cfRule type="containsText" dxfId="100" priority="40" stopIfTrue="1" operator="containsText" text="No aceptable">
      <formula>NOT(ISERROR(SEARCH("No aceptable",AD11)))</formula>
    </cfRule>
    <cfRule type="containsText" dxfId="99" priority="41" stopIfTrue="1" operator="containsText" text="No Aceptable o aceptable con control específico">
      <formula>NOT(ISERROR(SEARCH("No Aceptable o aceptable con control específico",AD11)))</formula>
    </cfRule>
  </conditionalFormatting>
  <conditionalFormatting sqref="AD20:AE21">
    <cfRule type="cellIs" dxfId="98" priority="27" stopIfTrue="1" operator="equal">
      <formula>"Aceptable"</formula>
    </cfRule>
    <cfRule type="cellIs" dxfId="97" priority="28" stopIfTrue="1" operator="equal">
      <formula>"No aceptable"</formula>
    </cfRule>
  </conditionalFormatting>
  <conditionalFormatting sqref="AD20:AD21">
    <cfRule type="containsText" dxfId="96" priority="24" stopIfTrue="1" operator="containsText" text="No aceptable o aceptable con control específico">
      <formula>NOT(ISERROR(SEARCH("No aceptable o aceptable con control específico",AD20)))</formula>
    </cfRule>
    <cfRule type="containsText" dxfId="95" priority="25" stopIfTrue="1" operator="containsText" text="No aceptable">
      <formula>NOT(ISERROR(SEARCH("No aceptable",AD20)))</formula>
    </cfRule>
    <cfRule type="containsText" dxfId="94" priority="26" stopIfTrue="1" operator="containsText" text="No Aceptable o aceptable con control específico">
      <formula>NOT(ISERROR(SEARCH("No Aceptable o aceptable con control específico",AD20)))</formula>
    </cfRule>
  </conditionalFormatting>
  <conditionalFormatting sqref="AE13">
    <cfRule type="cellIs" dxfId="93" priority="19" stopIfTrue="1" operator="equal">
      <formula>"Aceptable"</formula>
    </cfRule>
    <cfRule type="cellIs" dxfId="92" priority="20" stopIfTrue="1" operator="equal">
      <formula>"No aceptable"</formula>
    </cfRule>
  </conditionalFormatting>
  <conditionalFormatting sqref="AF22">
    <cfRule type="cellIs" dxfId="91" priority="9" stopIfTrue="1" operator="equal">
      <formula>"Aceptable"</formula>
    </cfRule>
    <cfRule type="cellIs" dxfId="90" priority="10" stopIfTrue="1" operator="equal">
      <formula>"No aceptable"</formula>
    </cfRule>
  </conditionalFormatting>
  <conditionalFormatting sqref="AD19:AE19">
    <cfRule type="cellIs" dxfId="89" priority="4" stopIfTrue="1" operator="equal">
      <formula>"Aceptable"</formula>
    </cfRule>
    <cfRule type="cellIs" dxfId="88" priority="5" stopIfTrue="1" operator="equal">
      <formula>"No aceptable"</formula>
    </cfRule>
  </conditionalFormatting>
  <conditionalFormatting sqref="AD19">
    <cfRule type="containsText" dxfId="87" priority="1" stopIfTrue="1" operator="containsText" text="No aceptable o aceptable con control específico">
      <formula>NOT(ISERROR(SEARCH("No aceptable o aceptable con control específico",AD19)))</formula>
    </cfRule>
    <cfRule type="containsText" dxfId="86" priority="2" stopIfTrue="1" operator="containsText" text="No aceptable">
      <formula>NOT(ISERROR(SEARCH("No aceptable",AD19)))</formula>
    </cfRule>
    <cfRule type="containsText" dxfId="85" priority="3" stopIfTrue="1" operator="containsText" text="No Aceptable o aceptable con control específico">
      <formula>NOT(ISERROR(SEARCH("No Aceptable o aceptable con control específico",AD19)))</formula>
    </cfRule>
  </conditionalFormatting>
  <dataValidations count="7">
    <dataValidation type="list" allowBlank="1" showInputMessage="1" showErrorMessage="1" sqref="I15" xr:uid="{00000000-0002-0000-2000-000000000000}">
      <formula1>INDIRECT($I$10)</formula1>
    </dataValidation>
    <dataValidation type="list" allowBlank="1" showInputMessage="1" showErrorMessage="1" sqref="I16" xr:uid="{00000000-0002-0000-2000-000001000000}">
      <formula1>INDIRECT($I$11)</formula1>
    </dataValidation>
    <dataValidation type="list" allowBlank="1" showInputMessage="1" showErrorMessage="1" sqref="I17" xr:uid="{00000000-0002-0000-2000-000002000000}">
      <formula1>INDIRECT(#REF!)</formula1>
    </dataValidation>
    <dataValidation allowBlank="1" sqref="AA11:AA22" xr:uid="{00000000-0002-0000-2000-000003000000}"/>
    <dataValidation type="list" allowBlank="1" showInputMessage="1" showErrorMessage="1" prompt="10 = Muy Alto_x000a_6 = Alto_x000a_2 = Medio_x000a_0 = Bajo" sqref="U11:U22" xr:uid="{00000000-0002-0000-2000-000004000000}">
      <formula1>"10, 6, 2, 0, "</formula1>
    </dataValidation>
    <dataValidation type="list" allowBlank="1" showInputMessage="1" prompt="4 = Continua_x000a_3 = Frecuente_x000a_2 = Ocasional_x000a_1 = Esporádica" sqref="V11:V22" xr:uid="{00000000-0002-0000-2000-000005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2000-000006000000}">
      <formula1>"100,60,25,10"</formula1>
    </dataValidation>
  </dataValidation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B1:AK22"/>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7.28515625" style="4" customWidth="1"/>
    <col min="5" max="5" width="6" style="5" customWidth="1"/>
    <col min="6" max="6" width="11.57031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2:37" ht="6.75" customHeight="1" x14ac:dyDescent="0.3"/>
    <row r="5" spans="2:37"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37" ht="7.5" customHeight="1" x14ac:dyDescent="0.3"/>
    <row r="7" spans="2: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2: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2:37"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2:37" s="2" customFormat="1" ht="92.25" x14ac:dyDescent="0.35">
      <c r="B10" s="308"/>
      <c r="C10" s="308"/>
      <c r="D10" s="308"/>
      <c r="E10" s="308"/>
      <c r="F10" s="308"/>
      <c r="G10" s="308"/>
      <c r="H10" s="59" t="s">
        <v>3</v>
      </c>
      <c r="I10" s="59" t="s">
        <v>4</v>
      </c>
      <c r="J10" s="59" t="s">
        <v>6</v>
      </c>
      <c r="K10" s="307"/>
      <c r="L10" s="58" t="s">
        <v>42</v>
      </c>
      <c r="M10" s="58" t="s">
        <v>43</v>
      </c>
      <c r="N10" s="27" t="s">
        <v>44</v>
      </c>
      <c r="O10" s="27" t="s">
        <v>47</v>
      </c>
      <c r="P10" s="307"/>
      <c r="Q10" s="308"/>
      <c r="R10" s="59" t="s">
        <v>6</v>
      </c>
      <c r="S10" s="59" t="s">
        <v>1</v>
      </c>
      <c r="T10" s="59" t="s">
        <v>181</v>
      </c>
      <c r="U10" s="308"/>
      <c r="V10" s="308"/>
      <c r="W10" s="308"/>
      <c r="X10" s="314"/>
      <c r="Y10" s="307"/>
      <c r="Z10" s="308"/>
      <c r="AA10" s="308"/>
      <c r="AB10" s="308"/>
      <c r="AC10" s="307"/>
      <c r="AD10" s="308"/>
      <c r="AE10" s="307"/>
      <c r="AF10" s="307"/>
      <c r="AG10" s="307"/>
      <c r="AH10" s="307"/>
      <c r="AI10" s="307"/>
      <c r="AJ10" s="307"/>
      <c r="AK10" s="307"/>
    </row>
    <row r="11" spans="2:37" s="2" customFormat="1" ht="68.25" customHeight="1" x14ac:dyDescent="0.35">
      <c r="B11" s="315" t="s">
        <v>252</v>
      </c>
      <c r="C11" s="315" t="s">
        <v>817</v>
      </c>
      <c r="D11" s="315" t="s">
        <v>201</v>
      </c>
      <c r="E11" s="334" t="s">
        <v>307</v>
      </c>
      <c r="F11" s="334" t="s">
        <v>308</v>
      </c>
      <c r="G11" s="74" t="s">
        <v>34</v>
      </c>
      <c r="H11" s="311" t="s">
        <v>37</v>
      </c>
      <c r="I11" s="277" t="s">
        <v>56</v>
      </c>
      <c r="J11" s="277" t="s">
        <v>71</v>
      </c>
      <c r="K11" s="277" t="s">
        <v>72</v>
      </c>
      <c r="L11" s="7">
        <v>0</v>
      </c>
      <c r="M11" s="61">
        <v>4</v>
      </c>
      <c r="N11" s="7">
        <v>0</v>
      </c>
      <c r="O11" s="7">
        <f t="shared" ref="O11:O19" si="0">SUM(L11:N11)</f>
        <v>4</v>
      </c>
      <c r="P11" s="56" t="s">
        <v>73</v>
      </c>
      <c r="Q11" s="56">
        <v>4</v>
      </c>
      <c r="R11" s="56" t="s">
        <v>74</v>
      </c>
      <c r="S11" s="56" t="s">
        <v>34</v>
      </c>
      <c r="T11" s="56" t="s">
        <v>34</v>
      </c>
      <c r="U11" s="8">
        <v>2</v>
      </c>
      <c r="V11" s="8">
        <v>4</v>
      </c>
      <c r="W11" s="8">
        <f t="shared" ref="W11:W19" si="1">V11*U11</f>
        <v>8</v>
      </c>
      <c r="X11" s="9" t="str">
        <f t="shared" ref="X11:X19" si="2">+IF(AND(U11*V11&gt;=24,U11*V11&lt;=40),"MA",IF(AND(U11*V11&gt;=10,U11*V11&lt;=20),"A",IF(AND(U11*V11&gt;=6,U11*V11&lt;=8),"M",IF(AND(U11*V11&gt;=0,U11*V11&lt;=4),"B",""))))</f>
        <v>M</v>
      </c>
      <c r="Y11" s="10" t="str">
        <f t="shared" ref="Y11:Y19"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 t="shared" ref="AA11:AA19" si="4">W11*Z11</f>
        <v>80</v>
      </c>
      <c r="AB11" s="11" t="str">
        <f t="shared" ref="AB11:AB19" si="5">+IF(AND(U11*V11*Z11&gt;=600,U11*V11*Z11&lt;=4000),"I",IF(AND(U11*V11*Z11&gt;=150,U11*V11*Z11&lt;=500),"II",IF(AND(U11*V11*Z11&gt;=40,U11*V11*Z11&lt;=120),"III",IF(AND(U11*V11*Z11&gt;=0,U11*V11*Z11&lt;=20),"IV",""))))</f>
        <v>III</v>
      </c>
      <c r="AC11" s="10" t="str">
        <f t="shared" ref="AC11:AC19"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 t="shared" ref="AD11:AD19" si="7">+IF(AB11="I","No aceptable",IF(AB11="II","No aceptable o aceptable con control específico",IF(AB11="III","Aceptable",IF(AB11="IV","Aceptable",""))))</f>
        <v>Aceptable</v>
      </c>
      <c r="AE11" s="10" t="s">
        <v>35</v>
      </c>
      <c r="AF11" s="15" t="s">
        <v>35</v>
      </c>
      <c r="AG11" s="15" t="s">
        <v>35</v>
      </c>
      <c r="AH11" s="15" t="s">
        <v>75</v>
      </c>
      <c r="AI11" s="13" t="s">
        <v>825</v>
      </c>
      <c r="AJ11" s="15" t="s">
        <v>35</v>
      </c>
      <c r="AK11" s="14" t="s">
        <v>781</v>
      </c>
    </row>
    <row r="12" spans="2:37" s="2" customFormat="1" ht="68.25" customHeight="1" x14ac:dyDescent="0.35">
      <c r="B12" s="315"/>
      <c r="C12" s="315"/>
      <c r="D12" s="315"/>
      <c r="E12" s="334"/>
      <c r="F12" s="334"/>
      <c r="G12" s="209" t="s">
        <v>34</v>
      </c>
      <c r="H12" s="312"/>
      <c r="I12" s="277" t="s">
        <v>41</v>
      </c>
      <c r="J12" s="211" t="s">
        <v>310</v>
      </c>
      <c r="K12" s="277" t="s">
        <v>70</v>
      </c>
      <c r="L12" s="7">
        <v>0</v>
      </c>
      <c r="M12" s="7">
        <v>4</v>
      </c>
      <c r="N12" s="7">
        <v>0</v>
      </c>
      <c r="O12" s="7">
        <f>SUM(L12:N12)</f>
        <v>4</v>
      </c>
      <c r="P12" s="211" t="str">
        <f>K12</f>
        <v>FATIGA AUDITIVA, CEFALEAS</v>
      </c>
      <c r="Q12" s="211">
        <v>4</v>
      </c>
      <c r="R12" s="211" t="s">
        <v>34</v>
      </c>
      <c r="S12" s="211" t="s">
        <v>34</v>
      </c>
      <c r="T12" s="211" t="s">
        <v>136</v>
      </c>
      <c r="U12" s="8">
        <v>6</v>
      </c>
      <c r="V12" s="8">
        <v>4</v>
      </c>
      <c r="W12" s="8">
        <f>V12*U12</f>
        <v>24</v>
      </c>
      <c r="X12" s="9" t="str">
        <f>+IF(AND(U12*V12&gt;=24,U12*V12&lt;=40),"MA",IF(AND(U12*V12&gt;=10,U12*V12&lt;=20),"A",IF(AND(U12*V12&gt;=6,U12*V12&lt;=8),"M",IF(AND(U12*V12&gt;=0,U12*V12&lt;=4),"B",""))))</f>
        <v>MA</v>
      </c>
      <c r="Y12" s="1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2" s="8">
        <v>10</v>
      </c>
      <c r="AA12" s="8">
        <f>W12*Z12</f>
        <v>240</v>
      </c>
      <c r="AB12" s="11" t="str">
        <f t="shared" si="5"/>
        <v>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2" s="12" t="str">
        <f>+IF(AB12="I","No aceptable",IF(AB12="II","No aceptable o aceptable con control específico",IF(AB12="III","Aceptable",IF(AB12="IV","Aceptable",""))))</f>
        <v>No aceptable o aceptable con control específico</v>
      </c>
      <c r="AE12" s="10" t="s">
        <v>39</v>
      </c>
      <c r="AF12" s="211" t="s">
        <v>35</v>
      </c>
      <c r="AG12" s="211" t="s">
        <v>38</v>
      </c>
      <c r="AH12" s="211" t="s">
        <v>35</v>
      </c>
      <c r="AI12" s="13" t="s">
        <v>822</v>
      </c>
      <c r="AJ12" s="211" t="s">
        <v>311</v>
      </c>
      <c r="AK12" s="14" t="s">
        <v>781</v>
      </c>
    </row>
    <row r="13" spans="2:37" s="2" customFormat="1" ht="68.25" thickBot="1" x14ac:dyDescent="0.4">
      <c r="B13" s="315"/>
      <c r="C13" s="315"/>
      <c r="D13" s="315"/>
      <c r="E13" s="334"/>
      <c r="F13" s="334"/>
      <c r="G13" s="209" t="s">
        <v>45</v>
      </c>
      <c r="H13" s="209" t="s">
        <v>184</v>
      </c>
      <c r="I13" s="277" t="s">
        <v>818</v>
      </c>
      <c r="J13" s="277" t="s">
        <v>819</v>
      </c>
      <c r="K13" s="299" t="s">
        <v>185</v>
      </c>
      <c r="L13" s="7">
        <v>0</v>
      </c>
      <c r="M13" s="209">
        <v>4</v>
      </c>
      <c r="N13" s="7">
        <v>0</v>
      </c>
      <c r="O13" s="7">
        <f t="shared" si="0"/>
        <v>4</v>
      </c>
      <c r="P13" s="209" t="str">
        <f>K13</f>
        <v>DERMATITIS</v>
      </c>
      <c r="Q13" s="211">
        <v>8</v>
      </c>
      <c r="R13" s="211" t="s">
        <v>34</v>
      </c>
      <c r="S13" s="211" t="s">
        <v>34</v>
      </c>
      <c r="T13" s="211" t="s">
        <v>136</v>
      </c>
      <c r="U13" s="8">
        <v>2</v>
      </c>
      <c r="V13" s="8">
        <v>4</v>
      </c>
      <c r="W13" s="8">
        <f>V13*U13</f>
        <v>8</v>
      </c>
      <c r="X13" s="9" t="str">
        <f>+IF(AND(U13*V13&gt;=24,U13*V13&lt;=40),"MA",IF(AND(U13*V13&gt;=10,U13*V13&lt;=20),"A",IF(AND(U13*V13&gt;=6,U13*V13&lt;=8),"M",IF(AND(U13*V13&gt;=0,U13*V13&lt;=4),"B",""))))</f>
        <v>M</v>
      </c>
      <c r="Y13" s="10" t="str">
        <f t="shared" si="3"/>
        <v>Situación deficiente con exposición esporádica, o bien situación mejorable con exposición continuada o frecuente. Es posible que suceda el daño alguna vez.</v>
      </c>
      <c r="Z13" s="8">
        <v>10</v>
      </c>
      <c r="AA13" s="8">
        <f>W13*Z13</f>
        <v>80</v>
      </c>
      <c r="AB13" s="11" t="str">
        <f t="shared" si="5"/>
        <v>III</v>
      </c>
      <c r="AC13" s="10" t="str">
        <f t="shared" si="6"/>
        <v>Mejorar si es posible. Sería conveniente justificar la intervención y su rentabilidad.</v>
      </c>
      <c r="AD13" s="12" t="str">
        <f t="shared" si="7"/>
        <v>Aceptable</v>
      </c>
      <c r="AE13" s="10" t="s">
        <v>309</v>
      </c>
      <c r="AF13" s="211" t="s">
        <v>35</v>
      </c>
      <c r="AG13" s="211" t="s">
        <v>35</v>
      </c>
      <c r="AH13" s="211" t="s">
        <v>35</v>
      </c>
      <c r="AI13" s="223" t="s">
        <v>824</v>
      </c>
      <c r="AJ13" s="211" t="s">
        <v>386</v>
      </c>
      <c r="AK13" s="14" t="s">
        <v>781</v>
      </c>
    </row>
    <row r="14" spans="2:37" s="2" customFormat="1" ht="67.5" x14ac:dyDescent="0.35">
      <c r="B14" s="315"/>
      <c r="C14" s="315"/>
      <c r="D14" s="315"/>
      <c r="E14" s="334"/>
      <c r="F14" s="334"/>
      <c r="G14" s="74" t="s">
        <v>34</v>
      </c>
      <c r="H14" s="211" t="s">
        <v>49</v>
      </c>
      <c r="I14" s="15" t="s">
        <v>80</v>
      </c>
      <c r="J14" s="75" t="s">
        <v>81</v>
      </c>
      <c r="K14" s="56" t="s">
        <v>82</v>
      </c>
      <c r="L14" s="7">
        <v>0</v>
      </c>
      <c r="M14" s="209">
        <v>4</v>
      </c>
      <c r="N14" s="7">
        <v>0</v>
      </c>
      <c r="O14" s="7">
        <f t="shared" si="0"/>
        <v>4</v>
      </c>
      <c r="P14" s="17" t="s">
        <v>85</v>
      </c>
      <c r="Q14" s="56">
        <v>8</v>
      </c>
      <c r="R14" s="56" t="s">
        <v>34</v>
      </c>
      <c r="S14" s="56" t="s">
        <v>34</v>
      </c>
      <c r="T14" s="56" t="s">
        <v>34</v>
      </c>
      <c r="U14" s="8">
        <v>2</v>
      </c>
      <c r="V14" s="8">
        <v>4</v>
      </c>
      <c r="W14" s="8">
        <f t="shared" si="1"/>
        <v>8</v>
      </c>
      <c r="X14" s="9" t="str">
        <f t="shared" si="2"/>
        <v>M</v>
      </c>
      <c r="Y14" s="10" t="str">
        <f t="shared" si="3"/>
        <v>Situación deficiente con exposición esporádica, o bien situación mejorable con exposición continuada o frecuente. Es posible que suceda el daño alguna vez.</v>
      </c>
      <c r="Z14" s="8">
        <v>10</v>
      </c>
      <c r="AA14" s="8">
        <f t="shared" si="4"/>
        <v>80</v>
      </c>
      <c r="AB14" s="11" t="str">
        <f t="shared" si="5"/>
        <v>III</v>
      </c>
      <c r="AC14" s="10" t="str">
        <f t="shared" si="6"/>
        <v>Mejorar si es posible. Sería conveniente justificar la intervención y su rentabilidad.</v>
      </c>
      <c r="AD14" s="12" t="str">
        <f t="shared" si="7"/>
        <v>Aceptable</v>
      </c>
      <c r="AE14" s="18" t="s">
        <v>87</v>
      </c>
      <c r="AF14" s="15" t="s">
        <v>35</v>
      </c>
      <c r="AG14" s="15" t="s">
        <v>35</v>
      </c>
      <c r="AH14" s="15" t="s">
        <v>35</v>
      </c>
      <c r="AI14" s="19" t="s">
        <v>822</v>
      </c>
      <c r="AJ14" s="15" t="s">
        <v>35</v>
      </c>
      <c r="AK14" s="14" t="s">
        <v>781</v>
      </c>
    </row>
    <row r="15" spans="2:37" s="2" customFormat="1" ht="108" x14ac:dyDescent="0.35">
      <c r="B15" s="315"/>
      <c r="C15" s="315"/>
      <c r="D15" s="315"/>
      <c r="E15" s="334"/>
      <c r="F15" s="334"/>
      <c r="G15" s="284" t="s">
        <v>45</v>
      </c>
      <c r="H15" s="15" t="s">
        <v>572</v>
      </c>
      <c r="I15" s="15" t="s">
        <v>826</v>
      </c>
      <c r="J15" s="15" t="s">
        <v>591</v>
      </c>
      <c r="K15" s="212" t="s">
        <v>576</v>
      </c>
      <c r="L15" s="276">
        <v>1</v>
      </c>
      <c r="M15" s="280">
        <v>0</v>
      </c>
      <c r="N15" s="281">
        <v>0</v>
      </c>
      <c r="O15" s="281">
        <v>1</v>
      </c>
      <c r="P15" s="15" t="s">
        <v>577</v>
      </c>
      <c r="Q15" s="15">
        <v>8</v>
      </c>
      <c r="R15" s="15" t="s">
        <v>34</v>
      </c>
      <c r="S15" s="15" t="s">
        <v>34</v>
      </c>
      <c r="T15" s="285" t="s">
        <v>34</v>
      </c>
      <c r="U15" s="90">
        <v>2</v>
      </c>
      <c r="V15" s="8">
        <v>3</v>
      </c>
      <c r="W15" s="8">
        <f t="shared" si="1"/>
        <v>6</v>
      </c>
      <c r="X15" s="9" t="str">
        <f t="shared" si="2"/>
        <v>M</v>
      </c>
      <c r="Y15" s="10" t="str">
        <f t="shared" si="3"/>
        <v>Situación deficiente con exposición esporádica, o bien situación mejorable con exposición continuada o frecuente. Es posible que suceda el daño alguna vez.</v>
      </c>
      <c r="Z15" s="8">
        <v>25</v>
      </c>
      <c r="AA15" s="8">
        <f t="shared" si="4"/>
        <v>150</v>
      </c>
      <c r="AB15" s="11" t="str">
        <f t="shared" si="5"/>
        <v>II</v>
      </c>
      <c r="AC15" s="10" t="str">
        <f t="shared" si="6"/>
        <v>Corregir y adoptar medidas de control de inmediato. Sin embargo suspenda actividades si el nivel de riesgo está por encima o igual de 360.</v>
      </c>
      <c r="AD15" s="12" t="str">
        <f t="shared" si="7"/>
        <v>No aceptable o aceptable con control específico</v>
      </c>
      <c r="AE15" s="282" t="s">
        <v>578</v>
      </c>
      <c r="AF15" s="15" t="s">
        <v>35</v>
      </c>
      <c r="AG15" s="15" t="s">
        <v>35</v>
      </c>
      <c r="AH15" s="15" t="s">
        <v>35</v>
      </c>
      <c r="AI15" s="20" t="s">
        <v>847</v>
      </c>
      <c r="AJ15" s="15" t="s">
        <v>823</v>
      </c>
      <c r="AK15" s="135" t="s">
        <v>648</v>
      </c>
    </row>
    <row r="16" spans="2:37" s="2" customFormat="1" ht="81" x14ac:dyDescent="0.35">
      <c r="B16" s="315"/>
      <c r="C16" s="315"/>
      <c r="D16" s="315"/>
      <c r="E16" s="334"/>
      <c r="F16" s="334"/>
      <c r="G16" s="74" t="s">
        <v>34</v>
      </c>
      <c r="H16" s="105" t="s">
        <v>58</v>
      </c>
      <c r="I16" s="15" t="s">
        <v>51</v>
      </c>
      <c r="J16" s="15" t="s">
        <v>97</v>
      </c>
      <c r="K16" s="56" t="s">
        <v>91</v>
      </c>
      <c r="L16" s="7">
        <v>0</v>
      </c>
      <c r="M16" s="209">
        <v>4</v>
      </c>
      <c r="N16" s="7">
        <v>0</v>
      </c>
      <c r="O16" s="7">
        <f t="shared" si="0"/>
        <v>4</v>
      </c>
      <c r="P16" s="56" t="s">
        <v>99</v>
      </c>
      <c r="Q16" s="56">
        <v>8</v>
      </c>
      <c r="R16" s="56" t="s">
        <v>34</v>
      </c>
      <c r="S16" s="56" t="s">
        <v>98</v>
      </c>
      <c r="T16" s="56" t="s">
        <v>34</v>
      </c>
      <c r="U16" s="8">
        <v>2</v>
      </c>
      <c r="V16" s="8">
        <v>2</v>
      </c>
      <c r="W16" s="8">
        <f t="shared" si="1"/>
        <v>4</v>
      </c>
      <c r="X16" s="9" t="str">
        <f t="shared" si="2"/>
        <v>B</v>
      </c>
      <c r="Y16" s="10" t="str">
        <f t="shared" si="3"/>
        <v>Situación mejorable con exposición ocasional o esporádica, o situación sin anomalía destacable con cualquier nivel de exposición. No es esperable que se materialice el riesgo, aunque puede ser concebible.</v>
      </c>
      <c r="Z16" s="8">
        <v>25</v>
      </c>
      <c r="AA16" s="8">
        <f t="shared" si="4"/>
        <v>100</v>
      </c>
      <c r="AB16" s="11" t="str">
        <f t="shared" si="5"/>
        <v>III</v>
      </c>
      <c r="AC16" s="10" t="str">
        <f t="shared" si="6"/>
        <v>Mejorar si es posible. Sería conveniente justificar la intervención y su rentabilidad.</v>
      </c>
      <c r="AD16" s="12" t="str">
        <f t="shared" si="7"/>
        <v>Aceptable</v>
      </c>
      <c r="AE16" s="10" t="s">
        <v>127</v>
      </c>
      <c r="AF16" s="15" t="s">
        <v>35</v>
      </c>
      <c r="AG16" s="15" t="s">
        <v>35</v>
      </c>
      <c r="AH16" s="8" t="s">
        <v>348</v>
      </c>
      <c r="AI16" s="20" t="s">
        <v>822</v>
      </c>
      <c r="AJ16" s="56" t="s">
        <v>35</v>
      </c>
      <c r="AK16" s="14" t="s">
        <v>781</v>
      </c>
    </row>
    <row r="17" spans="2:37" s="2" customFormat="1" ht="67.5" x14ac:dyDescent="0.35">
      <c r="B17" s="315"/>
      <c r="C17" s="315"/>
      <c r="D17" s="315"/>
      <c r="E17" s="334"/>
      <c r="F17" s="334"/>
      <c r="G17" s="74" t="s">
        <v>45</v>
      </c>
      <c r="H17" s="311" t="s">
        <v>50</v>
      </c>
      <c r="I17" s="15" t="s">
        <v>100</v>
      </c>
      <c r="J17" s="15" t="s">
        <v>101</v>
      </c>
      <c r="K17" s="56" t="s">
        <v>102</v>
      </c>
      <c r="L17" s="7">
        <v>0</v>
      </c>
      <c r="M17" s="209">
        <v>4</v>
      </c>
      <c r="N17" s="7">
        <v>0</v>
      </c>
      <c r="O17" s="7">
        <f t="shared" si="0"/>
        <v>4</v>
      </c>
      <c r="P17" s="56" t="s">
        <v>103</v>
      </c>
      <c r="Q17" s="56">
        <v>8</v>
      </c>
      <c r="R17" s="56" t="s">
        <v>34</v>
      </c>
      <c r="S17" s="56" t="s">
        <v>34</v>
      </c>
      <c r="T17" s="56" t="s">
        <v>34</v>
      </c>
      <c r="U17" s="8">
        <v>2</v>
      </c>
      <c r="V17" s="8">
        <v>3</v>
      </c>
      <c r="W17" s="8">
        <f t="shared" si="1"/>
        <v>6</v>
      </c>
      <c r="X17" s="9" t="str">
        <f t="shared" si="2"/>
        <v>M</v>
      </c>
      <c r="Y17" s="10" t="str">
        <f t="shared" si="3"/>
        <v>Situación deficiente con exposición esporádica, o bien situación mejorable con exposición continuada o frecuente. Es posible que suceda el daño alguna vez.</v>
      </c>
      <c r="Z17" s="8">
        <v>10</v>
      </c>
      <c r="AA17" s="8">
        <f t="shared" si="4"/>
        <v>60</v>
      </c>
      <c r="AB17" s="11" t="str">
        <f t="shared" si="5"/>
        <v>III</v>
      </c>
      <c r="AC17" s="10" t="str">
        <f t="shared" si="6"/>
        <v>Mejorar si es posible. Sería conveniente justificar la intervención y su rentabilidad.</v>
      </c>
      <c r="AD17" s="12" t="str">
        <f t="shared" si="7"/>
        <v>Aceptable</v>
      </c>
      <c r="AE17" s="10" t="s">
        <v>104</v>
      </c>
      <c r="AF17" s="211" t="s">
        <v>35</v>
      </c>
      <c r="AG17" s="211" t="s">
        <v>35</v>
      </c>
      <c r="AH17" s="211" t="s">
        <v>348</v>
      </c>
      <c r="AI17" s="20" t="s">
        <v>822</v>
      </c>
      <c r="AJ17" s="211" t="s">
        <v>35</v>
      </c>
      <c r="AK17" s="14" t="s">
        <v>781</v>
      </c>
    </row>
    <row r="18" spans="2:37" s="2" customFormat="1" ht="81" x14ac:dyDescent="0.35">
      <c r="B18" s="315"/>
      <c r="C18" s="315"/>
      <c r="D18" s="315"/>
      <c r="E18" s="334"/>
      <c r="F18" s="334"/>
      <c r="G18" s="74" t="s">
        <v>34</v>
      </c>
      <c r="H18" s="321"/>
      <c r="I18" s="15" t="s">
        <v>149</v>
      </c>
      <c r="J18" s="15" t="s">
        <v>239</v>
      </c>
      <c r="K18" s="138" t="s">
        <v>240</v>
      </c>
      <c r="L18" s="7">
        <v>0</v>
      </c>
      <c r="M18" s="209">
        <v>4</v>
      </c>
      <c r="N18" s="7">
        <v>0</v>
      </c>
      <c r="O18" s="7">
        <f t="shared" si="0"/>
        <v>4</v>
      </c>
      <c r="P18" s="138" t="s">
        <v>241</v>
      </c>
      <c r="Q18" s="138">
        <v>1</v>
      </c>
      <c r="R18" s="138" t="s">
        <v>34</v>
      </c>
      <c r="S18" s="138" t="s">
        <v>34</v>
      </c>
      <c r="T18" s="138" t="s">
        <v>34</v>
      </c>
      <c r="U18" s="8">
        <v>2</v>
      </c>
      <c r="V18" s="8">
        <v>2</v>
      </c>
      <c r="W18" s="8">
        <f t="shared" si="1"/>
        <v>4</v>
      </c>
      <c r="X18" s="9" t="str">
        <f t="shared" si="2"/>
        <v>B</v>
      </c>
      <c r="Y18" s="10" t="str">
        <f t="shared" si="3"/>
        <v>Situación mejorable con exposición ocasional o esporádica, o situación sin anomalía destacable con cualquier nivel de exposición. No es esperable que se materialice el riesgo, aunque puede ser concebible.</v>
      </c>
      <c r="Z18" s="8">
        <v>25</v>
      </c>
      <c r="AA18" s="8">
        <f t="shared" si="4"/>
        <v>100</v>
      </c>
      <c r="AB18" s="11" t="str">
        <f t="shared" si="5"/>
        <v>III</v>
      </c>
      <c r="AC18" s="10" t="str">
        <f t="shared" si="6"/>
        <v>Mejorar si es posible. Sería conveniente justificar la intervención y su rentabilidad.</v>
      </c>
      <c r="AD18" s="12" t="str">
        <f t="shared" si="7"/>
        <v>Aceptable</v>
      </c>
      <c r="AE18" s="10" t="s">
        <v>242</v>
      </c>
      <c r="AF18" s="12" t="s">
        <v>35</v>
      </c>
      <c r="AG18" s="12" t="s">
        <v>392</v>
      </c>
      <c r="AH18" s="10" t="s">
        <v>367</v>
      </c>
      <c r="AI18" s="10" t="s">
        <v>821</v>
      </c>
      <c r="AJ18" s="211" t="s">
        <v>35</v>
      </c>
      <c r="AK18" s="14" t="s">
        <v>781</v>
      </c>
    </row>
    <row r="19" spans="2:37" s="2" customFormat="1" ht="67.5" x14ac:dyDescent="0.35">
      <c r="B19" s="329"/>
      <c r="C19" s="329"/>
      <c r="D19" s="329"/>
      <c r="E19" s="335"/>
      <c r="F19" s="335"/>
      <c r="G19" s="74" t="s">
        <v>34</v>
      </c>
      <c r="H19" s="25" t="s">
        <v>113</v>
      </c>
      <c r="I19" s="113" t="s">
        <v>114</v>
      </c>
      <c r="J19" s="15" t="s">
        <v>116</v>
      </c>
      <c r="K19" s="113" t="s">
        <v>115</v>
      </c>
      <c r="L19" s="7">
        <v>0</v>
      </c>
      <c r="M19" s="209">
        <v>4</v>
      </c>
      <c r="N19" s="7">
        <v>0</v>
      </c>
      <c r="O19" s="7">
        <f t="shared" si="0"/>
        <v>4</v>
      </c>
      <c r="P19" s="113" t="s">
        <v>108</v>
      </c>
      <c r="Q19" s="113">
        <v>8</v>
      </c>
      <c r="R19" s="113" t="s">
        <v>34</v>
      </c>
      <c r="S19" s="113" t="s">
        <v>34</v>
      </c>
      <c r="T19" s="113" t="s">
        <v>34</v>
      </c>
      <c r="U19" s="8">
        <v>2</v>
      </c>
      <c r="V19" s="8">
        <v>4</v>
      </c>
      <c r="W19" s="8">
        <f t="shared" si="1"/>
        <v>8</v>
      </c>
      <c r="X19" s="9" t="str">
        <f t="shared" si="2"/>
        <v>M</v>
      </c>
      <c r="Y19" s="10" t="str">
        <f t="shared" si="3"/>
        <v>Situación deficiente con exposición esporádica, o bien situación mejorable con exposición continuada o frecuente. Es posible que suceda el daño alguna vez.</v>
      </c>
      <c r="Z19" s="8">
        <v>10</v>
      </c>
      <c r="AA19" s="8">
        <f t="shared" si="4"/>
        <v>80</v>
      </c>
      <c r="AB19" s="11" t="str">
        <f t="shared" si="5"/>
        <v>III</v>
      </c>
      <c r="AC19" s="10" t="str">
        <f t="shared" si="6"/>
        <v>Mejorar si es posible. Sería conveniente justificar la intervención y su rentabilidad.</v>
      </c>
      <c r="AD19" s="12" t="str">
        <f t="shared" si="7"/>
        <v>Aceptable</v>
      </c>
      <c r="AE19" s="24" t="s">
        <v>117</v>
      </c>
      <c r="AF19" s="211" t="s">
        <v>35</v>
      </c>
      <c r="AG19" s="211" t="s">
        <v>35</v>
      </c>
      <c r="AH19" s="211" t="s">
        <v>118</v>
      </c>
      <c r="AI19" s="13" t="s">
        <v>820</v>
      </c>
      <c r="AJ19" s="211" t="s">
        <v>35</v>
      </c>
      <c r="AK19" s="14" t="s">
        <v>781</v>
      </c>
    </row>
    <row r="20" spans="2:37" x14ac:dyDescent="0.3">
      <c r="E20" s="4"/>
      <c r="H20" s="4"/>
      <c r="AF20" s="4"/>
      <c r="AG20" s="4"/>
      <c r="AH20" s="4"/>
      <c r="AI20" s="221"/>
      <c r="AJ20" s="4"/>
    </row>
    <row r="21" spans="2:37" x14ac:dyDescent="0.3">
      <c r="E21" s="4"/>
      <c r="H21" s="4"/>
      <c r="AF21" s="4"/>
      <c r="AG21" s="4"/>
      <c r="AH21" s="4"/>
      <c r="AI21" s="221"/>
      <c r="AJ21" s="4"/>
    </row>
    <row r="22" spans="2:37" x14ac:dyDescent="0.3">
      <c r="E22" s="4"/>
      <c r="H22" s="4"/>
      <c r="AF22" s="4"/>
      <c r="AG22" s="4"/>
      <c r="AH22" s="4"/>
      <c r="AJ22" s="4"/>
    </row>
  </sheetData>
  <autoFilter ref="B10:AK19" xr:uid="{00000000-0009-0000-0000-000021000000}"/>
  <mergeCells count="43">
    <mergeCell ref="B9:B10"/>
    <mergeCell ref="C9:C10"/>
    <mergeCell ref="B5:T5"/>
    <mergeCell ref="U5:AK5"/>
    <mergeCell ref="B7:T8"/>
    <mergeCell ref="U7:AC8"/>
    <mergeCell ref="AD7:AD8"/>
    <mergeCell ref="AE7:AK7"/>
    <mergeCell ref="AE8:AK8"/>
    <mergeCell ref="D9:D10"/>
    <mergeCell ref="E9:E10"/>
    <mergeCell ref="F9:F10"/>
    <mergeCell ref="G9:G10"/>
    <mergeCell ref="X9:X10"/>
    <mergeCell ref="AI9:AI10"/>
    <mergeCell ref="AJ9:AJ10"/>
    <mergeCell ref="AK9:AK10"/>
    <mergeCell ref="B11:B19"/>
    <mergeCell ref="C11:C19"/>
    <mergeCell ref="D11:D19"/>
    <mergeCell ref="E11:E19"/>
    <mergeCell ref="F11:F19"/>
    <mergeCell ref="AA9:AA10"/>
    <mergeCell ref="AB9:AB10"/>
    <mergeCell ref="Z9:Z10"/>
    <mergeCell ref="H9:J9"/>
    <mergeCell ref="K9:K10"/>
    <mergeCell ref="L9:O9"/>
    <mergeCell ref="P9:P10"/>
    <mergeCell ref="Q9:Q10"/>
    <mergeCell ref="H17:H18"/>
    <mergeCell ref="AG9:AG10"/>
    <mergeCell ref="AH9:AH10"/>
    <mergeCell ref="AC9:AC10"/>
    <mergeCell ref="AD9:AD10"/>
    <mergeCell ref="AE9:AE10"/>
    <mergeCell ref="AF9:AF10"/>
    <mergeCell ref="U9:U10"/>
    <mergeCell ref="V9:V10"/>
    <mergeCell ref="W9:W10"/>
    <mergeCell ref="R9:T9"/>
    <mergeCell ref="Y9:Y10"/>
    <mergeCell ref="H11:H12"/>
  </mergeCells>
  <conditionalFormatting sqref="AB11:AE11 AB14:AE14 AB19:AE19 AB16:AE17 AB12:AB13 AB15 AB18">
    <cfRule type="cellIs" dxfId="84" priority="42" stopIfTrue="1" operator="equal">
      <formula>"I"</formula>
    </cfRule>
    <cfRule type="cellIs" dxfId="83" priority="43" stopIfTrue="1" operator="equal">
      <formula>"II"</formula>
    </cfRule>
    <cfRule type="cellIs" dxfId="82" priority="44" stopIfTrue="1" operator="between">
      <formula>"III"</formula>
      <formula>"IV"</formula>
    </cfRule>
  </conditionalFormatting>
  <conditionalFormatting sqref="AD11:AE11 AD14:AE14 AD19:AE19 AD16:AE17">
    <cfRule type="cellIs" dxfId="81" priority="40" stopIfTrue="1" operator="equal">
      <formula>"Aceptable"</formula>
    </cfRule>
    <cfRule type="cellIs" dxfId="80" priority="41" stopIfTrue="1" operator="equal">
      <formula>"No aceptable"</formula>
    </cfRule>
  </conditionalFormatting>
  <conditionalFormatting sqref="AD11 AD14 AD19 AD16:AD17">
    <cfRule type="containsText" dxfId="79" priority="35" stopIfTrue="1" operator="containsText" text="No aceptable o aceptable con control específico">
      <formula>NOT(ISERROR(SEARCH("No aceptable o aceptable con control específico",AD11)))</formula>
    </cfRule>
    <cfRule type="containsText" dxfId="78" priority="38" stopIfTrue="1" operator="containsText" text="No aceptable">
      <formula>NOT(ISERROR(SEARCH("No aceptable",AD11)))</formula>
    </cfRule>
    <cfRule type="containsText" dxfId="77" priority="39" stopIfTrue="1" operator="containsText" text="No Aceptable o aceptable con control específico">
      <formula>NOT(ISERROR(SEARCH("No Aceptable o aceptable con control específico",AD11)))</formula>
    </cfRule>
  </conditionalFormatting>
  <conditionalFormatting sqref="AD14">
    <cfRule type="containsText" dxfId="76" priority="36" stopIfTrue="1" operator="containsText" text="No aceptable">
      <formula>NOT(ISERROR(SEARCH("No aceptable",AD14)))</formula>
    </cfRule>
    <cfRule type="containsText" dxfId="75" priority="37" stopIfTrue="1" operator="containsText" text="No Aceptable o aceptable con control específico">
      <formula>NOT(ISERROR(SEARCH("No Aceptable o aceptable con control específico",AD14)))</formula>
    </cfRule>
  </conditionalFormatting>
  <conditionalFormatting sqref="AD18:AE18">
    <cfRule type="cellIs" dxfId="74" priority="30" stopIfTrue="1" operator="equal">
      <formula>"Aceptable"</formula>
    </cfRule>
    <cfRule type="cellIs" dxfId="73" priority="31" stopIfTrue="1" operator="equal">
      <formula>"No aceptable"</formula>
    </cfRule>
  </conditionalFormatting>
  <conditionalFormatting sqref="AD18">
    <cfRule type="containsText" dxfId="72" priority="27" stopIfTrue="1" operator="containsText" text="No aceptable o aceptable con control específico">
      <formula>NOT(ISERROR(SEARCH("No aceptable o aceptable con control específico",AD18)))</formula>
    </cfRule>
    <cfRule type="containsText" dxfId="71" priority="28" stopIfTrue="1" operator="containsText" text="No aceptable">
      <formula>NOT(ISERROR(SEARCH("No aceptable",AD18)))</formula>
    </cfRule>
    <cfRule type="containsText" dxfId="70" priority="29" stopIfTrue="1" operator="containsText" text="No Aceptable o aceptable con control específico">
      <formula>NOT(ISERROR(SEARCH("No Aceptable o aceptable con control específico",AD18)))</formula>
    </cfRule>
  </conditionalFormatting>
  <conditionalFormatting sqref="AD13:AE13">
    <cfRule type="cellIs" dxfId="69" priority="22" stopIfTrue="1" operator="equal">
      <formula>"Aceptable"</formula>
    </cfRule>
    <cfRule type="cellIs" dxfId="68" priority="23" stopIfTrue="1" operator="equal">
      <formula>"No aceptable"</formula>
    </cfRule>
  </conditionalFormatting>
  <conditionalFormatting sqref="AD13">
    <cfRule type="containsText" dxfId="67" priority="19" stopIfTrue="1" operator="containsText" text="No aceptable o aceptable con control específico">
      <formula>NOT(ISERROR(SEARCH("No aceptable o aceptable con control específico",AD13)))</formula>
    </cfRule>
    <cfRule type="containsText" dxfId="66" priority="20" stopIfTrue="1" operator="containsText" text="No aceptable">
      <formula>NOT(ISERROR(SEARCH("No aceptable",AD13)))</formula>
    </cfRule>
    <cfRule type="containsText" dxfId="65" priority="21" stopIfTrue="1" operator="containsText" text="No Aceptable o aceptable con control específico">
      <formula>NOT(ISERROR(SEARCH("No Aceptable o aceptable con control específico",AD13)))</formula>
    </cfRule>
  </conditionalFormatting>
  <conditionalFormatting sqref="AD12:AE12">
    <cfRule type="cellIs" dxfId="64" priority="14" stopIfTrue="1" operator="equal">
      <formula>"Aceptable"</formula>
    </cfRule>
    <cfRule type="cellIs" dxfId="63" priority="15" stopIfTrue="1" operator="equal">
      <formula>"No aceptable"</formula>
    </cfRule>
  </conditionalFormatting>
  <conditionalFormatting sqref="AD12">
    <cfRule type="containsText" dxfId="62" priority="11" stopIfTrue="1" operator="containsText" text="No aceptable o aceptable con control específico">
      <formula>NOT(ISERROR(SEARCH("No aceptable o aceptable con control específico",AD12)))</formula>
    </cfRule>
    <cfRule type="containsText" dxfId="61" priority="12" stopIfTrue="1" operator="containsText" text="No aceptable">
      <formula>NOT(ISERROR(SEARCH("No aceptable",AD12)))</formula>
    </cfRule>
    <cfRule type="containsText" dxfId="60" priority="13" stopIfTrue="1" operator="containsText" text="No Aceptable o aceptable con control específico">
      <formula>NOT(ISERROR(SEARCH("No Aceptable o aceptable con control específico",AD12)))</formula>
    </cfRule>
  </conditionalFormatting>
  <conditionalFormatting sqref="AF19">
    <cfRule type="cellIs" dxfId="59" priority="6" stopIfTrue="1" operator="equal">
      <formula>"Aceptable"</formula>
    </cfRule>
    <cfRule type="cellIs" dxfId="58" priority="7" stopIfTrue="1" operator="equal">
      <formula>"No aceptable"</formula>
    </cfRule>
  </conditionalFormatting>
  <conditionalFormatting sqref="AD15">
    <cfRule type="containsText" dxfId="57" priority="1" stopIfTrue="1" operator="containsText" text="No aceptable o aceptable con control específico">
      <formula>NOT(ISERROR(SEARCH("No aceptable o aceptable con control específico",AD15)))</formula>
    </cfRule>
    <cfRule type="containsText" dxfId="56" priority="2" stopIfTrue="1" operator="containsText" text="No aceptable">
      <formula>NOT(ISERROR(SEARCH("No aceptable",AD15)))</formula>
    </cfRule>
    <cfRule type="containsText" dxfId="55" priority="3" stopIfTrue="1" operator="containsText" text="No Aceptable o aceptable con control específico">
      <formula>NOT(ISERROR(SEARCH("No Aceptable o aceptable con control específico",AD15)))</formula>
    </cfRule>
  </conditionalFormatting>
  <conditionalFormatting sqref="AD15:AE15">
    <cfRule type="cellIs" dxfId="54" priority="4" stopIfTrue="1" operator="equal">
      <formula>"Aceptable"</formula>
    </cfRule>
    <cfRule type="cellIs" dxfId="53" priority="5" stopIfTrue="1" operator="equal">
      <formula>"No aceptable"</formula>
    </cfRule>
  </conditionalFormatting>
  <dataValidations count="4">
    <dataValidation allowBlank="1" sqref="AA11 AA13:AA19" xr:uid="{00000000-0002-0000-2100-000000000000}"/>
    <dataValidation type="list" allowBlank="1" showInputMessage="1" prompt="100= Muerte_x000a_60= Lesiones graves e irreparables (IPP o invalidez)_x000a_25= Lesiones con incapacidad laboral temporal_x000a_10= Lesiones que no requieren hospitalización_x000a_" sqref="Z11:Z19" xr:uid="{00000000-0002-0000-2100-000001000000}">
      <formula1>"100,60,25,10"</formula1>
    </dataValidation>
    <dataValidation type="list" allowBlank="1" showInputMessage="1" prompt="4 = Continua_x000a_3 = Frecuente_x000a_2 = Ocasional_x000a_1 = Esporádica" sqref="V11:V19" xr:uid="{00000000-0002-0000-2100-000002000000}">
      <formula1>"4, 3, 2, 1"</formula1>
    </dataValidation>
    <dataValidation type="list" allowBlank="1" showInputMessage="1" showErrorMessage="1" prompt="10 = Muy Alto_x000a_6 = Alto_x000a_2 = Medio_x000a_0 = Bajo" sqref="U11:U19" xr:uid="{00000000-0002-0000-2100-000003000000}">
      <formula1>"10, 6, 2, 0, "</formula1>
    </dataValidation>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BL731"/>
  <sheetViews>
    <sheetView workbookViewId="0"/>
  </sheetViews>
  <sheetFormatPr baseColWidth="10" defaultRowHeight="12.75" x14ac:dyDescent="0.2"/>
  <cols>
    <col min="1" max="1" width="1.85546875" customWidth="1"/>
    <col min="2" max="2" width="5.7109375" customWidth="1"/>
    <col min="3" max="3" width="7.5703125" customWidth="1"/>
    <col min="4" max="4" width="6.42578125" customWidth="1"/>
    <col min="5" max="5" width="5" customWidth="1"/>
    <col min="6" max="6" width="5.28515625" customWidth="1"/>
    <col min="7" max="7" width="8.28515625" customWidth="1"/>
    <col min="8" max="8" width="20.28515625" customWidth="1"/>
    <col min="9" max="9" width="29.28515625" customWidth="1"/>
    <col min="10" max="10" width="29.7109375" customWidth="1"/>
    <col min="11" max="11" width="38.285156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4" customFormat="1"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149" t="s">
        <v>129</v>
      </c>
      <c r="AK1" s="139" t="s">
        <v>246</v>
      </c>
    </row>
    <row r="2" spans="1:64" s="4" customFormat="1"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149" t="s">
        <v>130</v>
      </c>
      <c r="AK2" s="139">
        <v>1</v>
      </c>
    </row>
    <row r="3" spans="1:64" s="4" customFormat="1"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161" t="s">
        <v>131</v>
      </c>
      <c r="AK3" s="140">
        <v>42870</v>
      </c>
    </row>
    <row r="4" spans="1:64" s="4" customFormat="1" ht="6.75" customHeight="1" x14ac:dyDescent="0.3">
      <c r="E4" s="5"/>
      <c r="H4" s="6"/>
      <c r="AF4" s="5"/>
      <c r="AG4" s="5"/>
      <c r="AH4" s="5"/>
      <c r="AJ4" s="6"/>
    </row>
    <row r="5" spans="1:64" s="4" customFormat="1"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s="4" customFormat="1" ht="7.5" customHeight="1" x14ac:dyDescent="0.3">
      <c r="E6" s="5"/>
      <c r="H6" s="6"/>
      <c r="AF6" s="5"/>
      <c r="AG6" s="5"/>
      <c r="AH6" s="5"/>
      <c r="AJ6" s="6"/>
    </row>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38"/>
      <c r="C10" s="338"/>
      <c r="D10" s="338"/>
      <c r="E10" s="338"/>
      <c r="F10" s="338"/>
      <c r="G10" s="308"/>
      <c r="H10" s="215" t="s">
        <v>3</v>
      </c>
      <c r="I10" s="215" t="s">
        <v>4</v>
      </c>
      <c r="J10" s="215" t="s">
        <v>6</v>
      </c>
      <c r="K10" s="307"/>
      <c r="L10" s="216" t="s">
        <v>42</v>
      </c>
      <c r="M10" s="216" t="s">
        <v>43</v>
      </c>
      <c r="N10" s="27" t="s">
        <v>44</v>
      </c>
      <c r="O10" s="27" t="s">
        <v>47</v>
      </c>
      <c r="P10" s="307"/>
      <c r="Q10" s="308"/>
      <c r="R10" s="215" t="s">
        <v>6</v>
      </c>
      <c r="S10" s="215" t="s">
        <v>1</v>
      </c>
      <c r="T10" s="215"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x14ac:dyDescent="0.35">
      <c r="A11" s="77"/>
      <c r="B11" s="375" t="s">
        <v>252</v>
      </c>
      <c r="C11" s="375" t="s">
        <v>320</v>
      </c>
      <c r="D11" s="375" t="s">
        <v>353</v>
      </c>
      <c r="E11" s="427" t="s">
        <v>390</v>
      </c>
      <c r="F11" s="410" t="s">
        <v>354</v>
      </c>
      <c r="G11" s="67" t="s">
        <v>45</v>
      </c>
      <c r="H11" s="311" t="s">
        <v>37</v>
      </c>
      <c r="I11" s="15" t="s">
        <v>52</v>
      </c>
      <c r="J11" s="15" t="s">
        <v>57</v>
      </c>
      <c r="K11" s="211" t="s">
        <v>59</v>
      </c>
      <c r="L11" s="7">
        <v>0</v>
      </c>
      <c r="M11" s="218">
        <v>5</v>
      </c>
      <c r="N11" s="7">
        <v>0</v>
      </c>
      <c r="O11" s="7">
        <f>SUM(L11:N11)</f>
        <v>5</v>
      </c>
      <c r="P11" s="211" t="str">
        <f>K11</f>
        <v xml:space="preserve">FATIGA VISUAL, CEFALEÁ, DISMINUCIÓN DE LA DESTREZA Y PRECISIÓN, DESLUMBRAMIENTO </v>
      </c>
      <c r="Q11" s="211">
        <v>8</v>
      </c>
      <c r="R11" s="211" t="s">
        <v>355</v>
      </c>
      <c r="S11" s="211" t="s">
        <v>34</v>
      </c>
      <c r="T11" s="277" t="s">
        <v>34</v>
      </c>
      <c r="U11" s="277">
        <v>2</v>
      </c>
      <c r="V11" s="277">
        <v>4</v>
      </c>
      <c r="W11" s="277">
        <f>V11*U11</f>
        <v>8</v>
      </c>
      <c r="X11" s="277"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 t="shared" ref="AB11:AB22" si="0">+IF(AND(U11*V11*Z11&gt;=600,U11*V11*Z11&lt;=4000),"I",IF(AND(U11*V11*Z11&gt;=150,U11*V11*Z11&lt;=500),"II",IF(AND(U11*V11*Z11&gt;=40,U11*V11*Z11&lt;=120),"III",IF(AND(U11*V11*Z11&gt;=0,U11*V11*Z11&lt;=20),"IV",""))))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211" t="s">
        <v>35</v>
      </c>
      <c r="AG11" s="211" t="s">
        <v>35</v>
      </c>
      <c r="AH11" s="211" t="s">
        <v>389</v>
      </c>
      <c r="AI11" s="13" t="s">
        <v>838</v>
      </c>
      <c r="AJ11" s="211"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8.25" thickBot="1" x14ac:dyDescent="0.4">
      <c r="A12" s="79"/>
      <c r="B12" s="315"/>
      <c r="C12" s="315"/>
      <c r="D12" s="315"/>
      <c r="E12" s="428"/>
      <c r="F12" s="411"/>
      <c r="G12" s="67" t="s">
        <v>45</v>
      </c>
      <c r="H12" s="312"/>
      <c r="I12" s="277" t="s">
        <v>56</v>
      </c>
      <c r="J12" s="277" t="s">
        <v>71</v>
      </c>
      <c r="K12" s="211" t="s">
        <v>72</v>
      </c>
      <c r="L12" s="7">
        <v>0</v>
      </c>
      <c r="M12" s="278">
        <v>5</v>
      </c>
      <c r="N12" s="7">
        <v>0</v>
      </c>
      <c r="O12" s="7">
        <f t="shared" ref="O12:O22" si="1">SUM(L12:N12)</f>
        <v>5</v>
      </c>
      <c r="P12" s="211" t="s">
        <v>73</v>
      </c>
      <c r="Q12" s="211">
        <v>8</v>
      </c>
      <c r="R12" s="211" t="s">
        <v>74</v>
      </c>
      <c r="S12" s="211" t="s">
        <v>34</v>
      </c>
      <c r="T12" s="277" t="s">
        <v>34</v>
      </c>
      <c r="U12" s="277">
        <v>2</v>
      </c>
      <c r="V12" s="277">
        <v>4</v>
      </c>
      <c r="W12" s="277">
        <f t="shared" ref="W12:W22" si="2">V12*U12</f>
        <v>8</v>
      </c>
      <c r="X12" s="277" t="str">
        <f t="shared" ref="X12:X22" si="3">+IF(AND(U12*V12&gt;=24,U12*V12&lt;=40),"MA",IF(AND(U12*V12&gt;=10,U12*V12&lt;=20),"A",IF(AND(U12*V12&gt;=6,U12*V12&lt;=8),"M",IF(AND(U12*V12&gt;=0,U12*V12&lt;=4),"B",""))))</f>
        <v>M</v>
      </c>
      <c r="Y12" s="10" t="str">
        <f t="shared" ref="Y12:Y22"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2" si="5">W12*Z12</f>
        <v>80</v>
      </c>
      <c r="AB12" s="11" t="str">
        <f t="shared" si="0"/>
        <v>III</v>
      </c>
      <c r="AC12" s="10" t="str">
        <f t="shared" ref="AC12:AC22"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2" si="7">+IF(AB12="I","No aceptable",IF(AB12="II","No aceptable o aceptable con control específico",IF(AB12="III","Aceptable",IF(AB12="IV","Aceptable",""))))</f>
        <v>Aceptable</v>
      </c>
      <c r="AE12" s="10" t="s">
        <v>356</v>
      </c>
      <c r="AF12" s="15" t="s">
        <v>35</v>
      </c>
      <c r="AG12" s="15" t="s">
        <v>35</v>
      </c>
      <c r="AH12" s="15" t="s">
        <v>75</v>
      </c>
      <c r="AI12" s="13" t="s">
        <v>828</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1" x14ac:dyDescent="0.35">
      <c r="A13" s="79"/>
      <c r="B13" s="315"/>
      <c r="C13" s="315"/>
      <c r="D13" s="315"/>
      <c r="E13" s="428"/>
      <c r="F13" s="411"/>
      <c r="G13" s="67" t="s">
        <v>45</v>
      </c>
      <c r="H13" s="217" t="s">
        <v>49</v>
      </c>
      <c r="I13" s="277" t="s">
        <v>80</v>
      </c>
      <c r="J13" s="277" t="s">
        <v>831</v>
      </c>
      <c r="K13" s="211" t="s">
        <v>151</v>
      </c>
      <c r="L13" s="7">
        <v>0</v>
      </c>
      <c r="M13" s="278">
        <v>5</v>
      </c>
      <c r="N13" s="7">
        <v>0</v>
      </c>
      <c r="O13" s="7">
        <f t="shared" si="1"/>
        <v>5</v>
      </c>
      <c r="P13" s="211" t="str">
        <f t="shared" ref="P13:P22" si="8">K13</f>
        <v>ALTERACIONES DE SUEÑO ESTRÉS</v>
      </c>
      <c r="Q13" s="211">
        <v>8</v>
      </c>
      <c r="R13" s="211" t="s">
        <v>34</v>
      </c>
      <c r="S13" s="211" t="s">
        <v>34</v>
      </c>
      <c r="T13" s="277" t="s">
        <v>34</v>
      </c>
      <c r="U13" s="277">
        <v>2</v>
      </c>
      <c r="V13" s="277">
        <v>2</v>
      </c>
      <c r="W13" s="277">
        <f t="shared" si="2"/>
        <v>4</v>
      </c>
      <c r="X13" s="277"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0"/>
        <v>III</v>
      </c>
      <c r="AC13" s="10" t="str">
        <f t="shared" si="6"/>
        <v>Mejorar si es posible. Sería conveniente justificar la intervención y su rentabilidad.</v>
      </c>
      <c r="AD13" s="12" t="str">
        <f t="shared" si="7"/>
        <v>Aceptable</v>
      </c>
      <c r="AE13" s="18" t="s">
        <v>695</v>
      </c>
      <c r="AF13" s="15" t="s">
        <v>35</v>
      </c>
      <c r="AG13" s="15" t="s">
        <v>35</v>
      </c>
      <c r="AH13" s="15" t="s">
        <v>346</v>
      </c>
      <c r="AI13" s="13" t="s">
        <v>827</v>
      </c>
      <c r="AJ13" s="15"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21.5" x14ac:dyDescent="0.35">
      <c r="A14" s="79"/>
      <c r="B14" s="315"/>
      <c r="C14" s="315"/>
      <c r="D14" s="315"/>
      <c r="E14" s="428"/>
      <c r="F14" s="411"/>
      <c r="G14" s="284" t="s">
        <v>45</v>
      </c>
      <c r="H14" s="15" t="s">
        <v>572</v>
      </c>
      <c r="I14" s="277" t="s">
        <v>566</v>
      </c>
      <c r="J14" s="277" t="s">
        <v>830</v>
      </c>
      <c r="K14" s="212" t="s">
        <v>576</v>
      </c>
      <c r="L14" s="7">
        <v>0</v>
      </c>
      <c r="M14" s="278">
        <v>5</v>
      </c>
      <c r="N14" s="7">
        <v>0</v>
      </c>
      <c r="O14" s="7">
        <f t="shared" si="1"/>
        <v>5</v>
      </c>
      <c r="P14" s="15" t="s">
        <v>577</v>
      </c>
      <c r="Q14" s="15">
        <v>5</v>
      </c>
      <c r="R14" s="15" t="s">
        <v>34</v>
      </c>
      <c r="S14" s="15" t="s">
        <v>34</v>
      </c>
      <c r="T14" s="277" t="s">
        <v>34</v>
      </c>
      <c r="U14" s="277">
        <v>2</v>
      </c>
      <c r="V14" s="277">
        <v>3</v>
      </c>
      <c r="W14" s="277">
        <f t="shared" si="2"/>
        <v>6</v>
      </c>
      <c r="X14" s="277"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0"/>
        <v>II</v>
      </c>
      <c r="AC14" s="10" t="str">
        <f t="shared" si="6"/>
        <v>Corregir y adoptar medidas de control de inmediato. Sin embargo suspenda actividades si el nivel de riesgo está por encima o igual de 360.</v>
      </c>
      <c r="AD14" s="12" t="str">
        <f t="shared" si="7"/>
        <v>No aceptable o aceptable con control específico</v>
      </c>
      <c r="AE14" s="282" t="s">
        <v>578</v>
      </c>
      <c r="AF14" s="15" t="s">
        <v>35</v>
      </c>
      <c r="AG14" s="15" t="s">
        <v>35</v>
      </c>
      <c r="AH14" s="15" t="s">
        <v>35</v>
      </c>
      <c r="AI14" s="20" t="s">
        <v>832</v>
      </c>
      <c r="AJ14" s="15" t="s">
        <v>602</v>
      </c>
      <c r="AK14" s="14"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67.5" x14ac:dyDescent="0.35">
      <c r="A15" s="79"/>
      <c r="B15" s="315"/>
      <c r="C15" s="315"/>
      <c r="D15" s="315"/>
      <c r="E15" s="428"/>
      <c r="F15" s="411"/>
      <c r="G15" s="67" t="s">
        <v>45</v>
      </c>
      <c r="H15" s="311" t="s">
        <v>58</v>
      </c>
      <c r="I15" s="211" t="s">
        <v>90</v>
      </c>
      <c r="J15" s="15" t="s">
        <v>93</v>
      </c>
      <c r="K15" s="211" t="s">
        <v>91</v>
      </c>
      <c r="L15" s="7">
        <v>0</v>
      </c>
      <c r="M15" s="278">
        <v>5</v>
      </c>
      <c r="N15" s="7">
        <v>0</v>
      </c>
      <c r="O15" s="7">
        <f t="shared" si="1"/>
        <v>5</v>
      </c>
      <c r="P15" s="211" t="str">
        <f t="shared" si="8"/>
        <v>ALTERACIONES OSTEOMUSCULARES DE ESPALDA Y EXTREMIDADES.</v>
      </c>
      <c r="Q15" s="211">
        <v>8</v>
      </c>
      <c r="R15" s="211" t="s">
        <v>34</v>
      </c>
      <c r="S15" s="211" t="s">
        <v>94</v>
      </c>
      <c r="T15" s="277" t="s">
        <v>34</v>
      </c>
      <c r="U15" s="277">
        <v>2</v>
      </c>
      <c r="V15" s="277">
        <v>3</v>
      </c>
      <c r="W15" s="277">
        <f t="shared" si="2"/>
        <v>6</v>
      </c>
      <c r="X15" s="277" t="str">
        <f t="shared" si="3"/>
        <v>M</v>
      </c>
      <c r="Y15" s="10" t="str">
        <f t="shared" si="4"/>
        <v>Situación deficiente con exposición esporádica, o bien situación mejorable con exposición continuada o frecuente. Es posible que suceda el daño alguna vez.</v>
      </c>
      <c r="Z15" s="8">
        <v>10</v>
      </c>
      <c r="AA15" s="8">
        <f t="shared" si="5"/>
        <v>60</v>
      </c>
      <c r="AB15" s="11" t="str">
        <f t="shared" si="0"/>
        <v>III</v>
      </c>
      <c r="AC15" s="10" t="str">
        <f t="shared" si="6"/>
        <v>Mejorar si es posible. Sería conveniente justificar la intervención y su rentabilidad.</v>
      </c>
      <c r="AD15" s="12" t="str">
        <f t="shared" si="7"/>
        <v>Aceptable</v>
      </c>
      <c r="AE15" s="10" t="s">
        <v>95</v>
      </c>
      <c r="AF15" s="15" t="s">
        <v>35</v>
      </c>
      <c r="AG15" s="15" t="s">
        <v>35</v>
      </c>
      <c r="AH15" s="8" t="s">
        <v>387</v>
      </c>
      <c r="AI15" s="20" t="s">
        <v>829</v>
      </c>
      <c r="AJ15" s="211" t="s">
        <v>35</v>
      </c>
      <c r="AK15" s="14" t="s">
        <v>36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68.25" thickBot="1" x14ac:dyDescent="0.4">
      <c r="A16" s="79"/>
      <c r="B16" s="315"/>
      <c r="C16" s="315"/>
      <c r="D16" s="315"/>
      <c r="E16" s="428"/>
      <c r="F16" s="411"/>
      <c r="G16" s="67" t="s">
        <v>45</v>
      </c>
      <c r="H16" s="312"/>
      <c r="I16" s="16" t="s">
        <v>51</v>
      </c>
      <c r="J16" s="15" t="s">
        <v>97</v>
      </c>
      <c r="K16" s="211" t="s">
        <v>91</v>
      </c>
      <c r="L16" s="7">
        <v>0</v>
      </c>
      <c r="M16" s="278">
        <v>5</v>
      </c>
      <c r="N16" s="7">
        <v>0</v>
      </c>
      <c r="O16" s="7">
        <f t="shared" si="1"/>
        <v>5</v>
      </c>
      <c r="P16" s="211" t="str">
        <f t="shared" si="8"/>
        <v>ALTERACIONES OSTEOMUSCULARES DE ESPALDA Y EXTREMIDADES.</v>
      </c>
      <c r="Q16" s="211">
        <v>8</v>
      </c>
      <c r="R16" s="211" t="s">
        <v>34</v>
      </c>
      <c r="S16" s="211" t="s">
        <v>98</v>
      </c>
      <c r="T16" s="277" t="s">
        <v>34</v>
      </c>
      <c r="U16" s="277">
        <v>2</v>
      </c>
      <c r="V16" s="277">
        <v>3</v>
      </c>
      <c r="W16" s="277">
        <f t="shared" si="2"/>
        <v>6</v>
      </c>
      <c r="X16" s="277" t="str">
        <f t="shared" si="3"/>
        <v>M</v>
      </c>
      <c r="Y16" s="10" t="str">
        <f t="shared" si="4"/>
        <v>Situación deficiente con exposición esporádica, o bien situación mejorable con exposición continuada o frecuente. Es posible que suceda el daño alguna vez.</v>
      </c>
      <c r="Z16" s="8">
        <v>10</v>
      </c>
      <c r="AA16" s="8">
        <f t="shared" si="5"/>
        <v>60</v>
      </c>
      <c r="AB16" s="11" t="str">
        <f t="shared" si="0"/>
        <v>III</v>
      </c>
      <c r="AC16" s="10" t="str">
        <f t="shared" si="6"/>
        <v>Mejorar si es posible. Sería conveniente justificar la intervención y su rentabilidad.</v>
      </c>
      <c r="AD16" s="12" t="str">
        <f t="shared" si="7"/>
        <v>Aceptable</v>
      </c>
      <c r="AE16" s="10" t="s">
        <v>95</v>
      </c>
      <c r="AF16" s="15" t="s">
        <v>35</v>
      </c>
      <c r="AG16" s="15" t="s">
        <v>35</v>
      </c>
      <c r="AH16" s="8" t="s">
        <v>387</v>
      </c>
      <c r="AI16" s="20" t="s">
        <v>837</v>
      </c>
      <c r="AJ16" s="211"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82.5" thickTop="1" thickBot="1" x14ac:dyDescent="0.4">
      <c r="A17" s="79"/>
      <c r="B17" s="315"/>
      <c r="C17" s="315"/>
      <c r="D17" s="315"/>
      <c r="E17" s="428"/>
      <c r="F17" s="411"/>
      <c r="G17" s="67" t="s">
        <v>34</v>
      </c>
      <c r="H17" s="311" t="s">
        <v>50</v>
      </c>
      <c r="I17" s="16" t="s">
        <v>149</v>
      </c>
      <c r="J17" s="15" t="s">
        <v>153</v>
      </c>
      <c r="K17" s="211" t="s">
        <v>150</v>
      </c>
      <c r="L17" s="7">
        <v>0</v>
      </c>
      <c r="M17" s="278">
        <v>5</v>
      </c>
      <c r="N17" s="7">
        <v>0</v>
      </c>
      <c r="O17" s="7">
        <f t="shared" si="1"/>
        <v>5</v>
      </c>
      <c r="P17" s="211" t="str">
        <f t="shared" si="8"/>
        <v xml:space="preserve">HERIDA  GOLPE </v>
      </c>
      <c r="Q17" s="211">
        <v>8</v>
      </c>
      <c r="R17" s="211" t="s">
        <v>34</v>
      </c>
      <c r="S17" s="211" t="s">
        <v>34</v>
      </c>
      <c r="T17" s="277" t="s">
        <v>34</v>
      </c>
      <c r="U17" s="277">
        <v>2</v>
      </c>
      <c r="V17" s="277">
        <v>2</v>
      </c>
      <c r="W17" s="277">
        <f t="shared" si="2"/>
        <v>4</v>
      </c>
      <c r="X17" s="277"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0"/>
        <v>III</v>
      </c>
      <c r="AC17" s="10" t="str">
        <f t="shared" si="6"/>
        <v>Mejorar si es posible. Sería conveniente justificar la intervención y su rentabilidad.</v>
      </c>
      <c r="AD17" s="12" t="str">
        <f t="shared" si="7"/>
        <v>Aceptable</v>
      </c>
      <c r="AE17" s="10" t="s">
        <v>357</v>
      </c>
      <c r="AF17" s="15" t="s">
        <v>35</v>
      </c>
      <c r="AG17" s="15" t="s">
        <v>35</v>
      </c>
      <c r="AH17" s="8" t="s">
        <v>346</v>
      </c>
      <c r="AI17" s="20" t="s">
        <v>836</v>
      </c>
      <c r="AJ17" s="211"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81.75" thickTop="1" x14ac:dyDescent="0.35">
      <c r="A18" s="79"/>
      <c r="B18" s="315"/>
      <c r="C18" s="315"/>
      <c r="D18" s="315"/>
      <c r="E18" s="428"/>
      <c r="F18" s="411"/>
      <c r="G18" s="67" t="s">
        <v>34</v>
      </c>
      <c r="H18" s="321"/>
      <c r="I18" s="15" t="s">
        <v>149</v>
      </c>
      <c r="J18" s="15" t="s">
        <v>239</v>
      </c>
      <c r="K18" s="211" t="s">
        <v>240</v>
      </c>
      <c r="L18" s="7">
        <v>0</v>
      </c>
      <c r="M18" s="278">
        <v>5</v>
      </c>
      <c r="N18" s="7">
        <v>0</v>
      </c>
      <c r="O18" s="7">
        <f t="shared" si="1"/>
        <v>5</v>
      </c>
      <c r="P18" s="211" t="s">
        <v>241</v>
      </c>
      <c r="Q18" s="211">
        <v>1</v>
      </c>
      <c r="R18" s="211" t="s">
        <v>34</v>
      </c>
      <c r="S18" s="211" t="s">
        <v>34</v>
      </c>
      <c r="T18" s="277" t="s">
        <v>34</v>
      </c>
      <c r="U18" s="277">
        <v>2</v>
      </c>
      <c r="V18" s="277">
        <v>2</v>
      </c>
      <c r="W18" s="277">
        <f t="shared" si="2"/>
        <v>4</v>
      </c>
      <c r="X18" s="277" t="str">
        <f t="shared" si="3"/>
        <v>B</v>
      </c>
      <c r="Y18" s="10" t="str">
        <f t="shared" si="4"/>
        <v>Situación mejorable con exposición ocasional o esporádica, o situación sin anomalía destacable con cualquier nivel de exposición. No es esperable que se materialice el riesgo, aunque puede ser concebible.</v>
      </c>
      <c r="Z18" s="8">
        <v>25</v>
      </c>
      <c r="AA18" s="8">
        <f t="shared" si="5"/>
        <v>100</v>
      </c>
      <c r="AB18" s="11" t="str">
        <f t="shared" si="0"/>
        <v>III</v>
      </c>
      <c r="AC18" s="10" t="str">
        <f t="shared" si="6"/>
        <v>Mejorar si es posible. Sería conveniente justificar la intervención y su rentabilidad.</v>
      </c>
      <c r="AD18" s="12" t="str">
        <f t="shared" si="7"/>
        <v>Aceptable</v>
      </c>
      <c r="AE18" s="10" t="s">
        <v>242</v>
      </c>
      <c r="AF18" s="12" t="s">
        <v>35</v>
      </c>
      <c r="AG18" s="12" t="s">
        <v>35</v>
      </c>
      <c r="AH18" s="10" t="s">
        <v>361</v>
      </c>
      <c r="AI18" s="10" t="s">
        <v>835</v>
      </c>
      <c r="AJ18" s="211"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95.25" thickBot="1" x14ac:dyDescent="0.4">
      <c r="A19" s="79"/>
      <c r="B19" s="315"/>
      <c r="C19" s="315"/>
      <c r="D19" s="315"/>
      <c r="E19" s="428"/>
      <c r="F19" s="411"/>
      <c r="G19" s="67" t="s">
        <v>34</v>
      </c>
      <c r="H19" s="321"/>
      <c r="I19" s="16" t="s">
        <v>100</v>
      </c>
      <c r="J19" s="15" t="s">
        <v>101</v>
      </c>
      <c r="K19" s="211" t="s">
        <v>150</v>
      </c>
      <c r="L19" s="7">
        <v>0</v>
      </c>
      <c r="M19" s="278">
        <v>5</v>
      </c>
      <c r="N19" s="7">
        <v>0</v>
      </c>
      <c r="O19" s="7">
        <f t="shared" si="1"/>
        <v>5</v>
      </c>
      <c r="P19" s="211" t="str">
        <f t="shared" si="8"/>
        <v xml:space="preserve">HERIDA  GOLPE </v>
      </c>
      <c r="Q19" s="211">
        <v>8</v>
      </c>
      <c r="R19" s="211" t="s">
        <v>34</v>
      </c>
      <c r="S19" s="211" t="s">
        <v>34</v>
      </c>
      <c r="T19" s="277" t="s">
        <v>34</v>
      </c>
      <c r="U19" s="277">
        <v>0</v>
      </c>
      <c r="V19" s="277">
        <v>1</v>
      </c>
      <c r="W19" s="277">
        <f t="shared" si="2"/>
        <v>0</v>
      </c>
      <c r="X19" s="277"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0"/>
        <v>IV</v>
      </c>
      <c r="AC19" s="10" t="str">
        <f t="shared" si="6"/>
        <v>Mantener las medidas de control existentes, pero se deberían considerar soluciones o mejoras y se deben hacer comprobaciones periódicas para asegurar que el riesgo aún es tolerable.</v>
      </c>
      <c r="AD19" s="12" t="str">
        <f t="shared" si="7"/>
        <v>Aceptable</v>
      </c>
      <c r="AE19" s="10" t="s">
        <v>104</v>
      </c>
      <c r="AF19" s="211" t="s">
        <v>35</v>
      </c>
      <c r="AG19" s="211" t="s">
        <v>35</v>
      </c>
      <c r="AH19" s="211" t="s">
        <v>105</v>
      </c>
      <c r="AI19" s="13" t="s">
        <v>834</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1.75" thickTop="1" x14ac:dyDescent="0.35">
      <c r="A20" s="79"/>
      <c r="B20" s="315"/>
      <c r="C20" s="315"/>
      <c r="D20" s="315"/>
      <c r="E20" s="428"/>
      <c r="F20" s="411"/>
      <c r="G20" s="67" t="s">
        <v>34</v>
      </c>
      <c r="H20" s="321"/>
      <c r="I20" s="15" t="s">
        <v>111</v>
      </c>
      <c r="J20" s="15" t="s">
        <v>112</v>
      </c>
      <c r="K20" s="211" t="s">
        <v>60</v>
      </c>
      <c r="L20" s="7">
        <v>0</v>
      </c>
      <c r="M20" s="278">
        <v>5</v>
      </c>
      <c r="N20" s="7">
        <v>0</v>
      </c>
      <c r="O20" s="7">
        <f t="shared" si="1"/>
        <v>5</v>
      </c>
      <c r="P20" s="211" t="str">
        <f t="shared" si="8"/>
        <v>GOLPES, HERIDAS, CONTUSIONES, FRACTURAS, MUERTE</v>
      </c>
      <c r="Q20" s="211">
        <v>8</v>
      </c>
      <c r="R20" s="211" t="s">
        <v>34</v>
      </c>
      <c r="S20" s="211" t="s">
        <v>34</v>
      </c>
      <c r="T20" s="277" t="s">
        <v>34</v>
      </c>
      <c r="U20" s="277">
        <v>2</v>
      </c>
      <c r="V20" s="277">
        <v>2</v>
      </c>
      <c r="W20" s="277">
        <f t="shared" si="2"/>
        <v>4</v>
      </c>
      <c r="X20" s="277" t="str">
        <f t="shared" si="3"/>
        <v>B</v>
      </c>
      <c r="Y20" s="10" t="str">
        <f t="shared" si="4"/>
        <v>Situación mejorable con exposición ocasional o esporádica, o situación sin anomalía destacable con cualquier nivel de exposición. No es esperable que se materialice el riesgo, aunque puede ser concebible.</v>
      </c>
      <c r="Z20" s="8">
        <v>25</v>
      </c>
      <c r="AA20" s="8">
        <f t="shared" si="5"/>
        <v>100</v>
      </c>
      <c r="AB20" s="11" t="str">
        <f t="shared" si="0"/>
        <v>III</v>
      </c>
      <c r="AC20" s="10" t="str">
        <f t="shared" si="6"/>
        <v>Mejorar si es posible. Sería conveniente justificar la intervención y su rentabilidad.</v>
      </c>
      <c r="AD20" s="12" t="str">
        <f t="shared" si="7"/>
        <v>Aceptable</v>
      </c>
      <c r="AE20" s="12" t="s">
        <v>35</v>
      </c>
      <c r="AF20" s="15" t="s">
        <v>35</v>
      </c>
      <c r="AG20" s="15" t="s">
        <v>35</v>
      </c>
      <c r="AH20" s="15" t="s">
        <v>35</v>
      </c>
      <c r="AI20" s="13" t="s">
        <v>833</v>
      </c>
      <c r="AJ20" s="15"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75" thickBot="1" x14ac:dyDescent="0.4">
      <c r="A21" s="79"/>
      <c r="B21" s="315"/>
      <c r="C21" s="315"/>
      <c r="D21" s="315"/>
      <c r="E21" s="428"/>
      <c r="F21" s="411"/>
      <c r="G21" s="67" t="s">
        <v>34</v>
      </c>
      <c r="H21" s="312"/>
      <c r="I21" s="16" t="s">
        <v>54</v>
      </c>
      <c r="J21" s="15" t="s">
        <v>119</v>
      </c>
      <c r="K21" s="211" t="s">
        <v>107</v>
      </c>
      <c r="L21" s="7">
        <v>0</v>
      </c>
      <c r="M21" s="278">
        <v>5</v>
      </c>
      <c r="N21" s="7">
        <v>0</v>
      </c>
      <c r="O21" s="7">
        <f t="shared" si="1"/>
        <v>5</v>
      </c>
      <c r="P21" s="211" t="str">
        <f t="shared" si="8"/>
        <v>MUERTE, FRACTURAS, LACERACIÓN, CONTUSIÓN, HERIDAS</v>
      </c>
      <c r="Q21" s="211">
        <v>8</v>
      </c>
      <c r="R21" s="211" t="s">
        <v>34</v>
      </c>
      <c r="S21" s="211" t="s">
        <v>34</v>
      </c>
      <c r="T21" s="277" t="s">
        <v>34</v>
      </c>
      <c r="U21" s="277">
        <v>2</v>
      </c>
      <c r="V21" s="277">
        <v>1</v>
      </c>
      <c r="W21" s="277">
        <f t="shared" si="2"/>
        <v>2</v>
      </c>
      <c r="X21" s="277"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120</v>
      </c>
      <c r="AB21" s="11" t="str">
        <f t="shared" si="0"/>
        <v>III</v>
      </c>
      <c r="AC21" s="10" t="str">
        <f t="shared" si="6"/>
        <v>Mejorar si es posible. Sería conveniente justificar la intervención y su rentabilidad.</v>
      </c>
      <c r="AD21" s="12" t="str">
        <f t="shared" si="7"/>
        <v>Aceptable</v>
      </c>
      <c r="AE21" s="10" t="s">
        <v>358</v>
      </c>
      <c r="AF21" s="15" t="s">
        <v>35</v>
      </c>
      <c r="AG21" s="15" t="s">
        <v>35</v>
      </c>
      <c r="AH21" s="15" t="s">
        <v>359</v>
      </c>
      <c r="AI21" s="13" t="s">
        <v>756</v>
      </c>
      <c r="AJ21" s="15"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ht="96" thickTop="1" thickBot="1" x14ac:dyDescent="0.25">
      <c r="A22" s="99"/>
      <c r="B22" s="376"/>
      <c r="C22" s="376"/>
      <c r="D22" s="376"/>
      <c r="E22" s="429"/>
      <c r="F22" s="412"/>
      <c r="G22" s="67" t="s">
        <v>34</v>
      </c>
      <c r="H22" s="93" t="s">
        <v>113</v>
      </c>
      <c r="I22" s="94" t="s">
        <v>114</v>
      </c>
      <c r="J22" s="95" t="s">
        <v>116</v>
      </c>
      <c r="K22" s="94" t="s">
        <v>115</v>
      </c>
      <c r="L22" s="7">
        <v>0</v>
      </c>
      <c r="M22" s="278">
        <v>5</v>
      </c>
      <c r="N22" s="7">
        <v>0</v>
      </c>
      <c r="O22" s="7">
        <f t="shared" si="1"/>
        <v>5</v>
      </c>
      <c r="P22" s="94" t="str">
        <f t="shared" si="8"/>
        <v>HERIDAS, FRACTURAS LACERACIONES MUERTE</v>
      </c>
      <c r="Q22" s="94">
        <v>8</v>
      </c>
      <c r="R22" s="94" t="s">
        <v>34</v>
      </c>
      <c r="S22" s="94" t="s">
        <v>34</v>
      </c>
      <c r="T22" s="277" t="s">
        <v>34</v>
      </c>
      <c r="U22" s="277">
        <v>2</v>
      </c>
      <c r="V22" s="277">
        <v>1</v>
      </c>
      <c r="W22" s="277">
        <f t="shared" si="2"/>
        <v>2</v>
      </c>
      <c r="X22" s="277" t="str">
        <f t="shared" si="3"/>
        <v>B</v>
      </c>
      <c r="Y22" s="10" t="str">
        <f t="shared" si="4"/>
        <v>Situación mejorable con exposición ocasional o esporádica, o situación sin anomalía destacable con cualquier nivel de exposición. No es esperable que se materialice el riesgo, aunque puede ser concebible.</v>
      </c>
      <c r="Z22" s="8">
        <v>10</v>
      </c>
      <c r="AA22" s="8">
        <f t="shared" si="5"/>
        <v>20</v>
      </c>
      <c r="AB22" s="11" t="str">
        <f t="shared" si="0"/>
        <v>IV</v>
      </c>
      <c r="AC22" s="10" t="str">
        <f t="shared" si="6"/>
        <v>Mantener las medidas de control existentes, pero se deberían considerar soluciones o mejoras y se deben hacer comprobaciones periódicas para asegurar que el riesgo aún es tolerable.</v>
      </c>
      <c r="AD22" s="12" t="str">
        <f t="shared" si="7"/>
        <v>Aceptable</v>
      </c>
      <c r="AE22" s="24" t="s">
        <v>117</v>
      </c>
      <c r="AF22" s="211" t="s">
        <v>35</v>
      </c>
      <c r="AG22" s="211" t="s">
        <v>35</v>
      </c>
      <c r="AH22" s="211" t="s">
        <v>118</v>
      </c>
      <c r="AI22" s="13" t="s">
        <v>419</v>
      </c>
      <c r="AJ22" s="211" t="s">
        <v>35</v>
      </c>
      <c r="AK22" s="14" t="s">
        <v>36</v>
      </c>
    </row>
    <row r="23" spans="1:64" x14ac:dyDescent="0.2">
      <c r="AI23" s="220"/>
    </row>
    <row r="31" spans="1:64" ht="67.5" customHeight="1" x14ac:dyDescent="0.2"/>
    <row r="46" ht="67.5" customHeight="1" x14ac:dyDescent="0.2"/>
    <row r="61" ht="67.5" customHeight="1" x14ac:dyDescent="0.2"/>
    <row r="74" ht="67.5" customHeight="1" x14ac:dyDescent="0.2"/>
    <row r="89" ht="67.5" customHeight="1" x14ac:dyDescent="0.2"/>
    <row r="102" ht="67.5" customHeight="1" x14ac:dyDescent="0.2"/>
    <row r="116" ht="67.5" customHeight="1" x14ac:dyDescent="0.2"/>
    <row r="130" ht="67.5" customHeight="1" x14ac:dyDescent="0.2"/>
    <row r="144" ht="67.5" customHeight="1" x14ac:dyDescent="0.2"/>
    <row r="158" ht="67.5" customHeight="1" x14ac:dyDescent="0.2"/>
    <row r="172" ht="67.5" customHeight="1" x14ac:dyDescent="0.2"/>
    <row r="186" ht="67.5" customHeight="1" x14ac:dyDescent="0.2"/>
    <row r="200" ht="67.5" customHeight="1" x14ac:dyDescent="0.2"/>
    <row r="215" ht="67.5" customHeight="1" x14ac:dyDescent="0.2"/>
    <row r="230" ht="67.5" customHeight="1" x14ac:dyDescent="0.2"/>
    <row r="245" ht="67.5" customHeight="1" x14ac:dyDescent="0.2"/>
    <row r="259" ht="67.5" customHeight="1" x14ac:dyDescent="0.2"/>
    <row r="273" ht="67.5" customHeight="1" x14ac:dyDescent="0.2"/>
    <row r="287" ht="67.5" customHeight="1" x14ac:dyDescent="0.2"/>
    <row r="301" ht="67.5" customHeight="1" x14ac:dyDescent="0.2"/>
    <row r="315" ht="67.5" customHeight="1" x14ac:dyDescent="0.2"/>
    <row r="329" ht="67.5" customHeight="1" x14ac:dyDescent="0.2"/>
    <row r="344" ht="67.5" customHeight="1" x14ac:dyDescent="0.2"/>
    <row r="358" ht="67.5" customHeight="1" x14ac:dyDescent="0.2"/>
    <row r="372" ht="67.5" customHeight="1" x14ac:dyDescent="0.2"/>
    <row r="386" ht="67.5" customHeight="1" x14ac:dyDescent="0.2"/>
    <row r="400" ht="67.5" customHeight="1" x14ac:dyDescent="0.2"/>
    <row r="414" ht="67.5" customHeight="1" x14ac:dyDescent="0.2"/>
    <row r="429" ht="67.5" customHeight="1" x14ac:dyDescent="0.2"/>
    <row r="444" ht="67.5" customHeight="1" x14ac:dyDescent="0.2"/>
    <row r="459" ht="67.5" customHeight="1" x14ac:dyDescent="0.2"/>
    <row r="474" ht="148.5" customHeight="1" x14ac:dyDescent="0.2"/>
    <row r="483" ht="67.5" customHeight="1" x14ac:dyDescent="0.2"/>
    <row r="498" ht="67.5" customHeight="1" x14ac:dyDescent="0.2"/>
    <row r="513" ht="67.5" customHeight="1" x14ac:dyDescent="0.2"/>
    <row r="527" ht="67.5" customHeight="1" x14ac:dyDescent="0.2"/>
    <row r="541" ht="67.5" customHeight="1" x14ac:dyDescent="0.2"/>
    <row r="556" ht="67.5" customHeight="1" x14ac:dyDescent="0.2"/>
    <row r="570" ht="67.5" customHeight="1" x14ac:dyDescent="0.2"/>
    <row r="584" ht="67.5" customHeight="1" x14ac:dyDescent="0.2"/>
    <row r="599" ht="67.5" customHeight="1" x14ac:dyDescent="0.2"/>
    <row r="614" ht="67.5" customHeight="1" x14ac:dyDescent="0.2"/>
    <row r="629" ht="67.5" customHeight="1" x14ac:dyDescent="0.2"/>
    <row r="644" ht="67.5" customHeight="1" x14ac:dyDescent="0.2"/>
    <row r="658" ht="67.5" customHeight="1" x14ac:dyDescent="0.2"/>
    <row r="673" ht="67.5" customHeight="1" x14ac:dyDescent="0.2"/>
    <row r="688" ht="67.5" customHeight="1" x14ac:dyDescent="0.2"/>
    <row r="702" ht="67.5" customHeight="1" x14ac:dyDescent="0.2"/>
    <row r="717" ht="67.5" customHeight="1" x14ac:dyDescent="0.2"/>
    <row r="731" ht="148.5" customHeight="1" x14ac:dyDescent="0.2"/>
  </sheetData>
  <mergeCells count="44">
    <mergeCell ref="G9:G10"/>
    <mergeCell ref="B5:T5"/>
    <mergeCell ref="U5:AK5"/>
    <mergeCell ref="B7:T8"/>
    <mergeCell ref="U7:AC8"/>
    <mergeCell ref="AD7:AD8"/>
    <mergeCell ref="AE7:AK7"/>
    <mergeCell ref="AE8:AK8"/>
    <mergeCell ref="B9:B10"/>
    <mergeCell ref="C9:C10"/>
    <mergeCell ref="D9:D10"/>
    <mergeCell ref="E9:E10"/>
    <mergeCell ref="F9:F10"/>
    <mergeCell ref="AJ9:AJ10"/>
    <mergeCell ref="AK9:AK10"/>
    <mergeCell ref="B11:B22"/>
    <mergeCell ref="C11:C22"/>
    <mergeCell ref="D11:D22"/>
    <mergeCell ref="E11:E22"/>
    <mergeCell ref="F11:F22"/>
    <mergeCell ref="AA9:AA10"/>
    <mergeCell ref="AB9:AB10"/>
    <mergeCell ref="AC9:AC10"/>
    <mergeCell ref="V9:V10"/>
    <mergeCell ref="W9:W10"/>
    <mergeCell ref="X9:X10"/>
    <mergeCell ref="Y9:Y10"/>
    <mergeCell ref="Z9:Z10"/>
    <mergeCell ref="H9:J9"/>
    <mergeCell ref="AI9:AI10"/>
    <mergeCell ref="AD9:AD10"/>
    <mergeCell ref="AE9:AE10"/>
    <mergeCell ref="AF9:AF10"/>
    <mergeCell ref="U9:U10"/>
    <mergeCell ref="H11:H12"/>
    <mergeCell ref="H15:H16"/>
    <mergeCell ref="H17:H21"/>
    <mergeCell ref="AG9:AG10"/>
    <mergeCell ref="AH9:AH10"/>
    <mergeCell ref="K9:K10"/>
    <mergeCell ref="L9:O9"/>
    <mergeCell ref="P9:P10"/>
    <mergeCell ref="Q9:Q10"/>
    <mergeCell ref="R9:T9"/>
  </mergeCells>
  <conditionalFormatting sqref="AB680:AF680 AE512:AF512 AE500:AF500 AE232:AF232 AB48:AF48 AB33:AF33 AB27:AF30 AB31:AE32 AB42:AF45 AB34:AE41 AB46:AE47 AB60:AF61 AB49:AE59 AB63:AF63 AB62:AE62 AB73:AF74 AB64:AE72 AB76:AF76 AB75:AE75 AB88:AF89 AB77:AE87 AB91:AF91 AB90:AE90 AB92:AE101 AF87 AF101:AF102 AE104:AF104 AE102:AE103 AE105:AE114 AF114 AE115:AF116 AE118:AF118 AE117 AE119:AE128 AF128 AE129:AF130 AE132:AF132 AE131 AE133:AE142 AF142 AE143:AF144 AE146:AF146 AE145 AE147:AE156 AF156 AB102:AD156 AB157:AF229 AE244:AF245 AE247:AF247 AE246 AE248:AE257 AF257 AB258:AF258 AE259:AF497 AE498:AE499 AE501:AE511 AB259:AD512 AB513:AF598 AB675:AF675 AB610:AF611 AB601:AF601 AB599:AE600 AB602:AE609 AB613:AF672 AB612:AE612 AB673:AE674 AB676:AE679 AB684:AF685 AB681:AE683 AB687:AF747 AB686:AE686 AB230:AE231 AE233:AE243 AB232:AD257 AC19:AE19 AB23:AE26 AB13:AE13 AE21 AB21:AD22 AB15:AE17 AB11:AB14 AB18:AB20">
    <cfRule type="cellIs" dxfId="52" priority="43" stopIfTrue="1" operator="equal">
      <formula>"I"</formula>
    </cfRule>
    <cfRule type="cellIs" dxfId="51" priority="44" stopIfTrue="1" operator="equal">
      <formula>"II"</formula>
    </cfRule>
    <cfRule type="cellIs" dxfId="50" priority="45" stopIfTrue="1" operator="between">
      <formula>"III"</formula>
      <formula>"IV"</formula>
    </cfRule>
  </conditionalFormatting>
  <conditionalFormatting sqref="AD680:AF680 AE512:AF512 AE500:AF500 AD232:AF232 AD230:AE231 AD233:AE244 AD48:AF48 AD33:AF33 AD27:AF30 AD31:AE32 AD42:AF45 AD34:AE41 AD46:AE47 AD60:AF61 AD49:AE59 AD63:AF63 AD62:AE62 AD73:AF74 AD64:AE72 AD76:AF76 AD75:AE75 AD88:AF89 AD77:AE87 AD91:AF91 AD90:AE90 AD92:AE101 AF87 AF101:AF102 AE104:AF104 AE102:AE103 AE105:AE114 AF114 AE115:AF116 AE118:AF118 AE117 AE119:AE128 AF128 AE129:AF130 AE132:AF132 AE131 AE133:AE142 AF142 AE143:AF144 AE146:AF146 AE145 AE147:AE156 AF156 AD102:AD156 AD157:AF229 AF244:AF245 AE247:AF247 AE245:AE246 AE248:AE257 AF257 AD245:AD257 AD258:AF258 AE259:AF497 AE498:AE499 AE501:AE511 AD259:AD512 AD513:AF598 AD675:AF675 AD610:AF611 AD601:AF601 AD599:AE600 AD602:AE609 AD613:AF672 AD612:AE612 AD673:AE674 AD676:AE679 AD684:AF685 AD681:AE683 AD687:AF747 AD686:AE686 AD13:AE13 AD19:AE19 AD23:AE26 AE21 AD21:AD22 AD15:AE17">
    <cfRule type="cellIs" dxfId="49" priority="41" stopIfTrue="1" operator="equal">
      <formula>"Aceptable"</formula>
    </cfRule>
    <cfRule type="cellIs" dxfId="48" priority="42" stopIfTrue="1" operator="equal">
      <formula>"No aceptable"</formula>
    </cfRule>
  </conditionalFormatting>
  <conditionalFormatting sqref="AD13 AD19 AD21:AD747 AD15:AD17">
    <cfRule type="containsText" dxfId="47" priority="38" stopIfTrue="1" operator="containsText" text="No aceptable o aceptable con control específico">
      <formula>NOT(ISERROR(SEARCH("No aceptable o aceptable con control específico",AD13)))</formula>
    </cfRule>
    <cfRule type="containsText" dxfId="46" priority="39" stopIfTrue="1" operator="containsText" text="No aceptable">
      <formula>NOT(ISERROR(SEARCH("No aceptable",AD13)))</formula>
    </cfRule>
    <cfRule type="containsText" dxfId="45" priority="40" stopIfTrue="1" operator="containsText" text="No Aceptable o aceptable con control específico">
      <formula>NOT(ISERROR(SEARCH("No Aceptable o aceptable con control específico",AD13)))</formula>
    </cfRule>
  </conditionalFormatting>
  <conditionalFormatting sqref="AD11">
    <cfRule type="containsText" dxfId="44" priority="30" stopIfTrue="1" operator="containsText" text="No aceptable o aceptable con control específico">
      <formula>NOT(ISERROR(SEARCH("No aceptable o aceptable con control específico",AD11)))</formula>
    </cfRule>
    <cfRule type="containsText" dxfId="43" priority="31" stopIfTrue="1" operator="containsText" text="No aceptable">
      <formula>NOT(ISERROR(SEARCH("No aceptable",AD11)))</formula>
    </cfRule>
    <cfRule type="containsText" dxfId="42" priority="32" stopIfTrue="1" operator="containsText" text="No Aceptable o aceptable con control específico">
      <formula>NOT(ISERROR(SEARCH("No Aceptable o aceptable con control específico",AD11)))</formula>
    </cfRule>
  </conditionalFormatting>
  <conditionalFormatting sqref="AE22:AF22 AD11:AE11">
    <cfRule type="cellIs" dxfId="41" priority="33" stopIfTrue="1" operator="equal">
      <formula>"Aceptable"</formula>
    </cfRule>
    <cfRule type="cellIs" dxfId="40" priority="34" stopIfTrue="1" operator="equal">
      <formula>"No aceptable"</formula>
    </cfRule>
  </conditionalFormatting>
  <conditionalFormatting sqref="AD12:AE12">
    <cfRule type="cellIs" dxfId="39" priority="25" stopIfTrue="1" operator="equal">
      <formula>"Aceptable"</formula>
    </cfRule>
    <cfRule type="cellIs" dxfId="38" priority="26" stopIfTrue="1" operator="equal">
      <formula>"No aceptable"</formula>
    </cfRule>
  </conditionalFormatting>
  <conditionalFormatting sqref="AD12">
    <cfRule type="containsText" dxfId="37" priority="22" stopIfTrue="1" operator="containsText" text="No aceptable o aceptable con control específico">
      <formula>NOT(ISERROR(SEARCH("No aceptable o aceptable con control específico",AD12)))</formula>
    </cfRule>
    <cfRule type="containsText" dxfId="36" priority="23" stopIfTrue="1" operator="containsText" text="No aceptable">
      <formula>NOT(ISERROR(SEARCH("No aceptable",AD12)))</formula>
    </cfRule>
    <cfRule type="containsText" dxfId="35" priority="24" stopIfTrue="1" operator="containsText" text="No Aceptable o aceptable con control específico">
      <formula>NOT(ISERROR(SEARCH("No Aceptable o aceptable con control específico",AD12)))</formula>
    </cfRule>
  </conditionalFormatting>
  <conditionalFormatting sqref="AD18:AE18">
    <cfRule type="cellIs" dxfId="34" priority="17" stopIfTrue="1" operator="equal">
      <formula>"Aceptable"</formula>
    </cfRule>
    <cfRule type="cellIs" dxfId="33" priority="18" stopIfTrue="1" operator="equal">
      <formula>"No aceptable"</formula>
    </cfRule>
  </conditionalFormatting>
  <conditionalFormatting sqref="AD18">
    <cfRule type="containsText" dxfId="32" priority="14" stopIfTrue="1" operator="containsText" text="No aceptable o aceptable con control específico">
      <formula>NOT(ISERROR(SEARCH("No aceptable o aceptable con control específico",AD18)))</formula>
    </cfRule>
    <cfRule type="containsText" dxfId="31" priority="15" stopIfTrue="1" operator="containsText" text="No aceptable">
      <formula>NOT(ISERROR(SEARCH("No aceptable",AD18)))</formula>
    </cfRule>
    <cfRule type="containsText" dxfId="30" priority="16" stopIfTrue="1" operator="containsText" text="No Aceptable o aceptable con control específico">
      <formula>NOT(ISERROR(SEARCH("No Aceptable o aceptable con control específico",AD18)))</formula>
    </cfRule>
  </conditionalFormatting>
  <conditionalFormatting sqref="AD20:AE20">
    <cfRule type="cellIs" dxfId="29" priority="9" stopIfTrue="1" operator="equal">
      <formula>"Aceptable"</formula>
    </cfRule>
    <cfRule type="cellIs" dxfId="28" priority="10" stopIfTrue="1" operator="equal">
      <formula>"No aceptable"</formula>
    </cfRule>
  </conditionalFormatting>
  <conditionalFormatting sqref="AD20">
    <cfRule type="containsText" dxfId="27" priority="6" stopIfTrue="1" operator="containsText" text="No aceptable o aceptable con control específico">
      <formula>NOT(ISERROR(SEARCH("No aceptable o aceptable con control específico",AD20)))</formula>
    </cfRule>
    <cfRule type="containsText" dxfId="26" priority="7" stopIfTrue="1" operator="containsText" text="No aceptable">
      <formula>NOT(ISERROR(SEARCH("No aceptable",AD20)))</formula>
    </cfRule>
    <cfRule type="containsText" dxfId="25" priority="8" stopIfTrue="1" operator="containsText" text="No Aceptable o aceptable con control específico">
      <formula>NOT(ISERROR(SEARCH("No Aceptable o aceptable con control específico",AD20)))</formula>
    </cfRule>
  </conditionalFormatting>
  <conditionalFormatting sqref="AD14">
    <cfRule type="containsText" dxfId="24" priority="1" stopIfTrue="1" operator="containsText" text="No aceptable o aceptable con control específico">
      <formula>NOT(ISERROR(SEARCH("No aceptable o aceptable con control específico",AD14)))</formula>
    </cfRule>
    <cfRule type="containsText" dxfId="23" priority="2" stopIfTrue="1" operator="containsText" text="No aceptable">
      <formula>NOT(ISERROR(SEARCH("No aceptable",AD14)))</formula>
    </cfRule>
    <cfRule type="containsText" dxfId="22" priority="3" stopIfTrue="1" operator="containsText" text="No Aceptable o aceptable con control específico">
      <formula>NOT(ISERROR(SEARCH("No Aceptable o aceptable con control específico",AD14)))</formula>
    </cfRule>
  </conditionalFormatting>
  <conditionalFormatting sqref="AD14:AE14">
    <cfRule type="cellIs" dxfId="21" priority="4" stopIfTrue="1" operator="equal">
      <formula>"Aceptable"</formula>
    </cfRule>
    <cfRule type="cellIs" dxfId="20"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21:Z22 Z11:Z19" xr:uid="{00000000-0002-0000-2200-000000000000}">
      <formula1>"100,60,25,10"</formula1>
    </dataValidation>
    <dataValidation type="list" allowBlank="1" showInputMessage="1" prompt="4 = Continua_x000a_3 = Frecuente_x000a_2 = Ocasional_x000a_1 = Esporádica" sqref="V11:V22" xr:uid="{00000000-0002-0000-2200-000001000000}">
      <formula1>"4, 3, 2, 1"</formula1>
    </dataValidation>
    <dataValidation type="list" allowBlank="1" showInputMessage="1" showErrorMessage="1" prompt="10 = Muy Alto_x000a_6 = Alto_x000a_2 = Medio_x000a_0 = Bajo" sqref="U11:U22" xr:uid="{00000000-0002-0000-2200-000002000000}">
      <formula1>"10, 6, 2, 0, "</formula1>
    </dataValidation>
    <dataValidation allowBlank="1" sqref="AA21:AA22 AA11:AA19" xr:uid="{00000000-0002-0000-2200-000003000000}"/>
  </dataValidations>
  <pageMargins left="0.7" right="0.7" top="0.75" bottom="0.75" header="0.3" footer="0.3"/>
  <pageSetup orientation="portrait" horizontalDpi="4294967294" verticalDpi="4294967294"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pageSetUpPr fitToPage="1"/>
  </sheetPr>
  <dimension ref="B1:BL79"/>
  <sheetViews>
    <sheetView zoomScale="115" zoomScaleNormal="115" zoomScaleSheetLayoutView="100" workbookViewId="0">
      <selection activeCell="B1" sqref="B1"/>
    </sheetView>
  </sheetViews>
  <sheetFormatPr baseColWidth="10" defaultRowHeight="15" x14ac:dyDescent="0.3"/>
  <cols>
    <col min="1" max="1" width="1.85546875" style="141" customWidth="1"/>
    <col min="2" max="2" width="4.85546875" style="141" customWidth="1"/>
    <col min="3" max="3" width="6.42578125" style="141" customWidth="1"/>
    <col min="4" max="4" width="4.5703125" style="141" customWidth="1"/>
    <col min="5" max="5" width="5" style="142" customWidth="1"/>
    <col min="6" max="6" width="6.5703125" style="141" customWidth="1"/>
    <col min="7" max="7" width="8.28515625" style="141" customWidth="1"/>
    <col min="8" max="8" width="20.28515625" style="143" customWidth="1"/>
    <col min="9" max="9" width="29.28515625" style="141" customWidth="1"/>
    <col min="10" max="10" width="29.7109375" style="141" customWidth="1"/>
    <col min="11" max="11" width="38.28515625" style="141" customWidth="1"/>
    <col min="12" max="15" width="5.140625" style="141" customWidth="1"/>
    <col min="16" max="16" width="23.85546875" style="141" bestFit="1" customWidth="1"/>
    <col min="17" max="17" width="5.7109375" style="141" customWidth="1"/>
    <col min="18" max="18" width="15.140625" style="141" customWidth="1"/>
    <col min="19" max="19" width="16" style="141" customWidth="1"/>
    <col min="20" max="20" width="14.7109375" style="141" customWidth="1"/>
    <col min="21" max="21" width="5" style="141" customWidth="1"/>
    <col min="22" max="22" width="5.42578125" style="141" customWidth="1"/>
    <col min="23" max="23" width="8.140625" style="141" customWidth="1"/>
    <col min="24" max="24" width="6.7109375" style="141" customWidth="1"/>
    <col min="25" max="25" width="30.42578125" style="141" customWidth="1"/>
    <col min="26" max="26" width="7.7109375" style="141" customWidth="1"/>
    <col min="27" max="27" width="8.140625" style="141" customWidth="1"/>
    <col min="28" max="28" width="7.28515625" style="141" customWidth="1"/>
    <col min="29" max="29" width="24.42578125" style="141" customWidth="1"/>
    <col min="30" max="30" width="12.7109375" style="141" customWidth="1"/>
    <col min="31" max="31" width="23.5703125" style="141" customWidth="1"/>
    <col min="32" max="32" width="20" style="142" customWidth="1"/>
    <col min="33" max="33" width="27.28515625" style="142" customWidth="1"/>
    <col min="34" max="34" width="22.28515625" style="142" customWidth="1"/>
    <col min="35" max="35" width="40.42578125" style="141" customWidth="1"/>
    <col min="36" max="36" width="18.5703125" style="143" customWidth="1"/>
    <col min="37" max="37" width="19.28515625" style="141" customWidth="1"/>
    <col min="38" max="16384" width="11.42578125" style="141"/>
  </cols>
  <sheetData>
    <row r="1" spans="2:64" ht="24.95" customHeight="1" x14ac:dyDescent="0.3">
      <c r="B1" s="144"/>
      <c r="C1" s="145"/>
      <c r="D1" s="145"/>
      <c r="E1" s="146"/>
      <c r="F1" s="145"/>
      <c r="G1" s="145"/>
      <c r="H1" s="147"/>
      <c r="I1" s="145"/>
      <c r="J1" s="145"/>
      <c r="K1" s="145"/>
      <c r="L1" s="145"/>
      <c r="M1" s="145"/>
      <c r="N1" s="145"/>
      <c r="O1" s="145"/>
      <c r="P1" s="145"/>
      <c r="Q1" s="145"/>
      <c r="R1" s="145"/>
      <c r="S1" s="145"/>
      <c r="T1" s="145"/>
      <c r="U1" s="145"/>
      <c r="V1" s="145"/>
      <c r="W1" s="145"/>
      <c r="X1" s="145"/>
      <c r="Y1" s="145"/>
      <c r="Z1" s="145"/>
      <c r="AA1" s="145"/>
      <c r="AB1" s="145"/>
      <c r="AC1" s="145"/>
      <c r="AD1" s="145"/>
      <c r="AE1" s="145"/>
      <c r="AF1" s="146"/>
      <c r="AG1" s="146"/>
      <c r="AH1" s="146"/>
      <c r="AI1" s="148"/>
      <c r="AJ1" s="149" t="s">
        <v>129</v>
      </c>
      <c r="AK1" s="150" t="s">
        <v>246</v>
      </c>
    </row>
    <row r="2" spans="2:64" ht="24.95" customHeight="1" x14ac:dyDescent="0.3">
      <c r="B2" s="151"/>
      <c r="C2" s="152"/>
      <c r="D2" s="152"/>
      <c r="E2" s="153"/>
      <c r="F2" s="152"/>
      <c r="G2" s="152"/>
      <c r="H2" s="154"/>
      <c r="I2" s="152"/>
      <c r="J2" s="152"/>
      <c r="K2" s="152"/>
      <c r="L2" s="152"/>
      <c r="M2" s="152"/>
      <c r="N2" s="152"/>
      <c r="O2" s="152"/>
      <c r="P2" s="152"/>
      <c r="Q2" s="152"/>
      <c r="R2" s="152"/>
      <c r="S2" s="152"/>
      <c r="T2" s="152"/>
      <c r="U2" s="152"/>
      <c r="V2" s="152"/>
      <c r="W2" s="152"/>
      <c r="X2" s="152"/>
      <c r="Y2" s="152"/>
      <c r="Z2" s="152"/>
      <c r="AA2" s="152"/>
      <c r="AB2" s="152"/>
      <c r="AC2" s="152"/>
      <c r="AD2" s="152"/>
      <c r="AE2" s="152"/>
      <c r="AF2" s="153"/>
      <c r="AG2" s="153"/>
      <c r="AH2" s="153"/>
      <c r="AI2" s="155"/>
      <c r="AJ2" s="149" t="s">
        <v>130</v>
      </c>
      <c r="AK2" s="150">
        <v>1</v>
      </c>
    </row>
    <row r="3" spans="2:64" ht="24.95" customHeight="1" x14ac:dyDescent="0.3">
      <c r="B3" s="156"/>
      <c r="C3" s="157"/>
      <c r="D3" s="157"/>
      <c r="E3" s="158"/>
      <c r="F3" s="157"/>
      <c r="G3" s="157"/>
      <c r="H3" s="159"/>
      <c r="I3" s="157"/>
      <c r="J3" s="157"/>
      <c r="K3" s="157"/>
      <c r="L3" s="157"/>
      <c r="M3" s="157"/>
      <c r="N3" s="157"/>
      <c r="O3" s="157"/>
      <c r="P3" s="157"/>
      <c r="Q3" s="157"/>
      <c r="R3" s="157"/>
      <c r="S3" s="157"/>
      <c r="T3" s="157"/>
      <c r="U3" s="157"/>
      <c r="V3" s="157"/>
      <c r="W3" s="157"/>
      <c r="X3" s="157"/>
      <c r="Y3" s="157"/>
      <c r="Z3" s="157"/>
      <c r="AA3" s="157"/>
      <c r="AB3" s="157"/>
      <c r="AC3" s="157"/>
      <c r="AD3" s="157"/>
      <c r="AE3" s="157"/>
      <c r="AF3" s="158"/>
      <c r="AG3" s="158"/>
      <c r="AH3" s="158"/>
      <c r="AI3" s="160"/>
      <c r="AJ3" s="161" t="s">
        <v>131</v>
      </c>
      <c r="AK3" s="162">
        <v>42870</v>
      </c>
    </row>
    <row r="4" spans="2:64" ht="6.75" customHeight="1" x14ac:dyDescent="0.3"/>
    <row r="5" spans="2:64" ht="32.25" customHeight="1" x14ac:dyDescent="0.3">
      <c r="B5" s="443" t="s">
        <v>904</v>
      </c>
      <c r="C5" s="444"/>
      <c r="D5" s="444"/>
      <c r="E5" s="444"/>
      <c r="F5" s="444"/>
      <c r="G5" s="444"/>
      <c r="H5" s="444"/>
      <c r="I5" s="444"/>
      <c r="J5" s="444"/>
      <c r="K5" s="444"/>
      <c r="L5" s="444"/>
      <c r="M5" s="444"/>
      <c r="N5" s="444"/>
      <c r="O5" s="444"/>
      <c r="P5" s="444"/>
      <c r="Q5" s="444"/>
      <c r="R5" s="444"/>
      <c r="S5" s="444"/>
      <c r="T5" s="445"/>
      <c r="U5" s="443" t="s">
        <v>132</v>
      </c>
      <c r="V5" s="444"/>
      <c r="W5" s="444"/>
      <c r="X5" s="444"/>
      <c r="Y5" s="444"/>
      <c r="Z5" s="444"/>
      <c r="AA5" s="444"/>
      <c r="AB5" s="444"/>
      <c r="AC5" s="444"/>
      <c r="AD5" s="444"/>
      <c r="AE5" s="444"/>
      <c r="AF5" s="444"/>
      <c r="AG5" s="444"/>
      <c r="AH5" s="444"/>
      <c r="AI5" s="444"/>
      <c r="AJ5" s="444"/>
      <c r="AK5" s="445"/>
    </row>
    <row r="6" spans="2:64" ht="7.5" customHeight="1" x14ac:dyDescent="0.3"/>
    <row r="7" spans="2:64" s="163" customFormat="1" ht="21" x14ac:dyDescent="0.35">
      <c r="B7" s="446" t="s">
        <v>16</v>
      </c>
      <c r="C7" s="446"/>
      <c r="D7" s="446"/>
      <c r="E7" s="446"/>
      <c r="F7" s="446"/>
      <c r="G7" s="446"/>
      <c r="H7" s="446"/>
      <c r="I7" s="446"/>
      <c r="J7" s="446"/>
      <c r="K7" s="446"/>
      <c r="L7" s="446"/>
      <c r="M7" s="446"/>
      <c r="N7" s="446"/>
      <c r="O7" s="446"/>
      <c r="P7" s="446"/>
      <c r="Q7" s="446"/>
      <c r="R7" s="446"/>
      <c r="S7" s="446"/>
      <c r="T7" s="446"/>
      <c r="U7" s="447" t="s">
        <v>7</v>
      </c>
      <c r="V7" s="447"/>
      <c r="W7" s="447"/>
      <c r="X7" s="447"/>
      <c r="Y7" s="447"/>
      <c r="Z7" s="447"/>
      <c r="AA7" s="447"/>
      <c r="AB7" s="447"/>
      <c r="AC7" s="447"/>
      <c r="AD7" s="448" t="s">
        <v>19</v>
      </c>
      <c r="AE7" s="447" t="s">
        <v>17</v>
      </c>
      <c r="AF7" s="447"/>
      <c r="AG7" s="447"/>
      <c r="AH7" s="447"/>
      <c r="AI7" s="447"/>
      <c r="AJ7" s="447"/>
      <c r="AK7" s="447"/>
      <c r="AM7" s="164"/>
      <c r="AN7" s="164"/>
      <c r="AO7" s="164"/>
      <c r="AP7" s="164"/>
      <c r="AQ7" s="164"/>
      <c r="AR7" s="164"/>
      <c r="AS7" s="164"/>
      <c r="AT7" s="164"/>
      <c r="AU7" s="164"/>
      <c r="AV7" s="164"/>
      <c r="AW7" s="164"/>
      <c r="AX7" s="164"/>
    </row>
    <row r="8" spans="2:64" s="163" customFormat="1" ht="18" x14ac:dyDescent="0.35">
      <c r="B8" s="446"/>
      <c r="C8" s="446"/>
      <c r="D8" s="446"/>
      <c r="E8" s="446"/>
      <c r="F8" s="446"/>
      <c r="G8" s="446"/>
      <c r="H8" s="446"/>
      <c r="I8" s="446"/>
      <c r="J8" s="446"/>
      <c r="K8" s="446"/>
      <c r="L8" s="446"/>
      <c r="M8" s="446"/>
      <c r="N8" s="446"/>
      <c r="O8" s="446"/>
      <c r="P8" s="446"/>
      <c r="Q8" s="446"/>
      <c r="R8" s="446"/>
      <c r="S8" s="446"/>
      <c r="T8" s="446"/>
      <c r="U8" s="447"/>
      <c r="V8" s="447"/>
      <c r="W8" s="447"/>
      <c r="X8" s="447"/>
      <c r="Y8" s="447"/>
      <c r="Z8" s="447"/>
      <c r="AA8" s="447"/>
      <c r="AB8" s="447"/>
      <c r="AC8" s="447"/>
      <c r="AD8" s="448"/>
      <c r="AE8" s="449" t="s">
        <v>10</v>
      </c>
      <c r="AF8" s="449"/>
      <c r="AG8" s="449"/>
      <c r="AH8" s="449"/>
      <c r="AI8" s="449"/>
      <c r="AJ8" s="449"/>
      <c r="AK8" s="449"/>
      <c r="AM8" s="164"/>
      <c r="AN8" s="164"/>
      <c r="AO8" s="164"/>
      <c r="AP8" s="164"/>
      <c r="AQ8" s="164"/>
      <c r="AR8" s="164"/>
      <c r="AS8" s="164"/>
      <c r="AT8" s="164"/>
      <c r="AU8" s="164"/>
      <c r="AV8" s="164"/>
      <c r="AW8" s="164"/>
      <c r="AX8" s="164"/>
    </row>
    <row r="9" spans="2:64" s="163" customFormat="1" ht="19.5" customHeight="1" x14ac:dyDescent="0.35">
      <c r="B9" s="434" t="s">
        <v>22</v>
      </c>
      <c r="C9" s="434" t="s">
        <v>23</v>
      </c>
      <c r="D9" s="434" t="s">
        <v>40</v>
      </c>
      <c r="E9" s="434" t="s">
        <v>20</v>
      </c>
      <c r="F9" s="434" t="s">
        <v>21</v>
      </c>
      <c r="G9" s="434" t="s">
        <v>128</v>
      </c>
      <c r="H9" s="433" t="s">
        <v>2</v>
      </c>
      <c r="I9" s="433"/>
      <c r="J9" s="433"/>
      <c r="K9" s="433" t="s">
        <v>5</v>
      </c>
      <c r="L9" s="438" t="s">
        <v>133</v>
      </c>
      <c r="M9" s="439"/>
      <c r="N9" s="439"/>
      <c r="O9" s="440"/>
      <c r="P9" s="433" t="s">
        <v>24</v>
      </c>
      <c r="Q9" s="434" t="s">
        <v>134</v>
      </c>
      <c r="R9" s="433" t="s">
        <v>0</v>
      </c>
      <c r="S9" s="433"/>
      <c r="T9" s="433"/>
      <c r="U9" s="434" t="s">
        <v>31</v>
      </c>
      <c r="V9" s="434" t="s">
        <v>32</v>
      </c>
      <c r="W9" s="434" t="s">
        <v>8</v>
      </c>
      <c r="X9" s="435" t="s">
        <v>30</v>
      </c>
      <c r="Y9" s="433" t="s">
        <v>26</v>
      </c>
      <c r="Z9" s="434" t="s">
        <v>33</v>
      </c>
      <c r="AA9" s="434" t="s">
        <v>29</v>
      </c>
      <c r="AB9" s="434" t="s">
        <v>28</v>
      </c>
      <c r="AC9" s="433" t="s">
        <v>27</v>
      </c>
      <c r="AD9" s="434" t="s">
        <v>9</v>
      </c>
      <c r="AE9" s="433" t="s">
        <v>25</v>
      </c>
      <c r="AF9" s="433" t="s">
        <v>11</v>
      </c>
      <c r="AG9" s="433" t="s">
        <v>12</v>
      </c>
      <c r="AH9" s="433" t="s">
        <v>13</v>
      </c>
      <c r="AI9" s="433" t="s">
        <v>14</v>
      </c>
      <c r="AJ9" s="433" t="s">
        <v>15</v>
      </c>
      <c r="AK9" s="433" t="s">
        <v>18</v>
      </c>
      <c r="AM9" s="164"/>
      <c r="AN9" s="164"/>
      <c r="AO9" s="164"/>
      <c r="AP9" s="164"/>
      <c r="AQ9" s="164"/>
      <c r="AR9" s="164"/>
      <c r="AS9" s="164"/>
      <c r="AT9" s="164"/>
      <c r="AU9" s="164"/>
      <c r="AV9" s="164"/>
      <c r="AW9" s="164"/>
      <c r="AX9" s="164"/>
    </row>
    <row r="10" spans="2:64" s="163" customFormat="1" ht="92.25" x14ac:dyDescent="0.35">
      <c r="B10" s="434"/>
      <c r="C10" s="434"/>
      <c r="D10" s="434"/>
      <c r="E10" s="434"/>
      <c r="F10" s="434"/>
      <c r="G10" s="434"/>
      <c r="H10" s="165" t="s">
        <v>3</v>
      </c>
      <c r="I10" s="165" t="s">
        <v>4</v>
      </c>
      <c r="J10" s="165" t="s">
        <v>6</v>
      </c>
      <c r="K10" s="433"/>
      <c r="L10" s="166" t="s">
        <v>42</v>
      </c>
      <c r="M10" s="166" t="s">
        <v>43</v>
      </c>
      <c r="N10" s="167" t="s">
        <v>44</v>
      </c>
      <c r="O10" s="167" t="s">
        <v>47</v>
      </c>
      <c r="P10" s="433"/>
      <c r="Q10" s="434"/>
      <c r="R10" s="165" t="s">
        <v>6</v>
      </c>
      <c r="S10" s="165" t="s">
        <v>1</v>
      </c>
      <c r="T10" s="165" t="s">
        <v>135</v>
      </c>
      <c r="U10" s="434"/>
      <c r="V10" s="434"/>
      <c r="W10" s="434"/>
      <c r="X10" s="435"/>
      <c r="Y10" s="433"/>
      <c r="Z10" s="434"/>
      <c r="AA10" s="434"/>
      <c r="AB10" s="434"/>
      <c r="AC10" s="433"/>
      <c r="AD10" s="434"/>
      <c r="AE10" s="433"/>
      <c r="AF10" s="433"/>
      <c r="AG10" s="433"/>
      <c r="AH10" s="433"/>
      <c r="AI10" s="433"/>
      <c r="AJ10" s="433"/>
      <c r="AK10" s="433"/>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row>
    <row r="11" spans="2:64" s="163" customFormat="1" ht="67.5" customHeight="1" x14ac:dyDescent="0.35">
      <c r="B11" s="436" t="s">
        <v>202</v>
      </c>
      <c r="C11" s="328" t="s">
        <v>306</v>
      </c>
      <c r="D11" s="436" t="s">
        <v>180</v>
      </c>
      <c r="E11" s="442" t="s">
        <v>126</v>
      </c>
      <c r="F11" s="330" t="s">
        <v>312</v>
      </c>
      <c r="G11" s="168" t="s">
        <v>34</v>
      </c>
      <c r="H11" s="430" t="s">
        <v>37</v>
      </c>
      <c r="I11" s="169" t="s">
        <v>41</v>
      </c>
      <c r="J11" s="169" t="s">
        <v>46</v>
      </c>
      <c r="K11" s="169" t="s">
        <v>70</v>
      </c>
      <c r="L11" s="170">
        <v>0</v>
      </c>
      <c r="M11" s="170">
        <v>0</v>
      </c>
      <c r="N11" s="170">
        <v>60</v>
      </c>
      <c r="O11" s="170">
        <f>SUM(L11:N11)</f>
        <v>60</v>
      </c>
      <c r="P11" s="169" t="s">
        <v>70</v>
      </c>
      <c r="Q11" s="169">
        <v>8</v>
      </c>
      <c r="R11" s="169" t="s">
        <v>34</v>
      </c>
      <c r="S11" s="169" t="s">
        <v>34</v>
      </c>
      <c r="T11" s="169" t="s">
        <v>34</v>
      </c>
      <c r="U11" s="171">
        <v>2</v>
      </c>
      <c r="V11" s="171">
        <v>4</v>
      </c>
      <c r="W11" s="171">
        <f t="shared" ref="W11:W17" si="0">V11*U11</f>
        <v>8</v>
      </c>
      <c r="X11" s="172" t="str">
        <f t="shared" ref="X11:X17" si="1">+IF(AND(U11*V11&gt;=24,U11*V11&lt;=40),"MA",IF(AND(U11*V11&gt;=10,U11*V11&lt;=20),"A",IF(AND(U11*V11&gt;=6,U11*V11&lt;=8),"M",IF(AND(U11*V11&gt;=0,U11*V11&lt;=4),"B",""))))</f>
        <v>M</v>
      </c>
      <c r="Y11" s="173" t="str">
        <f t="shared" ref="Y11:Y17"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71">
        <v>10</v>
      </c>
      <c r="AA11" s="171">
        <f t="shared" ref="AA11:AA17" si="3">W11*Z11</f>
        <v>80</v>
      </c>
      <c r="AB11" s="174" t="str">
        <f t="shared" ref="AB11:AB17" si="4">+IF(AND(U11*V11*Z11&gt;=600,U11*V11*Z11&lt;=4000),"I",IF(AND(U11*V11*Z11&gt;=150,U11*V11*Z11&lt;=500),"II",IF(AND(U11*V11*Z11&gt;=40,U11*V11*Z11&lt;=120),"III",IF(AND(U11*V11*Z11&gt;=0,U11*V11*Z11&lt;=20),"IV",""))))</f>
        <v>III</v>
      </c>
      <c r="AC11" s="173" t="str">
        <f t="shared" ref="AC11:AC17"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75" t="str">
        <f t="shared" ref="AD11:AD17" si="6">+IF(AB11="I","No aceptable",IF(AB11="II","No aceptable o aceptable con control específico",IF(AB11="III","Aceptable",IF(AB11="IV","Aceptable",""))))</f>
        <v>Aceptable</v>
      </c>
      <c r="AE11" s="173" t="s">
        <v>39</v>
      </c>
      <c r="AF11" s="169" t="s">
        <v>35</v>
      </c>
      <c r="AG11" s="169" t="s">
        <v>38</v>
      </c>
      <c r="AH11" s="169" t="s">
        <v>35</v>
      </c>
      <c r="AI11" s="13" t="s">
        <v>527</v>
      </c>
      <c r="AJ11" s="169" t="s">
        <v>35</v>
      </c>
      <c r="AK11" s="176" t="s">
        <v>36</v>
      </c>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row>
    <row r="12" spans="2:64" s="163" customFormat="1" ht="94.5" x14ac:dyDescent="0.35">
      <c r="B12" s="437"/>
      <c r="C12" s="437"/>
      <c r="D12" s="437"/>
      <c r="E12" s="441"/>
      <c r="F12" s="441"/>
      <c r="G12" s="168" t="s">
        <v>34</v>
      </c>
      <c r="H12" s="431"/>
      <c r="I12" s="177" t="s">
        <v>53</v>
      </c>
      <c r="J12" s="177" t="s">
        <v>65</v>
      </c>
      <c r="K12" s="169" t="s">
        <v>66</v>
      </c>
      <c r="L12" s="170">
        <v>0</v>
      </c>
      <c r="M12" s="170">
        <v>0</v>
      </c>
      <c r="N12" s="170">
        <v>60</v>
      </c>
      <c r="O12" s="170">
        <f t="shared" ref="O12:O17" si="7">SUM(L12:N12)</f>
        <v>60</v>
      </c>
      <c r="P12" s="169" t="s">
        <v>66</v>
      </c>
      <c r="Q12" s="169">
        <v>8</v>
      </c>
      <c r="R12" s="169" t="s">
        <v>34</v>
      </c>
      <c r="S12" s="169" t="s">
        <v>34</v>
      </c>
      <c r="T12" s="169" t="s">
        <v>34</v>
      </c>
      <c r="U12" s="171">
        <v>0</v>
      </c>
      <c r="V12" s="171">
        <v>4</v>
      </c>
      <c r="W12" s="171">
        <f t="shared" si="0"/>
        <v>0</v>
      </c>
      <c r="X12" s="172" t="str">
        <f t="shared" si="1"/>
        <v>B</v>
      </c>
      <c r="Y12" s="173" t="str">
        <f t="shared" si="2"/>
        <v>Situación mejorable con exposición ocasional o esporádica, o situación sin anomalía destacable con cualquier nivel de exposición. No es esperable que se materialice el riesgo, aunque puede ser concebible.</v>
      </c>
      <c r="Z12" s="171">
        <v>10</v>
      </c>
      <c r="AA12" s="171">
        <f t="shared" si="3"/>
        <v>0</v>
      </c>
      <c r="AB12" s="174" t="str">
        <f t="shared" si="4"/>
        <v>IV</v>
      </c>
      <c r="AC12" s="173" t="str">
        <f t="shared" si="5"/>
        <v>Mantener las medidas de control existentes, pero se deberían considerar soluciones o mejoras y se deben hacer comprobaciones periódicas para asegurar que el riesgo aún es tolerable.</v>
      </c>
      <c r="AD12" s="175" t="str">
        <f t="shared" si="6"/>
        <v>Aceptable</v>
      </c>
      <c r="AE12" s="173" t="s">
        <v>67</v>
      </c>
      <c r="AF12" s="177" t="s">
        <v>35</v>
      </c>
      <c r="AG12" s="177" t="s">
        <v>35</v>
      </c>
      <c r="AH12" s="15" t="s">
        <v>388</v>
      </c>
      <c r="AI12" s="13" t="s">
        <v>840</v>
      </c>
      <c r="AJ12" s="169" t="s">
        <v>35</v>
      </c>
      <c r="AK12" s="14" t="s">
        <v>846</v>
      </c>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row>
    <row r="13" spans="2:64" s="163" customFormat="1" ht="121.5" x14ac:dyDescent="0.35">
      <c r="B13" s="437"/>
      <c r="C13" s="437"/>
      <c r="D13" s="437"/>
      <c r="E13" s="441"/>
      <c r="F13" s="441"/>
      <c r="G13" s="284" t="s">
        <v>34</v>
      </c>
      <c r="H13" s="15" t="s">
        <v>572</v>
      </c>
      <c r="I13" s="15" t="s">
        <v>793</v>
      </c>
      <c r="J13" s="15" t="s">
        <v>839</v>
      </c>
      <c r="K13" s="212" t="s">
        <v>576</v>
      </c>
      <c r="L13" s="170">
        <v>0</v>
      </c>
      <c r="M13" s="170">
        <v>0</v>
      </c>
      <c r="N13" s="170">
        <v>60</v>
      </c>
      <c r="O13" s="170">
        <f t="shared" si="7"/>
        <v>60</v>
      </c>
      <c r="P13" s="15" t="s">
        <v>577</v>
      </c>
      <c r="Q13" s="15">
        <v>0</v>
      </c>
      <c r="R13" s="15" t="s">
        <v>34</v>
      </c>
      <c r="S13" s="15" t="s">
        <v>34</v>
      </c>
      <c r="T13" s="285" t="s">
        <v>34</v>
      </c>
      <c r="U13" s="90">
        <v>2</v>
      </c>
      <c r="V13" s="8">
        <v>3</v>
      </c>
      <c r="W13" s="8">
        <f t="shared" si="0"/>
        <v>6</v>
      </c>
      <c r="X13" s="9" t="str">
        <f t="shared" si="1"/>
        <v>M</v>
      </c>
      <c r="Y13" s="10" t="str">
        <f t="shared" si="2"/>
        <v>Situación deficiente con exposición esporádica, o bien situación mejorable con exposición continuada o frecuente. Es posible que suceda el daño alguna vez.</v>
      </c>
      <c r="Z13" s="8">
        <v>25</v>
      </c>
      <c r="AA13" s="8">
        <f t="shared" si="3"/>
        <v>150</v>
      </c>
      <c r="AB13" s="174" t="str">
        <f t="shared" si="4"/>
        <v>II</v>
      </c>
      <c r="AC13" s="10" t="str">
        <f t="shared" si="5"/>
        <v>Corregir y adoptar medidas de control de inmediato. Sin embargo suspenda actividades si el nivel de riesgo está por encima o igual de 360.</v>
      </c>
      <c r="AD13" s="12" t="str">
        <f t="shared" si="6"/>
        <v>No aceptable o aceptable con control específico</v>
      </c>
      <c r="AE13" s="282" t="s">
        <v>578</v>
      </c>
      <c r="AF13" s="15" t="s">
        <v>35</v>
      </c>
      <c r="AG13" s="15" t="s">
        <v>35</v>
      </c>
      <c r="AH13" s="15" t="s">
        <v>35</v>
      </c>
      <c r="AI13" s="20" t="s">
        <v>841</v>
      </c>
      <c r="AJ13" s="15" t="s">
        <v>602</v>
      </c>
      <c r="AK13" s="135" t="s">
        <v>593</v>
      </c>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row>
    <row r="14" spans="2:64" s="163" customFormat="1" ht="68.25" thickBot="1" x14ac:dyDescent="0.4">
      <c r="B14" s="437"/>
      <c r="C14" s="437"/>
      <c r="D14" s="437"/>
      <c r="E14" s="441"/>
      <c r="F14" s="441"/>
      <c r="G14" s="168" t="s">
        <v>34</v>
      </c>
      <c r="H14" s="311" t="s">
        <v>169</v>
      </c>
      <c r="I14" s="178" t="s">
        <v>149</v>
      </c>
      <c r="J14" s="15" t="s">
        <v>313</v>
      </c>
      <c r="K14" s="211" t="s">
        <v>314</v>
      </c>
      <c r="L14" s="170">
        <v>0</v>
      </c>
      <c r="M14" s="170">
        <v>0</v>
      </c>
      <c r="N14" s="170">
        <v>60</v>
      </c>
      <c r="O14" s="170">
        <f t="shared" si="7"/>
        <v>60</v>
      </c>
      <c r="P14" s="169" t="str">
        <f>K14</f>
        <v xml:space="preserve">GOLPES, CAIDAS </v>
      </c>
      <c r="Q14" s="169">
        <v>8</v>
      </c>
      <c r="R14" s="169" t="s">
        <v>34</v>
      </c>
      <c r="S14" s="169" t="s">
        <v>34</v>
      </c>
      <c r="T14" s="169" t="s">
        <v>34</v>
      </c>
      <c r="U14" s="171">
        <v>2</v>
      </c>
      <c r="V14" s="171">
        <v>3</v>
      </c>
      <c r="W14" s="171">
        <f t="shared" si="0"/>
        <v>6</v>
      </c>
      <c r="X14" s="172" t="str">
        <f t="shared" si="1"/>
        <v>M</v>
      </c>
      <c r="Y14" s="173" t="str">
        <f t="shared" si="2"/>
        <v>Situación deficiente con exposición esporádica, o bien situación mejorable con exposición continuada o frecuente. Es posible que suceda el daño alguna vez.</v>
      </c>
      <c r="Z14" s="171">
        <v>10</v>
      </c>
      <c r="AA14" s="171">
        <f t="shared" si="3"/>
        <v>60</v>
      </c>
      <c r="AB14" s="174" t="str">
        <f t="shared" si="4"/>
        <v>III</v>
      </c>
      <c r="AC14" s="173" t="str">
        <f t="shared" si="5"/>
        <v>Mejorar si es posible. Sería conveniente justificar la intervención y su rentabilidad.</v>
      </c>
      <c r="AD14" s="175" t="str">
        <f t="shared" si="6"/>
        <v>Aceptable</v>
      </c>
      <c r="AE14" s="173" t="s">
        <v>155</v>
      </c>
      <c r="AF14" s="177" t="s">
        <v>35</v>
      </c>
      <c r="AG14" s="177" t="s">
        <v>35</v>
      </c>
      <c r="AH14" s="8" t="s">
        <v>346</v>
      </c>
      <c r="AI14" s="20" t="s">
        <v>844</v>
      </c>
      <c r="AJ14" s="169" t="s">
        <v>35</v>
      </c>
      <c r="AK14" s="176" t="s">
        <v>36</v>
      </c>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row>
    <row r="15" spans="2:64" s="163" customFormat="1" ht="81.75" thickTop="1" x14ac:dyDescent="0.35">
      <c r="B15" s="437"/>
      <c r="C15" s="437"/>
      <c r="D15" s="437"/>
      <c r="E15" s="441"/>
      <c r="F15" s="441"/>
      <c r="G15" s="168" t="s">
        <v>34</v>
      </c>
      <c r="H15" s="432"/>
      <c r="I15" s="177" t="s">
        <v>149</v>
      </c>
      <c r="J15" s="177" t="s">
        <v>239</v>
      </c>
      <c r="K15" s="169" t="s">
        <v>240</v>
      </c>
      <c r="L15" s="170">
        <v>0</v>
      </c>
      <c r="M15" s="170">
        <v>0</v>
      </c>
      <c r="N15" s="170">
        <v>60</v>
      </c>
      <c r="O15" s="170">
        <f t="shared" si="7"/>
        <v>60</v>
      </c>
      <c r="P15" s="169" t="s">
        <v>241</v>
      </c>
      <c r="Q15" s="169">
        <v>1</v>
      </c>
      <c r="R15" s="169" t="s">
        <v>34</v>
      </c>
      <c r="S15" s="169" t="s">
        <v>34</v>
      </c>
      <c r="T15" s="169" t="s">
        <v>34</v>
      </c>
      <c r="U15" s="171">
        <v>2</v>
      </c>
      <c r="V15" s="171">
        <v>2</v>
      </c>
      <c r="W15" s="171">
        <f t="shared" si="0"/>
        <v>4</v>
      </c>
      <c r="X15" s="172" t="str">
        <f t="shared" si="1"/>
        <v>B</v>
      </c>
      <c r="Y15" s="173" t="str">
        <f t="shared" si="2"/>
        <v>Situación mejorable con exposición ocasional o esporádica, o situación sin anomalía destacable con cualquier nivel de exposición. No es esperable que se materialice el riesgo, aunque puede ser concebible.</v>
      </c>
      <c r="Z15" s="171">
        <v>25</v>
      </c>
      <c r="AA15" s="171">
        <f t="shared" si="3"/>
        <v>100</v>
      </c>
      <c r="AB15" s="174" t="str">
        <f t="shared" si="4"/>
        <v>III</v>
      </c>
      <c r="AC15" s="173" t="str">
        <f t="shared" si="5"/>
        <v>Mejorar si es posible. Sería conveniente justificar la intervención y su rentabilidad.</v>
      </c>
      <c r="AD15" s="175" t="str">
        <f t="shared" si="6"/>
        <v>Aceptable</v>
      </c>
      <c r="AE15" s="173" t="s">
        <v>242</v>
      </c>
      <c r="AF15" s="173" t="s">
        <v>35</v>
      </c>
      <c r="AG15" s="12" t="s">
        <v>392</v>
      </c>
      <c r="AH15" s="173" t="s">
        <v>244</v>
      </c>
      <c r="AI15" s="10" t="s">
        <v>842</v>
      </c>
      <c r="AJ15" s="169" t="s">
        <v>35</v>
      </c>
      <c r="AK15" s="176" t="s">
        <v>36</v>
      </c>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row>
    <row r="16" spans="2:64" s="163" customFormat="1" ht="81" x14ac:dyDescent="0.35">
      <c r="B16" s="437"/>
      <c r="C16" s="437"/>
      <c r="D16" s="437"/>
      <c r="E16" s="441"/>
      <c r="F16" s="441"/>
      <c r="G16" s="168" t="s">
        <v>34</v>
      </c>
      <c r="H16" s="431"/>
      <c r="I16" s="177" t="s">
        <v>111</v>
      </c>
      <c r="J16" s="177" t="s">
        <v>112</v>
      </c>
      <c r="K16" s="169" t="s">
        <v>60</v>
      </c>
      <c r="L16" s="170">
        <v>0</v>
      </c>
      <c r="M16" s="170">
        <v>0</v>
      </c>
      <c r="N16" s="170">
        <v>60</v>
      </c>
      <c r="O16" s="170">
        <f t="shared" si="7"/>
        <v>60</v>
      </c>
      <c r="P16" s="169" t="s">
        <v>108</v>
      </c>
      <c r="Q16" s="169">
        <v>8</v>
      </c>
      <c r="R16" s="169" t="s">
        <v>34</v>
      </c>
      <c r="S16" s="169" t="s">
        <v>34</v>
      </c>
      <c r="T16" s="169" t="s">
        <v>34</v>
      </c>
      <c r="U16" s="171">
        <v>2</v>
      </c>
      <c r="V16" s="171">
        <v>2</v>
      </c>
      <c r="W16" s="171">
        <f t="shared" si="0"/>
        <v>4</v>
      </c>
      <c r="X16" s="172" t="str">
        <f t="shared" si="1"/>
        <v>B</v>
      </c>
      <c r="Y16" s="173" t="str">
        <f t="shared" si="2"/>
        <v>Situación mejorable con exposición ocasional o esporádica, o situación sin anomalía destacable con cualquier nivel de exposición. No es esperable que se materialice el riesgo, aunque puede ser concebible.</v>
      </c>
      <c r="Z16" s="171">
        <v>25</v>
      </c>
      <c r="AA16" s="171">
        <f t="shared" si="3"/>
        <v>100</v>
      </c>
      <c r="AB16" s="174" t="str">
        <f t="shared" si="4"/>
        <v>III</v>
      </c>
      <c r="AC16" s="173" t="str">
        <f t="shared" si="5"/>
        <v>Mejorar si es posible. Sería conveniente justificar la intervención y su rentabilidad.</v>
      </c>
      <c r="AD16" s="175" t="str">
        <f t="shared" si="6"/>
        <v>Aceptable</v>
      </c>
      <c r="AE16" s="10" t="s">
        <v>242</v>
      </c>
      <c r="AF16" s="12" t="s">
        <v>35</v>
      </c>
      <c r="AG16" s="10"/>
      <c r="AH16" s="10" t="s">
        <v>367</v>
      </c>
      <c r="AI16" s="10" t="s">
        <v>843</v>
      </c>
      <c r="AJ16" s="211" t="s">
        <v>35</v>
      </c>
      <c r="AK16" s="14" t="s">
        <v>36</v>
      </c>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row>
    <row r="17" spans="2:64" s="163" customFormat="1" ht="81" x14ac:dyDescent="0.35">
      <c r="B17" s="437"/>
      <c r="C17" s="437"/>
      <c r="D17" s="437"/>
      <c r="E17" s="441"/>
      <c r="F17" s="441"/>
      <c r="G17" s="179" t="s">
        <v>34</v>
      </c>
      <c r="H17" s="180" t="s">
        <v>113</v>
      </c>
      <c r="I17" s="181" t="s">
        <v>114</v>
      </c>
      <c r="J17" s="182" t="s">
        <v>116</v>
      </c>
      <c r="K17" s="181" t="s">
        <v>115</v>
      </c>
      <c r="L17" s="170">
        <v>0</v>
      </c>
      <c r="M17" s="170">
        <v>0</v>
      </c>
      <c r="N17" s="170">
        <v>60</v>
      </c>
      <c r="O17" s="170">
        <f t="shared" si="7"/>
        <v>60</v>
      </c>
      <c r="P17" s="181" t="s">
        <v>108</v>
      </c>
      <c r="Q17" s="181">
        <v>8</v>
      </c>
      <c r="R17" s="181" t="s">
        <v>34</v>
      </c>
      <c r="S17" s="181" t="s">
        <v>34</v>
      </c>
      <c r="T17" s="181" t="s">
        <v>34</v>
      </c>
      <c r="U17" s="171">
        <v>2</v>
      </c>
      <c r="V17" s="171">
        <v>2</v>
      </c>
      <c r="W17" s="171">
        <f t="shared" si="0"/>
        <v>4</v>
      </c>
      <c r="X17" s="172" t="str">
        <f t="shared" si="1"/>
        <v>B</v>
      </c>
      <c r="Y17" s="173" t="str">
        <f t="shared" si="2"/>
        <v>Situación mejorable con exposición ocasional o esporádica, o situación sin anomalía destacable con cualquier nivel de exposición. No es esperable que se materialice el riesgo, aunque puede ser concebible.</v>
      </c>
      <c r="Z17" s="171">
        <v>25</v>
      </c>
      <c r="AA17" s="171">
        <f t="shared" si="3"/>
        <v>100</v>
      </c>
      <c r="AB17" s="174" t="str">
        <f t="shared" si="4"/>
        <v>III</v>
      </c>
      <c r="AC17" s="173" t="str">
        <f t="shared" si="5"/>
        <v>Mejorar si es posible. Sería conveniente justificar la intervención y su rentabilidad.</v>
      </c>
      <c r="AD17" s="175" t="str">
        <f t="shared" si="6"/>
        <v>Aceptable</v>
      </c>
      <c r="AE17" s="183" t="s">
        <v>117</v>
      </c>
      <c r="AF17" s="169" t="s">
        <v>35</v>
      </c>
      <c r="AG17" s="169" t="s">
        <v>35</v>
      </c>
      <c r="AH17" s="169" t="s">
        <v>346</v>
      </c>
      <c r="AI17" s="13" t="s">
        <v>845</v>
      </c>
      <c r="AJ17" s="169" t="s">
        <v>35</v>
      </c>
      <c r="AK17" s="176" t="s">
        <v>36</v>
      </c>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row>
    <row r="18" spans="2:64" x14ac:dyDescent="0.3">
      <c r="E18" s="141"/>
      <c r="H18" s="141"/>
      <c r="AF18" s="141"/>
      <c r="AG18" s="141"/>
      <c r="AH18" s="141"/>
      <c r="AI18" s="219"/>
      <c r="AJ18" s="141"/>
    </row>
    <row r="19" spans="2:64" x14ac:dyDescent="0.3">
      <c r="E19" s="141"/>
      <c r="H19" s="141"/>
      <c r="AF19" s="141"/>
      <c r="AG19" s="141"/>
      <c r="AH19" s="141"/>
      <c r="AI19" s="219"/>
      <c r="AJ19" s="141"/>
    </row>
    <row r="20" spans="2:64" x14ac:dyDescent="0.3">
      <c r="AI20" s="219"/>
    </row>
    <row r="21" spans="2:64" x14ac:dyDescent="0.3">
      <c r="AI21" s="219"/>
    </row>
    <row r="22" spans="2:64" x14ac:dyDescent="0.3">
      <c r="AI22" s="219"/>
    </row>
    <row r="35" spans="2:64" s="142" customFormat="1" x14ac:dyDescent="0.3">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I35" s="141"/>
      <c r="AJ35" s="143"/>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row>
    <row r="36" spans="2:64" s="142" customFormat="1" x14ac:dyDescent="0.3">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I36" s="141"/>
      <c r="AJ36" s="143"/>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row>
    <row r="37" spans="2:64" s="142" customFormat="1" x14ac:dyDescent="0.3">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I37" s="141"/>
      <c r="AJ37" s="143"/>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row>
    <row r="38" spans="2:64" s="142" customFormat="1" x14ac:dyDescent="0.3">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I38" s="141"/>
      <c r="AJ38" s="143"/>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row>
    <row r="39" spans="2:64" s="142" customFormat="1" x14ac:dyDescent="0.3">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I39" s="141"/>
      <c r="AJ39" s="143"/>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row>
    <row r="40" spans="2:64" s="142" customFormat="1" x14ac:dyDescent="0.3">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I40" s="141"/>
      <c r="AJ40" s="143"/>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row>
    <row r="41" spans="2:64" s="142" customFormat="1" x14ac:dyDescent="0.3">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I41" s="141"/>
      <c r="AJ41" s="143"/>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row>
    <row r="42" spans="2:64" s="142" customFormat="1" x14ac:dyDescent="0.3">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I42" s="141"/>
      <c r="AJ42" s="143"/>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row>
    <row r="43" spans="2:64" x14ac:dyDescent="0.3">
      <c r="E43" s="141"/>
      <c r="H43" s="141"/>
      <c r="AF43" s="141"/>
    </row>
    <row r="44" spans="2:64" x14ac:dyDescent="0.3">
      <c r="E44" s="141"/>
      <c r="H44" s="141"/>
      <c r="AF44" s="141"/>
    </row>
    <row r="45" spans="2:64" x14ac:dyDescent="0.3">
      <c r="E45" s="141"/>
      <c r="H45" s="141"/>
      <c r="AF45" s="141"/>
    </row>
    <row r="46" spans="2:64" x14ac:dyDescent="0.3">
      <c r="E46" s="141"/>
      <c r="H46" s="141"/>
      <c r="AF46" s="141"/>
    </row>
    <row r="47" spans="2:64" x14ac:dyDescent="0.3">
      <c r="E47" s="141"/>
      <c r="H47" s="141"/>
      <c r="AF47" s="141"/>
    </row>
    <row r="48" spans="2:64" x14ac:dyDescent="0.3">
      <c r="E48" s="141"/>
      <c r="H48" s="141"/>
      <c r="AF48" s="141"/>
    </row>
    <row r="49" spans="5:36" x14ac:dyDescent="0.3">
      <c r="E49" s="141"/>
      <c r="H49" s="141"/>
      <c r="AF49" s="141"/>
    </row>
    <row r="50" spans="5:36" x14ac:dyDescent="0.3">
      <c r="E50" s="141"/>
      <c r="H50" s="141"/>
      <c r="AF50" s="141"/>
      <c r="AG50" s="141"/>
      <c r="AH50" s="141"/>
      <c r="AJ50" s="141"/>
    </row>
    <row r="51" spans="5:36" x14ac:dyDescent="0.3">
      <c r="E51" s="141"/>
      <c r="H51" s="141"/>
      <c r="AF51" s="141"/>
      <c r="AG51" s="141"/>
      <c r="AH51" s="141"/>
      <c r="AJ51" s="141"/>
    </row>
    <row r="52" spans="5:36" x14ac:dyDescent="0.3">
      <c r="E52" s="141"/>
      <c r="H52" s="141"/>
      <c r="AF52" s="141"/>
      <c r="AG52" s="141"/>
      <c r="AH52" s="141"/>
      <c r="AJ52" s="141"/>
    </row>
    <row r="53" spans="5:36" x14ac:dyDescent="0.3">
      <c r="E53" s="141"/>
      <c r="H53" s="141"/>
      <c r="AF53" s="141"/>
      <c r="AG53" s="141"/>
      <c r="AH53" s="141"/>
      <c r="AJ53" s="141"/>
    </row>
    <row r="54" spans="5:36" x14ac:dyDescent="0.3">
      <c r="E54" s="141"/>
      <c r="H54" s="141"/>
      <c r="AF54" s="141"/>
      <c r="AG54" s="141"/>
      <c r="AH54" s="141"/>
      <c r="AJ54" s="141"/>
    </row>
    <row r="55" spans="5:36" x14ac:dyDescent="0.3">
      <c r="E55" s="141"/>
      <c r="H55" s="141"/>
      <c r="AF55" s="141"/>
      <c r="AG55" s="141"/>
      <c r="AH55" s="141"/>
      <c r="AJ55" s="141"/>
    </row>
    <row r="56" spans="5:36" x14ac:dyDescent="0.3">
      <c r="E56" s="141"/>
      <c r="H56" s="141"/>
      <c r="AF56" s="141"/>
      <c r="AG56" s="141"/>
      <c r="AH56" s="141"/>
      <c r="AJ56" s="141"/>
    </row>
    <row r="57" spans="5:36" x14ac:dyDescent="0.3">
      <c r="E57" s="141"/>
      <c r="H57" s="141"/>
      <c r="AF57" s="141"/>
      <c r="AG57" s="141"/>
      <c r="AH57" s="141"/>
      <c r="AJ57" s="141"/>
    </row>
    <row r="58" spans="5:36" x14ac:dyDescent="0.3">
      <c r="E58" s="141"/>
      <c r="H58" s="141"/>
      <c r="AF58" s="141"/>
      <c r="AG58" s="141"/>
      <c r="AH58" s="141"/>
      <c r="AJ58" s="141"/>
    </row>
    <row r="59" spans="5:36" x14ac:dyDescent="0.3">
      <c r="E59" s="141"/>
      <c r="H59" s="141"/>
      <c r="AF59" s="141"/>
      <c r="AG59" s="141"/>
      <c r="AH59" s="141"/>
      <c r="AJ59" s="141"/>
    </row>
    <row r="60" spans="5:36" x14ac:dyDescent="0.3">
      <c r="E60" s="141"/>
      <c r="H60" s="141"/>
      <c r="AF60" s="141"/>
      <c r="AG60" s="141"/>
      <c r="AH60" s="141"/>
      <c r="AJ60" s="141"/>
    </row>
    <row r="61" spans="5:36" x14ac:dyDescent="0.3">
      <c r="E61" s="141"/>
      <c r="H61" s="141"/>
      <c r="AF61" s="141"/>
      <c r="AG61" s="141"/>
      <c r="AH61" s="141"/>
      <c r="AJ61" s="141"/>
    </row>
    <row r="62" spans="5:36" x14ac:dyDescent="0.3">
      <c r="E62" s="141"/>
      <c r="H62" s="141"/>
      <c r="AF62" s="141"/>
      <c r="AG62" s="141"/>
      <c r="AH62" s="141"/>
      <c r="AJ62" s="141"/>
    </row>
    <row r="63" spans="5:36" x14ac:dyDescent="0.3">
      <c r="E63" s="141"/>
      <c r="H63" s="141"/>
      <c r="AF63" s="141"/>
      <c r="AG63" s="141"/>
      <c r="AH63" s="141"/>
      <c r="AJ63" s="141"/>
    </row>
    <row r="64" spans="5:36" x14ac:dyDescent="0.3">
      <c r="E64" s="141"/>
      <c r="H64" s="141"/>
      <c r="AF64" s="141"/>
      <c r="AG64" s="141"/>
      <c r="AH64" s="141"/>
      <c r="AJ64" s="141"/>
    </row>
    <row r="65" spans="5:36" x14ac:dyDescent="0.3">
      <c r="E65" s="141"/>
      <c r="H65" s="141"/>
      <c r="AF65" s="141"/>
      <c r="AG65" s="141"/>
      <c r="AH65" s="141"/>
      <c r="AJ65" s="141"/>
    </row>
    <row r="66" spans="5:36" x14ac:dyDescent="0.3">
      <c r="E66" s="141"/>
      <c r="H66" s="141"/>
      <c r="AF66" s="141"/>
      <c r="AG66" s="141"/>
      <c r="AH66" s="141"/>
      <c r="AJ66" s="141"/>
    </row>
    <row r="67" spans="5:36" x14ac:dyDescent="0.3">
      <c r="E67" s="141"/>
      <c r="H67" s="141"/>
      <c r="AF67" s="141"/>
      <c r="AG67" s="141"/>
      <c r="AH67" s="141"/>
      <c r="AJ67" s="141"/>
    </row>
    <row r="68" spans="5:36" x14ac:dyDescent="0.3">
      <c r="E68" s="141"/>
      <c r="H68" s="141"/>
      <c r="AF68" s="141"/>
      <c r="AG68" s="141"/>
      <c r="AH68" s="141"/>
      <c r="AJ68" s="141"/>
    </row>
    <row r="69" spans="5:36" x14ac:dyDescent="0.3">
      <c r="E69" s="141"/>
      <c r="H69" s="141"/>
      <c r="AF69" s="141"/>
      <c r="AG69" s="141"/>
      <c r="AH69" s="141"/>
      <c r="AJ69" s="141"/>
    </row>
    <row r="70" spans="5:36" x14ac:dyDescent="0.3">
      <c r="E70" s="141"/>
      <c r="H70" s="141"/>
      <c r="AF70" s="141"/>
      <c r="AG70" s="141"/>
      <c r="AH70" s="141"/>
      <c r="AJ70" s="141"/>
    </row>
    <row r="71" spans="5:36" x14ac:dyDescent="0.3">
      <c r="E71" s="141"/>
      <c r="H71" s="141"/>
      <c r="AF71" s="141"/>
      <c r="AG71" s="141"/>
      <c r="AH71" s="141"/>
      <c r="AJ71" s="141"/>
    </row>
    <row r="72" spans="5:36" x14ac:dyDescent="0.3">
      <c r="E72" s="141"/>
      <c r="H72" s="141"/>
      <c r="AF72" s="141"/>
      <c r="AG72" s="141"/>
      <c r="AH72" s="141"/>
      <c r="AJ72" s="141"/>
    </row>
    <row r="73" spans="5:36" x14ac:dyDescent="0.3">
      <c r="E73" s="141"/>
      <c r="H73" s="141"/>
      <c r="AF73" s="141"/>
      <c r="AG73" s="141"/>
      <c r="AH73" s="141"/>
      <c r="AJ73" s="141"/>
    </row>
    <row r="74" spans="5:36" x14ac:dyDescent="0.3">
      <c r="E74" s="141"/>
      <c r="H74" s="141"/>
      <c r="AF74" s="141"/>
      <c r="AG74" s="141"/>
      <c r="AH74" s="141"/>
      <c r="AJ74" s="141"/>
    </row>
    <row r="75" spans="5:36" x14ac:dyDescent="0.3">
      <c r="E75" s="141"/>
      <c r="H75" s="141"/>
      <c r="AF75" s="141"/>
      <c r="AG75" s="141"/>
      <c r="AH75" s="141"/>
      <c r="AJ75" s="141"/>
    </row>
    <row r="76" spans="5:36" x14ac:dyDescent="0.3">
      <c r="E76" s="141"/>
      <c r="H76" s="141"/>
      <c r="AF76" s="141"/>
      <c r="AG76" s="141"/>
      <c r="AH76" s="141"/>
      <c r="AJ76" s="141"/>
    </row>
    <row r="77" spans="5:36" x14ac:dyDescent="0.3">
      <c r="E77" s="141"/>
      <c r="H77" s="141"/>
      <c r="AF77" s="141"/>
      <c r="AG77" s="141"/>
      <c r="AH77" s="141"/>
      <c r="AJ77" s="141"/>
    </row>
    <row r="78" spans="5:36" x14ac:dyDescent="0.3">
      <c r="E78" s="141"/>
      <c r="H78" s="141"/>
      <c r="AF78" s="141"/>
      <c r="AG78" s="141"/>
      <c r="AH78" s="141"/>
      <c r="AJ78" s="141"/>
    </row>
    <row r="79" spans="5:36" x14ac:dyDescent="0.3">
      <c r="E79" s="141"/>
      <c r="H79" s="141"/>
      <c r="AF79" s="141"/>
      <c r="AG79" s="141"/>
      <c r="AH79" s="141"/>
      <c r="AJ79" s="141"/>
    </row>
  </sheetData>
  <mergeCells count="43">
    <mergeCell ref="F11:F17"/>
    <mergeCell ref="E11:E17"/>
    <mergeCell ref="B5:T5"/>
    <mergeCell ref="U5:AK5"/>
    <mergeCell ref="B7:T8"/>
    <mergeCell ref="U7:AC8"/>
    <mergeCell ref="AD7:AD8"/>
    <mergeCell ref="AE7:AK7"/>
    <mergeCell ref="AE8:AK8"/>
    <mergeCell ref="B9:B10"/>
    <mergeCell ref="C9:C10"/>
    <mergeCell ref="D9:D10"/>
    <mergeCell ref="E9:E10"/>
    <mergeCell ref="F9:F10"/>
    <mergeCell ref="G9:G10"/>
    <mergeCell ref="AH9:AH10"/>
    <mergeCell ref="AI9:AI10"/>
    <mergeCell ref="AJ9:AJ10"/>
    <mergeCell ref="AK9:AK10"/>
    <mergeCell ref="B11:B17"/>
    <mergeCell ref="C11:C17"/>
    <mergeCell ref="D11:D17"/>
    <mergeCell ref="AA9:AA10"/>
    <mergeCell ref="AF9:AF10"/>
    <mergeCell ref="U9:U10"/>
    <mergeCell ref="Z9:Z10"/>
    <mergeCell ref="H9:J9"/>
    <mergeCell ref="K9:K10"/>
    <mergeCell ref="L9:O9"/>
    <mergeCell ref="P9:P10"/>
    <mergeCell ref="Q9:Q10"/>
    <mergeCell ref="H11:H12"/>
    <mergeCell ref="H14:H16"/>
    <mergeCell ref="AG9:AG10"/>
    <mergeCell ref="AB9:AB10"/>
    <mergeCell ref="AC9:AC10"/>
    <mergeCell ref="AD9:AD10"/>
    <mergeCell ref="AE9:AE10"/>
    <mergeCell ref="V9:V10"/>
    <mergeCell ref="X9:X10"/>
    <mergeCell ref="Y9:Y10"/>
    <mergeCell ref="R9:T9"/>
    <mergeCell ref="W9:W10"/>
  </mergeCells>
  <conditionalFormatting sqref="AE12:AF12 AE11 AB11:AD12 AC14:AE14 AC17:AE17 AC16:AD16 AB13:AB17">
    <cfRule type="cellIs" dxfId="19" priority="34" stopIfTrue="1" operator="equal">
      <formula>"I"</formula>
    </cfRule>
    <cfRule type="cellIs" dxfId="18" priority="35" stopIfTrue="1" operator="equal">
      <formula>"II"</formula>
    </cfRule>
    <cfRule type="cellIs" dxfId="17" priority="36" stopIfTrue="1" operator="between">
      <formula>"III"</formula>
      <formula>"IV"</formula>
    </cfRule>
  </conditionalFormatting>
  <conditionalFormatting sqref="AD12:AF12 AD11:AE11 AD14:AE14 AD17:AE17 AD16">
    <cfRule type="cellIs" dxfId="16" priority="32" stopIfTrue="1" operator="equal">
      <formula>"Aceptable"</formula>
    </cfRule>
    <cfRule type="cellIs" dxfId="15" priority="33" stopIfTrue="1" operator="equal">
      <formula>"No aceptable"</formula>
    </cfRule>
  </conditionalFormatting>
  <conditionalFormatting sqref="AD11:AD12 AD16:AD17 AD14">
    <cfRule type="containsText" dxfId="14" priority="29" stopIfTrue="1" operator="containsText" text="No aceptable o aceptable con control específico">
      <formula>NOT(ISERROR(SEARCH("No aceptable o aceptable con control específico",AD11)))</formula>
    </cfRule>
    <cfRule type="containsText" dxfId="13" priority="30" stopIfTrue="1" operator="containsText" text="No aceptable">
      <formula>NOT(ISERROR(SEARCH("No aceptable",AD11)))</formula>
    </cfRule>
    <cfRule type="containsText" dxfId="12" priority="31" stopIfTrue="1" operator="containsText" text="No Aceptable o aceptable con control específico">
      <formula>NOT(ISERROR(SEARCH("No Aceptable o aceptable con control específico",AD11)))</formula>
    </cfRule>
  </conditionalFormatting>
  <conditionalFormatting sqref="AD15:AE15">
    <cfRule type="cellIs" dxfId="11" priority="14" stopIfTrue="1" operator="equal">
      <formula>"Aceptable"</formula>
    </cfRule>
    <cfRule type="cellIs" dxfId="10" priority="15" stopIfTrue="1" operator="equal">
      <formula>"No aceptable"</formula>
    </cfRule>
  </conditionalFormatting>
  <conditionalFormatting sqref="AD15">
    <cfRule type="containsText" dxfId="9" priority="11" stopIfTrue="1" operator="containsText" text="No aceptable o aceptable con control específico">
      <formula>NOT(ISERROR(SEARCH("No aceptable o aceptable con control específico",AD15)))</formula>
    </cfRule>
    <cfRule type="containsText" dxfId="8" priority="12" stopIfTrue="1" operator="containsText" text="No aceptable">
      <formula>NOT(ISERROR(SEARCH("No aceptable",AD15)))</formula>
    </cfRule>
    <cfRule type="containsText" dxfId="7" priority="13" stopIfTrue="1" operator="containsText" text="No Aceptable o aceptable con control específico">
      <formula>NOT(ISERROR(SEARCH("No Aceptable o aceptable con control específico",AD15)))</formula>
    </cfRule>
  </conditionalFormatting>
  <conditionalFormatting sqref="AE16">
    <cfRule type="cellIs" dxfId="6" priority="6" stopIfTrue="1" operator="equal">
      <formula>"Aceptable"</formula>
    </cfRule>
    <cfRule type="cellIs" dxfId="5" priority="7" stopIfTrue="1" operator="equal">
      <formula>"No aceptable"</formula>
    </cfRule>
  </conditionalFormatting>
  <conditionalFormatting sqref="AD13">
    <cfRule type="containsText" dxfId="4" priority="1" stopIfTrue="1" operator="containsText" text="No aceptable o aceptable con control específico">
      <formula>NOT(ISERROR(SEARCH("No aceptable o aceptable con control específico",AD13)))</formula>
    </cfRule>
    <cfRule type="containsText" dxfId="3" priority="2" stopIfTrue="1" operator="containsText" text="No aceptable">
      <formula>NOT(ISERROR(SEARCH("No aceptable",AD13)))</formula>
    </cfRule>
    <cfRule type="containsText" dxfId="2" priority="3" stopIfTrue="1" operator="containsText" text="No Aceptable o aceptable con control específico">
      <formula>NOT(ISERROR(SEARCH("No Aceptable o aceptable con control específico",AD13)))</formula>
    </cfRule>
  </conditionalFormatting>
  <conditionalFormatting sqref="AD13:AE13">
    <cfRule type="cellIs" dxfId="1" priority="4" stopIfTrue="1" operator="equal">
      <formula>"Aceptable"</formula>
    </cfRule>
    <cfRule type="cellIs" dxfId="0"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17" xr:uid="{00000000-0002-0000-2300-000000000000}">
      <formula1>"100,60,25,10"</formula1>
    </dataValidation>
    <dataValidation type="list" allowBlank="1" showInputMessage="1" prompt="4 = Continua_x000a_3 = Frecuente_x000a_2 = Ocasional_x000a_1 = Esporádica" sqref="V11:V17" xr:uid="{00000000-0002-0000-2300-000001000000}">
      <formula1>"4, 3, 2, 1"</formula1>
    </dataValidation>
    <dataValidation type="list" allowBlank="1" showInputMessage="1" showErrorMessage="1" prompt="10 = Muy Alto_x000a_6 = Alto_x000a_2 = Medio_x000a_0 = Bajo" sqref="U11:U17" xr:uid="{00000000-0002-0000-2300-000002000000}">
      <formula1>"10, 6, 2, 0, "</formula1>
    </dataValidation>
    <dataValidation allowBlank="1" sqref="AA11:AA17" xr:uid="{00000000-0002-0000-2300-000003000000}"/>
  </dataValidations>
  <pageMargins left="0.23622047244094491" right="0.23622047244094491" top="0.74803149606299213" bottom="0.74803149606299213" header="0.31496062992125984" footer="0.31496062992125984"/>
  <pageSetup paperSize="5" scale="32" fitToHeight="6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AK56"/>
  <sheetViews>
    <sheetView workbookViewId="0">
      <selection activeCell="E9" sqref="E9:E10"/>
    </sheetView>
  </sheetViews>
  <sheetFormatPr baseColWidth="10" defaultRowHeight="15" x14ac:dyDescent="0.3"/>
  <cols>
    <col min="1" max="1" width="1.85546875" style="4" customWidth="1"/>
    <col min="2" max="2" width="5.7109375" style="4" customWidth="1"/>
    <col min="3" max="3" width="7.5703125" style="4" customWidth="1"/>
    <col min="4" max="4" width="6.7109375" style="4" customWidth="1"/>
    <col min="5" max="5" width="6.42578125" style="5" customWidth="1"/>
    <col min="6" max="6" width="15.57031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2:37" ht="6.75" customHeight="1" x14ac:dyDescent="0.3"/>
    <row r="5" spans="2:37"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37" ht="7.5" customHeight="1" x14ac:dyDescent="0.3"/>
    <row r="7" spans="2: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2: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2:37"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2:37" s="2" customFormat="1" ht="92.25" x14ac:dyDescent="0.35">
      <c r="B10" s="308"/>
      <c r="C10" s="308"/>
      <c r="D10" s="308"/>
      <c r="E10" s="308"/>
      <c r="F10" s="308"/>
      <c r="G10" s="308"/>
      <c r="H10" s="59" t="s">
        <v>3</v>
      </c>
      <c r="I10" s="59" t="s">
        <v>4</v>
      </c>
      <c r="J10" s="59" t="s">
        <v>6</v>
      </c>
      <c r="K10" s="307"/>
      <c r="L10" s="58" t="s">
        <v>42</v>
      </c>
      <c r="M10" s="58" t="s">
        <v>43</v>
      </c>
      <c r="N10" s="27" t="s">
        <v>44</v>
      </c>
      <c r="O10" s="27" t="s">
        <v>47</v>
      </c>
      <c r="P10" s="307"/>
      <c r="Q10" s="308"/>
      <c r="R10" s="59" t="s">
        <v>6</v>
      </c>
      <c r="S10" s="59" t="s">
        <v>1</v>
      </c>
      <c r="T10" s="59" t="s">
        <v>135</v>
      </c>
      <c r="U10" s="308"/>
      <c r="V10" s="308"/>
      <c r="W10" s="308"/>
      <c r="X10" s="314"/>
      <c r="Y10" s="307"/>
      <c r="Z10" s="308"/>
      <c r="AA10" s="308"/>
      <c r="AB10" s="308"/>
      <c r="AC10" s="307"/>
      <c r="AD10" s="308"/>
      <c r="AE10" s="307"/>
      <c r="AF10" s="307"/>
      <c r="AG10" s="307"/>
      <c r="AH10" s="307"/>
      <c r="AI10" s="307"/>
      <c r="AJ10" s="307"/>
      <c r="AK10" s="307"/>
    </row>
    <row r="11" spans="2:37" ht="67.5" customHeight="1" x14ac:dyDescent="0.3">
      <c r="B11" s="328" t="s">
        <v>315</v>
      </c>
      <c r="C11" s="328" t="s">
        <v>333</v>
      </c>
      <c r="D11" s="330" t="s">
        <v>438</v>
      </c>
      <c r="E11" s="333" t="s">
        <v>439</v>
      </c>
      <c r="F11" s="333" t="s">
        <v>440</v>
      </c>
      <c r="G11" s="309" t="s">
        <v>161</v>
      </c>
      <c r="H11" s="311" t="s">
        <v>891</v>
      </c>
      <c r="I11" s="15" t="s">
        <v>52</v>
      </c>
      <c r="J11" s="15" t="s">
        <v>57</v>
      </c>
      <c r="K11" s="56" t="s">
        <v>59</v>
      </c>
      <c r="L11" s="7">
        <v>1</v>
      </c>
      <c r="M11" s="61">
        <v>0</v>
      </c>
      <c r="N11" s="7">
        <v>0</v>
      </c>
      <c r="O11" s="7">
        <f>SUM(L11:N11)</f>
        <v>1</v>
      </c>
      <c r="P11" s="56" t="str">
        <f>K11</f>
        <v xml:space="preserve">FATIGA VISUAL, CEFALEÁ, DISMINUCIÓN DE LA DESTREZA Y PRECISIÓN, DESLUMBRAMIENTO </v>
      </c>
      <c r="Q11" s="56">
        <v>8</v>
      </c>
      <c r="R11" s="56" t="s">
        <v>64</v>
      </c>
      <c r="S11" s="56" t="s">
        <v>120</v>
      </c>
      <c r="T11" s="56"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526</v>
      </c>
      <c r="AI11" s="13" t="s">
        <v>604</v>
      </c>
      <c r="AJ11" s="56" t="s">
        <v>35</v>
      </c>
      <c r="AK11" s="14" t="s">
        <v>36</v>
      </c>
    </row>
    <row r="12" spans="2:37" ht="67.5" customHeight="1" thickBot="1" x14ac:dyDescent="0.35">
      <c r="B12" s="315"/>
      <c r="C12" s="315"/>
      <c r="D12" s="331"/>
      <c r="E12" s="334"/>
      <c r="F12" s="334"/>
      <c r="G12" s="310"/>
      <c r="H12" s="312"/>
      <c r="I12" s="15" t="s">
        <v>210</v>
      </c>
      <c r="J12" s="135" t="s">
        <v>667</v>
      </c>
      <c r="K12" s="277" t="s">
        <v>211</v>
      </c>
      <c r="L12" s="7">
        <v>1</v>
      </c>
      <c r="M12" s="278">
        <v>0</v>
      </c>
      <c r="N12" s="7">
        <v>0</v>
      </c>
      <c r="O12" s="7">
        <f>SUM(L12:N12)</f>
        <v>1</v>
      </c>
      <c r="P12" s="275" t="s">
        <v>212</v>
      </c>
      <c r="Q12" s="277">
        <v>1</v>
      </c>
      <c r="R12" s="277" t="s">
        <v>34</v>
      </c>
      <c r="S12" s="277" t="s">
        <v>34</v>
      </c>
      <c r="T12" s="277" t="s">
        <v>34</v>
      </c>
      <c r="U12" s="8">
        <v>2</v>
      </c>
      <c r="V12" s="8">
        <v>2</v>
      </c>
      <c r="W12" s="8">
        <f>V12*U12</f>
        <v>4</v>
      </c>
      <c r="X12" s="9" t="str">
        <f>+IF(AND(U12*V12&gt;=24,U12*V12&lt;=40),"MA",IF(AND(U12*V12&gt;=10,U12*V12&lt;=20),"A",IF(AND(U12*V12&gt;=6,U12*V12&lt;=8),"M",IF(AND(U12*V12&gt;=0,U12*V12&lt;=4),"B",""))))</f>
        <v>B</v>
      </c>
      <c r="Y12" s="1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
        <v>25</v>
      </c>
      <c r="AA12" s="8">
        <f>W12*Z12</f>
        <v>100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0" t="s">
        <v>213</v>
      </c>
      <c r="AF12" s="277" t="s">
        <v>35</v>
      </c>
      <c r="AG12" s="277" t="s">
        <v>35</v>
      </c>
      <c r="AH12" s="277" t="s">
        <v>35</v>
      </c>
      <c r="AI12" s="26" t="s">
        <v>362</v>
      </c>
      <c r="AJ12" s="14" t="s">
        <v>430</v>
      </c>
      <c r="AK12" s="14" t="s">
        <v>36</v>
      </c>
    </row>
    <row r="13" spans="2:37" ht="122.25" thickBot="1" x14ac:dyDescent="0.35">
      <c r="B13" s="315"/>
      <c r="C13" s="315"/>
      <c r="D13" s="331"/>
      <c r="E13" s="334"/>
      <c r="F13" s="334"/>
      <c r="G13" s="309" t="s">
        <v>658</v>
      </c>
      <c r="H13" s="311" t="s">
        <v>49</v>
      </c>
      <c r="I13" s="16" t="s">
        <v>80</v>
      </c>
      <c r="J13" s="15" t="s">
        <v>81</v>
      </c>
      <c r="K13" s="56" t="s">
        <v>151</v>
      </c>
      <c r="L13" s="7">
        <v>1</v>
      </c>
      <c r="M13" s="61">
        <v>0</v>
      </c>
      <c r="N13" s="7">
        <v>0</v>
      </c>
      <c r="O13" s="7">
        <f t="shared" ref="O13:O23" si="0">SUM(L13:N13)</f>
        <v>1</v>
      </c>
      <c r="P13" s="56" t="str">
        <f t="shared" ref="P13:P23" si="1">K13</f>
        <v>ALTERACIONES DE SUEÑO ESTRÉS</v>
      </c>
      <c r="Q13" s="56">
        <v>8</v>
      </c>
      <c r="R13" s="56" t="s">
        <v>34</v>
      </c>
      <c r="S13" s="56" t="s">
        <v>34</v>
      </c>
      <c r="T13" s="56" t="s">
        <v>34</v>
      </c>
      <c r="U13" s="8">
        <v>2</v>
      </c>
      <c r="V13" s="8">
        <v>2</v>
      </c>
      <c r="W13" s="8">
        <f t="shared" ref="W13:W23" si="2">V13*U13</f>
        <v>4</v>
      </c>
      <c r="X13" s="9" t="str">
        <f t="shared" ref="X13:X23" si="3">+IF(AND(U13*V13&gt;=24,U13*V13&lt;=40),"MA",IF(AND(U13*V13&gt;=10,U13*V13&lt;=20),"A",IF(AND(U13*V13&gt;=6,U13*V13&lt;=8),"M",IF(AND(U13*V13&gt;=0,U13*V13&lt;=4),"B",""))))</f>
        <v>B</v>
      </c>
      <c r="Y13" s="10" t="str">
        <f t="shared" ref="Y13:Y23"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8">
        <v>25</v>
      </c>
      <c r="AA13" s="8">
        <f t="shared" ref="AA13:AA23" si="5">W13*Z13</f>
        <v>100</v>
      </c>
      <c r="AB13" s="11" t="str">
        <f t="shared" ref="AB13:AB23" si="6">+IF(AND(U13*V13*Z13&gt;=600,U13*V13*Z13&lt;=4000),"I",IF(AND(U13*V13*Z13&gt;=150,U13*V13*Z13&lt;=500),"II",IF(AND(U13*V13*Z13&gt;=40,U13*V13*Z13&lt;=120),"III",IF(AND(U13*V13*Z13&gt;=0,U13*V13*Z13&lt;=20),"IV",""))))</f>
        <v>III</v>
      </c>
      <c r="AC13" s="10" t="str">
        <f t="shared" ref="AC13:AC23" si="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3" si="8">+IF(AB13="I","No aceptable",IF(AB13="II","No aceptable o aceptable con control específico",IF(AB13="III","Aceptable",IF(AB13="IV","Aceptable",""))))</f>
        <v>Aceptable</v>
      </c>
      <c r="AE13" s="18" t="s">
        <v>441</v>
      </c>
      <c r="AF13" s="15" t="s">
        <v>35</v>
      </c>
      <c r="AG13" s="15" t="s">
        <v>35</v>
      </c>
      <c r="AH13" s="15" t="s">
        <v>35</v>
      </c>
      <c r="AI13" s="19" t="s">
        <v>607</v>
      </c>
      <c r="AJ13" s="15" t="s">
        <v>35</v>
      </c>
      <c r="AK13" s="14" t="s">
        <v>36</v>
      </c>
    </row>
    <row r="14" spans="2:37" ht="135.75" thickTop="1" x14ac:dyDescent="0.3">
      <c r="B14" s="315"/>
      <c r="C14" s="315"/>
      <c r="D14" s="331"/>
      <c r="E14" s="334"/>
      <c r="F14" s="334"/>
      <c r="G14" s="310"/>
      <c r="H14" s="321"/>
      <c r="I14" s="56" t="s">
        <v>86</v>
      </c>
      <c r="J14" s="15" t="s">
        <v>876</v>
      </c>
      <c r="K14" s="17" t="s">
        <v>600</v>
      </c>
      <c r="L14" s="3">
        <v>1</v>
      </c>
      <c r="M14" s="61">
        <v>0</v>
      </c>
      <c r="N14" s="7">
        <v>0</v>
      </c>
      <c r="O14" s="7">
        <f t="shared" si="0"/>
        <v>1</v>
      </c>
      <c r="P14" s="273" t="s">
        <v>601</v>
      </c>
      <c r="Q14" s="56">
        <v>8</v>
      </c>
      <c r="R14" s="56" t="s">
        <v>34</v>
      </c>
      <c r="S14" s="56" t="s">
        <v>34</v>
      </c>
      <c r="T14" s="56" t="s">
        <v>34</v>
      </c>
      <c r="U14" s="8">
        <v>2</v>
      </c>
      <c r="V14" s="8">
        <v>2</v>
      </c>
      <c r="W14" s="8">
        <f t="shared" si="2"/>
        <v>4</v>
      </c>
      <c r="X14" s="9" t="str">
        <f t="shared" si="3"/>
        <v>B</v>
      </c>
      <c r="Y14" s="10" t="str">
        <f t="shared" si="4"/>
        <v>Situación mejorable con exposición ocasional o esporádica, o situación sin anomalía destacable con cualquier nivel de exposición. No es esperable que se materialice el riesgo, aunque puede ser concebible.</v>
      </c>
      <c r="Z14" s="8">
        <v>25</v>
      </c>
      <c r="AA14" s="8">
        <f t="shared" si="5"/>
        <v>100</v>
      </c>
      <c r="AB14" s="11" t="str">
        <f t="shared" si="6"/>
        <v>III</v>
      </c>
      <c r="AC14" s="10" t="str">
        <f t="shared" si="7"/>
        <v>Mejorar si es posible. Sería conveniente justificar la intervención y su rentabilidad.</v>
      </c>
      <c r="AD14" s="12" t="str">
        <f t="shared" si="8"/>
        <v>Aceptable</v>
      </c>
      <c r="AE14" s="18" t="s">
        <v>582</v>
      </c>
      <c r="AF14" s="15" t="s">
        <v>35</v>
      </c>
      <c r="AG14" s="15" t="s">
        <v>35</v>
      </c>
      <c r="AH14" s="15" t="s">
        <v>392</v>
      </c>
      <c r="AI14" s="19" t="s">
        <v>657</v>
      </c>
      <c r="AJ14" s="15" t="s">
        <v>35</v>
      </c>
      <c r="AK14" s="135" t="s">
        <v>614</v>
      </c>
    </row>
    <row r="15" spans="2:37" ht="148.5" x14ac:dyDescent="0.3">
      <c r="B15" s="315"/>
      <c r="C15" s="315"/>
      <c r="D15" s="331"/>
      <c r="E15" s="334"/>
      <c r="F15" s="334"/>
      <c r="G15" s="67" t="s">
        <v>45</v>
      </c>
      <c r="H15" s="15" t="s">
        <v>892</v>
      </c>
      <c r="I15" s="15" t="s">
        <v>574</v>
      </c>
      <c r="J15" s="15" t="s">
        <v>659</v>
      </c>
      <c r="K15" s="212" t="s">
        <v>576</v>
      </c>
      <c r="L15" s="276">
        <v>1</v>
      </c>
      <c r="M15" s="280">
        <v>0</v>
      </c>
      <c r="N15" s="281">
        <v>0</v>
      </c>
      <c r="O15" s="281">
        <v>1</v>
      </c>
      <c r="P15" s="15" t="s">
        <v>577</v>
      </c>
      <c r="Q15" s="15">
        <v>8</v>
      </c>
      <c r="R15" s="15" t="s">
        <v>34</v>
      </c>
      <c r="S15" s="15" t="s">
        <v>34</v>
      </c>
      <c r="T15" s="15" t="s">
        <v>34</v>
      </c>
      <c r="U15" s="8">
        <v>2</v>
      </c>
      <c r="V15" s="8">
        <v>3</v>
      </c>
      <c r="W15" s="8">
        <f t="shared" si="2"/>
        <v>6</v>
      </c>
      <c r="X15" s="9" t="str">
        <f t="shared" si="3"/>
        <v>M</v>
      </c>
      <c r="Y15" s="10" t="str">
        <f t="shared" si="4"/>
        <v>Situación deficiente con exposición esporádica, o bien situación mejorable con exposición continuada o frecuente. Es posible que suceda el daño alguna vez.</v>
      </c>
      <c r="Z15" s="8">
        <v>25</v>
      </c>
      <c r="AA15" s="8">
        <f t="shared" si="5"/>
        <v>150</v>
      </c>
      <c r="AB15" s="11" t="str">
        <f t="shared" si="6"/>
        <v>II</v>
      </c>
      <c r="AC15" s="10" t="str">
        <f t="shared" si="7"/>
        <v>Corregir y adoptar medidas de control de inmediato. Sin embargo suspenda actividades si el nivel de riesgo está por encima o igual de 360.</v>
      </c>
      <c r="AD15" s="12" t="str">
        <f t="shared" si="8"/>
        <v>No aceptable o aceptable con control específico</v>
      </c>
      <c r="AE15" s="282" t="s">
        <v>578</v>
      </c>
      <c r="AF15" s="15" t="s">
        <v>35</v>
      </c>
      <c r="AG15" s="15" t="s">
        <v>35</v>
      </c>
      <c r="AH15" s="15" t="s">
        <v>35</v>
      </c>
      <c r="AI15" s="20" t="s">
        <v>875</v>
      </c>
      <c r="AJ15" s="15" t="s">
        <v>602</v>
      </c>
      <c r="AK15" s="135" t="s">
        <v>606</v>
      </c>
    </row>
    <row r="16" spans="2:37" ht="67.5" x14ac:dyDescent="0.3">
      <c r="B16" s="315"/>
      <c r="C16" s="315"/>
      <c r="D16" s="331"/>
      <c r="E16" s="334"/>
      <c r="F16" s="334"/>
      <c r="G16" s="67" t="s">
        <v>45</v>
      </c>
      <c r="H16" s="311" t="s">
        <v>893</v>
      </c>
      <c r="I16" s="56" t="s">
        <v>90</v>
      </c>
      <c r="J16" s="15" t="s">
        <v>93</v>
      </c>
      <c r="K16" s="56" t="s">
        <v>91</v>
      </c>
      <c r="L16" s="3">
        <v>1</v>
      </c>
      <c r="M16" s="61">
        <v>0</v>
      </c>
      <c r="N16" s="7">
        <v>0</v>
      </c>
      <c r="O16" s="7">
        <f t="shared" si="0"/>
        <v>1</v>
      </c>
      <c r="P16" s="56" t="str">
        <f t="shared" si="1"/>
        <v>ALTERACIONES OSTEOMUSCULARES DE ESPALDA Y EXTREMIDADES.</v>
      </c>
      <c r="Q16" s="56">
        <v>8</v>
      </c>
      <c r="R16" s="56" t="s">
        <v>34</v>
      </c>
      <c r="S16" s="56" t="s">
        <v>94</v>
      </c>
      <c r="T16" s="5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392</v>
      </c>
      <c r="AI16" s="20" t="s">
        <v>442</v>
      </c>
      <c r="AJ16" s="56" t="s">
        <v>35</v>
      </c>
      <c r="AK16" s="14" t="s">
        <v>36</v>
      </c>
    </row>
    <row r="17" spans="2:37" ht="68.25" thickBot="1" x14ac:dyDescent="0.35">
      <c r="B17" s="315"/>
      <c r="C17" s="315"/>
      <c r="D17" s="331"/>
      <c r="E17" s="334"/>
      <c r="F17" s="334"/>
      <c r="G17" s="67" t="s">
        <v>45</v>
      </c>
      <c r="H17" s="312"/>
      <c r="I17" s="16" t="s">
        <v>51</v>
      </c>
      <c r="J17" s="15" t="s">
        <v>97</v>
      </c>
      <c r="K17" s="56" t="s">
        <v>91</v>
      </c>
      <c r="L17" s="7">
        <v>1</v>
      </c>
      <c r="M17" s="61">
        <v>0</v>
      </c>
      <c r="N17" s="7">
        <v>0</v>
      </c>
      <c r="O17" s="7">
        <f t="shared" si="0"/>
        <v>1</v>
      </c>
      <c r="P17" s="56" t="str">
        <f t="shared" si="1"/>
        <v>ALTERACIONES OSTEOMUSCULARES DE ESPALDA Y EXTREMIDADES.</v>
      </c>
      <c r="Q17" s="56">
        <v>8</v>
      </c>
      <c r="R17" s="56" t="s">
        <v>34</v>
      </c>
      <c r="S17" s="56" t="s">
        <v>98</v>
      </c>
      <c r="T17" s="56" t="s">
        <v>34</v>
      </c>
      <c r="U17" s="8">
        <v>2</v>
      </c>
      <c r="V17" s="8">
        <v>4</v>
      </c>
      <c r="W17" s="8">
        <f t="shared" si="2"/>
        <v>8</v>
      </c>
      <c r="X17" s="9" t="str">
        <f t="shared" si="3"/>
        <v>M</v>
      </c>
      <c r="Y17" s="10" t="str">
        <f t="shared" si="4"/>
        <v>Situación deficiente con exposición esporádica, o bien situación mejorable con exposición continuada o frecuente. Es posible que suceda el daño alguna vez.</v>
      </c>
      <c r="Z17" s="8">
        <v>10</v>
      </c>
      <c r="AA17" s="8">
        <f t="shared" si="5"/>
        <v>80</v>
      </c>
      <c r="AB17" s="11" t="str">
        <f t="shared" si="6"/>
        <v>III</v>
      </c>
      <c r="AC17" s="10" t="str">
        <f t="shared" si="7"/>
        <v>Mejorar si es posible. Sería conveniente justificar la intervención y su rentabilidad.</v>
      </c>
      <c r="AD17" s="12" t="str">
        <f t="shared" si="8"/>
        <v>Aceptable</v>
      </c>
      <c r="AE17" s="10" t="s">
        <v>95</v>
      </c>
      <c r="AF17" s="15" t="s">
        <v>35</v>
      </c>
      <c r="AG17" s="15" t="s">
        <v>35</v>
      </c>
      <c r="AH17" s="8" t="s">
        <v>443</v>
      </c>
      <c r="AI17" s="20" t="s">
        <v>154</v>
      </c>
      <c r="AJ17" s="56" t="s">
        <v>35</v>
      </c>
      <c r="AK17" s="14" t="s">
        <v>36</v>
      </c>
    </row>
    <row r="18" spans="2:37" ht="82.5" thickTop="1" thickBot="1" x14ac:dyDescent="0.35">
      <c r="B18" s="315"/>
      <c r="C18" s="315"/>
      <c r="D18" s="331"/>
      <c r="E18" s="334"/>
      <c r="F18" s="334"/>
      <c r="G18" s="67" t="s">
        <v>34</v>
      </c>
      <c r="H18" s="311" t="s">
        <v>50</v>
      </c>
      <c r="I18" s="16" t="s">
        <v>149</v>
      </c>
      <c r="J18" s="15" t="s">
        <v>153</v>
      </c>
      <c r="K18" s="56" t="s">
        <v>150</v>
      </c>
      <c r="L18" s="7">
        <v>1</v>
      </c>
      <c r="M18" s="61">
        <v>0</v>
      </c>
      <c r="N18" s="7">
        <v>0</v>
      </c>
      <c r="O18" s="7">
        <f t="shared" si="0"/>
        <v>1</v>
      </c>
      <c r="P18" s="56" t="str">
        <f t="shared" si="1"/>
        <v xml:space="preserve">HERIDA  GOLPE </v>
      </c>
      <c r="Q18" s="56">
        <v>8</v>
      </c>
      <c r="R18" s="56" t="s">
        <v>34</v>
      </c>
      <c r="S18" s="56" t="s">
        <v>34</v>
      </c>
      <c r="T18" s="56" t="s">
        <v>34</v>
      </c>
      <c r="U18" s="8">
        <v>2</v>
      </c>
      <c r="V18" s="8">
        <v>2</v>
      </c>
      <c r="W18" s="8">
        <f t="shared" si="2"/>
        <v>4</v>
      </c>
      <c r="X18" s="9" t="str">
        <f t="shared" si="3"/>
        <v>B</v>
      </c>
      <c r="Y18" s="10" t="str">
        <f t="shared" si="4"/>
        <v>Situación mejorable con exposición ocasional o esporádica, o situación sin anomalía destacable con cualquier nivel de exposición. No es esperable que se materialice el riesgo, aunque puede ser concebible.</v>
      </c>
      <c r="Z18" s="8">
        <v>10</v>
      </c>
      <c r="AA18" s="8">
        <f t="shared" si="5"/>
        <v>40</v>
      </c>
      <c r="AB18" s="11" t="str">
        <f t="shared" si="6"/>
        <v>III</v>
      </c>
      <c r="AC18" s="10" t="str">
        <f t="shared" si="7"/>
        <v>Mejorar si es posible. Sería conveniente justificar la intervención y su rentabilidad.</v>
      </c>
      <c r="AD18" s="12" t="str">
        <f t="shared" si="8"/>
        <v>Aceptable</v>
      </c>
      <c r="AE18" s="10" t="s">
        <v>155</v>
      </c>
      <c r="AF18" s="15" t="s">
        <v>35</v>
      </c>
      <c r="AG18" s="15" t="s">
        <v>35</v>
      </c>
      <c r="AH18" s="8" t="s">
        <v>346</v>
      </c>
      <c r="AI18" s="20" t="s">
        <v>363</v>
      </c>
      <c r="AJ18" s="56" t="s">
        <v>35</v>
      </c>
      <c r="AK18" s="14" t="s">
        <v>36</v>
      </c>
    </row>
    <row r="19" spans="2:37" ht="82.5" thickTop="1" thickBot="1" x14ac:dyDescent="0.35">
      <c r="B19" s="315"/>
      <c r="C19" s="315"/>
      <c r="D19" s="331"/>
      <c r="E19" s="334"/>
      <c r="F19" s="334"/>
      <c r="G19" s="67" t="s">
        <v>34</v>
      </c>
      <c r="H19" s="321"/>
      <c r="I19" s="16" t="s">
        <v>149</v>
      </c>
      <c r="J19" s="15" t="s">
        <v>239</v>
      </c>
      <c r="K19" s="138" t="s">
        <v>240</v>
      </c>
      <c r="L19" s="7">
        <v>1</v>
      </c>
      <c r="M19" s="74">
        <v>0</v>
      </c>
      <c r="N19" s="7">
        <v>0</v>
      </c>
      <c r="O19" s="7">
        <f t="shared" si="0"/>
        <v>1</v>
      </c>
      <c r="P19" s="138" t="s">
        <v>241</v>
      </c>
      <c r="Q19" s="138">
        <v>1</v>
      </c>
      <c r="R19" s="138" t="s">
        <v>34</v>
      </c>
      <c r="S19" s="138" t="s">
        <v>34</v>
      </c>
      <c r="T19" s="134" t="s">
        <v>34</v>
      </c>
      <c r="U19" s="8">
        <v>6</v>
      </c>
      <c r="V19" s="8">
        <v>2</v>
      </c>
      <c r="W19" s="8">
        <f t="shared" si="2"/>
        <v>12</v>
      </c>
      <c r="X19" s="9" t="str">
        <f t="shared" si="3"/>
        <v>A</v>
      </c>
      <c r="Y19" s="10" t="str">
        <f t="shared" si="4"/>
        <v>Situación deficiente con exposición frecuente u ocasional, o bien situación muy deficiente con exposición ocasional o esporádica. La materialización de Riesgo es posible que suceda varias veces en la vida laboral</v>
      </c>
      <c r="Z19" s="8">
        <v>10</v>
      </c>
      <c r="AA19" s="8">
        <f t="shared" si="5"/>
        <v>120</v>
      </c>
      <c r="AB19" s="11" t="str">
        <f t="shared" si="6"/>
        <v>III</v>
      </c>
      <c r="AC19" s="10" t="str">
        <f t="shared" si="7"/>
        <v>Mejorar si es posible. Sería conveniente justificar la intervención y su rentabilidad.</v>
      </c>
      <c r="AD19" s="12" t="str">
        <f t="shared" si="8"/>
        <v>Aceptable</v>
      </c>
      <c r="AE19" s="10" t="s">
        <v>242</v>
      </c>
      <c r="AF19" s="12" t="s">
        <v>35</v>
      </c>
      <c r="AG19" s="10" t="s">
        <v>243</v>
      </c>
      <c r="AH19" s="10" t="s">
        <v>367</v>
      </c>
      <c r="AI19" s="10" t="s">
        <v>364</v>
      </c>
      <c r="AJ19" s="211" t="s">
        <v>35</v>
      </c>
      <c r="AK19" s="14" t="s">
        <v>36</v>
      </c>
    </row>
    <row r="20" spans="2:37" ht="96" thickTop="1" thickBot="1" x14ac:dyDescent="0.35">
      <c r="B20" s="315"/>
      <c r="C20" s="315"/>
      <c r="D20" s="331"/>
      <c r="E20" s="334"/>
      <c r="F20" s="334"/>
      <c r="G20" s="67" t="s">
        <v>34</v>
      </c>
      <c r="H20" s="321"/>
      <c r="I20" s="16" t="s">
        <v>100</v>
      </c>
      <c r="J20" s="15" t="s">
        <v>101</v>
      </c>
      <c r="K20" s="56" t="s">
        <v>150</v>
      </c>
      <c r="L20" s="7">
        <v>1</v>
      </c>
      <c r="M20" s="61">
        <v>0</v>
      </c>
      <c r="N20" s="7">
        <v>0</v>
      </c>
      <c r="O20" s="7">
        <f t="shared" si="0"/>
        <v>1</v>
      </c>
      <c r="P20" s="56" t="str">
        <f t="shared" si="1"/>
        <v xml:space="preserve">HERIDA  GOLPE </v>
      </c>
      <c r="Q20" s="56">
        <v>8</v>
      </c>
      <c r="R20" s="56" t="s">
        <v>34</v>
      </c>
      <c r="S20" s="56" t="s">
        <v>34</v>
      </c>
      <c r="T20" s="56" t="s">
        <v>34</v>
      </c>
      <c r="U20" s="8">
        <v>0</v>
      </c>
      <c r="V20" s="8">
        <v>1</v>
      </c>
      <c r="W20" s="8">
        <f t="shared" si="2"/>
        <v>0</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0</v>
      </c>
      <c r="AB20" s="11" t="str">
        <f t="shared" si="6"/>
        <v>IV</v>
      </c>
      <c r="AC20" s="10" t="str">
        <f t="shared" si="7"/>
        <v>Mantener las medidas de control existentes, pero se deberían considerar soluciones o mejoras y se deben hacer comprobaciones periódicas para asegurar que el riesgo aún es tolerable.</v>
      </c>
      <c r="AD20" s="12" t="str">
        <f t="shared" si="8"/>
        <v>Aceptable</v>
      </c>
      <c r="AE20" s="10" t="s">
        <v>104</v>
      </c>
      <c r="AF20" s="56" t="s">
        <v>35</v>
      </c>
      <c r="AG20" s="56" t="s">
        <v>35</v>
      </c>
      <c r="AH20" s="211" t="s">
        <v>105</v>
      </c>
      <c r="AI20" s="13" t="s">
        <v>608</v>
      </c>
      <c r="AJ20" s="56" t="s">
        <v>35</v>
      </c>
      <c r="AK20" s="14" t="s">
        <v>36</v>
      </c>
    </row>
    <row r="21" spans="2:37" ht="64.5" customHeight="1" thickTop="1" x14ac:dyDescent="0.3">
      <c r="B21" s="315"/>
      <c r="C21" s="315"/>
      <c r="D21" s="331"/>
      <c r="E21" s="334"/>
      <c r="F21" s="334"/>
      <c r="G21" s="67" t="s">
        <v>34</v>
      </c>
      <c r="H21" s="321"/>
      <c r="I21" s="15" t="s">
        <v>111</v>
      </c>
      <c r="J21" s="15" t="s">
        <v>112</v>
      </c>
      <c r="K21" s="211" t="s">
        <v>422</v>
      </c>
      <c r="L21" s="7">
        <v>1</v>
      </c>
      <c r="M21" s="243">
        <v>0</v>
      </c>
      <c r="N21" s="7">
        <v>0</v>
      </c>
      <c r="O21" s="7">
        <f t="shared" si="0"/>
        <v>1</v>
      </c>
      <c r="P21" s="211" t="s">
        <v>423</v>
      </c>
      <c r="Q21" s="211">
        <v>8</v>
      </c>
      <c r="R21" s="211" t="s">
        <v>34</v>
      </c>
      <c r="S21" s="211" t="s">
        <v>34</v>
      </c>
      <c r="T21" s="211" t="s">
        <v>45</v>
      </c>
      <c r="U21" s="8">
        <v>2</v>
      </c>
      <c r="V21" s="8">
        <v>2</v>
      </c>
      <c r="W21" s="8">
        <f t="shared" si="2"/>
        <v>4</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240</v>
      </c>
      <c r="AB21" s="11" t="str">
        <f t="shared" si="6"/>
        <v>II</v>
      </c>
      <c r="AC21" s="10" t="str">
        <f t="shared" si="7"/>
        <v>Corregir y adoptar medidas de control de inmediato. Sin embargo suspenda actividades si el nivel de riesgo está por encima o igual de 360.</v>
      </c>
      <c r="AD21" s="12" t="str">
        <f t="shared" si="8"/>
        <v>No aceptable o aceptable con control específico</v>
      </c>
      <c r="AE21" s="12" t="s">
        <v>35</v>
      </c>
      <c r="AF21" s="15" t="s">
        <v>35</v>
      </c>
      <c r="AG21" s="15" t="s">
        <v>35</v>
      </c>
      <c r="AH21" s="15" t="s">
        <v>35</v>
      </c>
      <c r="AI21" s="13" t="s">
        <v>414</v>
      </c>
      <c r="AJ21" s="15" t="s">
        <v>35</v>
      </c>
      <c r="AK21" s="14" t="s">
        <v>36</v>
      </c>
    </row>
    <row r="22" spans="2:37" ht="82.5" thickTop="1" thickBot="1" x14ac:dyDescent="0.35">
      <c r="B22" s="315"/>
      <c r="C22" s="315"/>
      <c r="D22" s="331"/>
      <c r="E22" s="334"/>
      <c r="F22" s="334"/>
      <c r="G22" s="67" t="s">
        <v>34</v>
      </c>
      <c r="H22" s="312"/>
      <c r="I22" s="16" t="s">
        <v>54</v>
      </c>
      <c r="J22" s="15" t="s">
        <v>119</v>
      </c>
      <c r="K22" s="56" t="s">
        <v>107</v>
      </c>
      <c r="L22" s="7">
        <v>1</v>
      </c>
      <c r="M22" s="61">
        <v>0</v>
      </c>
      <c r="N22" s="7">
        <v>0</v>
      </c>
      <c r="O22" s="7">
        <f t="shared" si="0"/>
        <v>1</v>
      </c>
      <c r="P22" s="56" t="str">
        <f t="shared" si="1"/>
        <v>MUERTE, FRACTURAS, LACERACIÓN, CONTUSIÓN, HERIDAS</v>
      </c>
      <c r="Q22" s="56">
        <v>8</v>
      </c>
      <c r="R22" s="56" t="s">
        <v>34</v>
      </c>
      <c r="S22" s="56" t="s">
        <v>34</v>
      </c>
      <c r="T22" s="56" t="s">
        <v>34</v>
      </c>
      <c r="U22" s="8">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60</v>
      </c>
      <c r="AA22" s="8">
        <f t="shared" si="5"/>
        <v>120</v>
      </c>
      <c r="AB22" s="11" t="str">
        <f t="shared" si="6"/>
        <v>III</v>
      </c>
      <c r="AC22" s="10" t="str">
        <f t="shared" si="7"/>
        <v>Mejorar si es posible. Sería conveniente justificar la intervención y su rentabilidad.</v>
      </c>
      <c r="AD22" s="12" t="str">
        <f t="shared" si="8"/>
        <v>Aceptable</v>
      </c>
      <c r="AE22" s="10" t="s">
        <v>109</v>
      </c>
      <c r="AF22" s="15" t="s">
        <v>35</v>
      </c>
      <c r="AG22" s="15" t="s">
        <v>35</v>
      </c>
      <c r="AH22" s="15" t="s">
        <v>110</v>
      </c>
      <c r="AI22" s="13" t="s">
        <v>418</v>
      </c>
      <c r="AJ22" s="15" t="s">
        <v>35</v>
      </c>
      <c r="AK22" s="14" t="s">
        <v>36</v>
      </c>
    </row>
    <row r="23" spans="2:37" ht="95.25" thickTop="1" x14ac:dyDescent="0.3">
      <c r="B23" s="315"/>
      <c r="C23" s="329"/>
      <c r="D23" s="332"/>
      <c r="E23" s="335"/>
      <c r="F23" s="335"/>
      <c r="G23" s="67" t="s">
        <v>34</v>
      </c>
      <c r="H23" s="25" t="s">
        <v>113</v>
      </c>
      <c r="I23" s="56" t="s">
        <v>114</v>
      </c>
      <c r="J23" s="15" t="s">
        <v>116</v>
      </c>
      <c r="K23" s="56" t="s">
        <v>115</v>
      </c>
      <c r="L23" s="7">
        <v>1</v>
      </c>
      <c r="M23" s="61">
        <v>0</v>
      </c>
      <c r="N23" s="7">
        <v>0</v>
      </c>
      <c r="O23" s="7">
        <f t="shared" si="0"/>
        <v>1</v>
      </c>
      <c r="P23" s="56" t="str">
        <f t="shared" si="1"/>
        <v>HERIDAS, FRACTURAS LACERACIONES MUERTE</v>
      </c>
      <c r="Q23" s="56">
        <v>8</v>
      </c>
      <c r="R23" s="56" t="s">
        <v>34</v>
      </c>
      <c r="S23" s="56" t="s">
        <v>34</v>
      </c>
      <c r="T23" s="56" t="s">
        <v>34</v>
      </c>
      <c r="U23" s="8">
        <v>2</v>
      </c>
      <c r="V23" s="8">
        <v>1</v>
      </c>
      <c r="W23" s="8">
        <f t="shared" si="2"/>
        <v>2</v>
      </c>
      <c r="X23" s="9" t="str">
        <f t="shared" si="3"/>
        <v>B</v>
      </c>
      <c r="Y23" s="10" t="str">
        <f t="shared" si="4"/>
        <v>Situación mejorable con exposición ocasional o esporádica, o situación sin anomalía destacable con cualquier nivel de exposición. No es esperable que se materialice el riesgo, aunque puede ser concebible.</v>
      </c>
      <c r="Z23" s="8">
        <v>10</v>
      </c>
      <c r="AA23" s="8">
        <f t="shared" si="5"/>
        <v>20</v>
      </c>
      <c r="AB23" s="11" t="str">
        <f t="shared" si="6"/>
        <v>IV</v>
      </c>
      <c r="AC23" s="10" t="str">
        <f t="shared" si="7"/>
        <v>Mantener las medidas de control existentes, pero se deberían considerar soluciones o mejoras y se deben hacer comprobaciones periódicas para asegurar que el riesgo aún es tolerable.</v>
      </c>
      <c r="AD23" s="12" t="str">
        <f t="shared" si="8"/>
        <v>Aceptable</v>
      </c>
      <c r="AE23" s="24" t="s">
        <v>117</v>
      </c>
      <c r="AF23" s="56" t="s">
        <v>35</v>
      </c>
      <c r="AG23" s="56" t="s">
        <v>35</v>
      </c>
      <c r="AH23" s="211" t="s">
        <v>118</v>
      </c>
      <c r="AI23" s="13" t="s">
        <v>872</v>
      </c>
      <c r="AJ23" s="56" t="s">
        <v>35</v>
      </c>
      <c r="AK23" s="14" t="s">
        <v>36</v>
      </c>
    </row>
    <row r="24" spans="2:37" x14ac:dyDescent="0.3">
      <c r="E24" s="4"/>
      <c r="H24" s="4"/>
      <c r="AF24" s="4"/>
      <c r="AI24" s="221"/>
    </row>
    <row r="25" spans="2:37" x14ac:dyDescent="0.3">
      <c r="E25" s="4"/>
      <c r="H25" s="4"/>
      <c r="AF25" s="4"/>
    </row>
    <row r="26" spans="2:37" x14ac:dyDescent="0.3">
      <c r="E26" s="4"/>
      <c r="H26" s="4"/>
      <c r="AF26" s="4"/>
    </row>
    <row r="27" spans="2:37" x14ac:dyDescent="0.3">
      <c r="E27" s="4"/>
      <c r="H27" s="4"/>
      <c r="AF27" s="4"/>
      <c r="AG27" s="4"/>
      <c r="AH27" s="4"/>
      <c r="AJ27" s="4"/>
    </row>
    <row r="28" spans="2:37" x14ac:dyDescent="0.3">
      <c r="E28" s="4"/>
      <c r="H28" s="4"/>
      <c r="AF28" s="4"/>
      <c r="AG28" s="4"/>
      <c r="AH28" s="4"/>
      <c r="AJ28" s="4"/>
    </row>
    <row r="29" spans="2:37" x14ac:dyDescent="0.3">
      <c r="E29" s="4"/>
      <c r="H29" s="4"/>
      <c r="AF29" s="4"/>
      <c r="AG29" s="4"/>
      <c r="AH29" s="4"/>
      <c r="AJ29" s="4"/>
    </row>
    <row r="30" spans="2:37" x14ac:dyDescent="0.3">
      <c r="E30" s="4"/>
      <c r="H30" s="4"/>
      <c r="AF30" s="4"/>
      <c r="AG30" s="4"/>
      <c r="AH30" s="4"/>
      <c r="AJ30" s="4"/>
    </row>
    <row r="31" spans="2:37" x14ac:dyDescent="0.3">
      <c r="E31" s="4"/>
      <c r="H31" s="4"/>
      <c r="AF31" s="4"/>
      <c r="AG31" s="4"/>
      <c r="AH31" s="4"/>
      <c r="AJ31" s="4"/>
    </row>
    <row r="32" spans="2:37" x14ac:dyDescent="0.3">
      <c r="E32" s="4"/>
      <c r="H32" s="4"/>
      <c r="AF32" s="4"/>
      <c r="AG32" s="4"/>
      <c r="AH32" s="4"/>
      <c r="AJ32" s="4"/>
    </row>
    <row r="33" spans="5:36" x14ac:dyDescent="0.3">
      <c r="E33" s="4"/>
      <c r="H33" s="4"/>
      <c r="AF33" s="4"/>
      <c r="AG33" s="4"/>
      <c r="AH33" s="4"/>
      <c r="AJ33" s="4"/>
    </row>
    <row r="34" spans="5:36" x14ac:dyDescent="0.3">
      <c r="E34" s="4"/>
      <c r="H34" s="4"/>
      <c r="AF34" s="4"/>
      <c r="AG34" s="4"/>
      <c r="AH34" s="4"/>
      <c r="AJ34" s="4"/>
    </row>
    <row r="35" spans="5:36" x14ac:dyDescent="0.3">
      <c r="E35" s="4"/>
      <c r="H35" s="4"/>
      <c r="AF35" s="4"/>
      <c r="AG35" s="4"/>
      <c r="AH35" s="4"/>
      <c r="AJ35" s="4"/>
    </row>
    <row r="36" spans="5:36" x14ac:dyDescent="0.3">
      <c r="E36" s="4"/>
      <c r="H36" s="4"/>
      <c r="AF36" s="4"/>
      <c r="AG36" s="4"/>
      <c r="AH36" s="4"/>
      <c r="AJ36" s="4"/>
    </row>
    <row r="37" spans="5:36" x14ac:dyDescent="0.3">
      <c r="E37" s="4"/>
      <c r="H37" s="4"/>
      <c r="AF37" s="4"/>
      <c r="AG37" s="4"/>
      <c r="AH37" s="4"/>
      <c r="AJ37" s="4"/>
    </row>
    <row r="38" spans="5:36" x14ac:dyDescent="0.3">
      <c r="E38" s="4"/>
      <c r="H38" s="4"/>
      <c r="AF38" s="4"/>
      <c r="AG38" s="4"/>
      <c r="AH38" s="4"/>
      <c r="AJ38" s="4"/>
    </row>
    <row r="39" spans="5:36" x14ac:dyDescent="0.3">
      <c r="E39" s="4"/>
      <c r="H39" s="4"/>
      <c r="AF39" s="4"/>
      <c r="AG39" s="4"/>
      <c r="AH39" s="4"/>
      <c r="AJ39" s="4"/>
    </row>
    <row r="40" spans="5:36" x14ac:dyDescent="0.3">
      <c r="E40" s="4"/>
      <c r="H40" s="4"/>
      <c r="AF40" s="4"/>
      <c r="AG40" s="4"/>
      <c r="AH40" s="4"/>
      <c r="AJ40" s="4"/>
    </row>
    <row r="41" spans="5:36" x14ac:dyDescent="0.3">
      <c r="E41" s="4"/>
      <c r="H41" s="4"/>
      <c r="AF41" s="4"/>
      <c r="AG41" s="4"/>
      <c r="AH41" s="4"/>
      <c r="AJ41" s="4"/>
    </row>
    <row r="42" spans="5:36" x14ac:dyDescent="0.3">
      <c r="E42" s="4"/>
      <c r="H42" s="4"/>
      <c r="AF42" s="4"/>
      <c r="AG42" s="4"/>
      <c r="AH42" s="4"/>
      <c r="AJ42" s="4"/>
    </row>
    <row r="43" spans="5:36" x14ac:dyDescent="0.3">
      <c r="E43" s="4"/>
      <c r="H43" s="4"/>
      <c r="AF43" s="4"/>
      <c r="AG43" s="4"/>
      <c r="AH43" s="4"/>
      <c r="AJ43" s="4"/>
    </row>
    <row r="44" spans="5:36" x14ac:dyDescent="0.3">
      <c r="E44" s="4"/>
      <c r="H44" s="4"/>
      <c r="AF44" s="4"/>
      <c r="AG44" s="4"/>
      <c r="AH44" s="4"/>
      <c r="AJ44" s="4"/>
    </row>
    <row r="45" spans="5:36" x14ac:dyDescent="0.3">
      <c r="E45" s="4"/>
      <c r="H45" s="4"/>
      <c r="AF45" s="4"/>
      <c r="AG45" s="4"/>
      <c r="AH45" s="4"/>
      <c r="AJ45" s="4"/>
    </row>
    <row r="46" spans="5:36" x14ac:dyDescent="0.3">
      <c r="E46" s="4"/>
      <c r="H46" s="4"/>
      <c r="AF46" s="4"/>
      <c r="AG46" s="4"/>
      <c r="AH46" s="4"/>
      <c r="AJ46" s="4"/>
    </row>
    <row r="47" spans="5:36" x14ac:dyDescent="0.3">
      <c r="E47" s="4"/>
      <c r="H47" s="4"/>
      <c r="AF47" s="4"/>
      <c r="AG47" s="4"/>
      <c r="AH47" s="4"/>
      <c r="AJ47" s="4"/>
    </row>
    <row r="48" spans="5:36" x14ac:dyDescent="0.3">
      <c r="E48" s="4"/>
      <c r="H48" s="4"/>
      <c r="AF48" s="4"/>
      <c r="AG48" s="4"/>
      <c r="AH48" s="4"/>
      <c r="AJ48" s="4"/>
    </row>
    <row r="49" spans="5:36" x14ac:dyDescent="0.3">
      <c r="E49" s="4"/>
      <c r="H49" s="4"/>
      <c r="AF49" s="4"/>
      <c r="AG49" s="4"/>
      <c r="AH49" s="4"/>
      <c r="AJ49" s="4"/>
    </row>
    <row r="50" spans="5:36" x14ac:dyDescent="0.3">
      <c r="E50" s="4"/>
      <c r="H50" s="4"/>
      <c r="AF50" s="4"/>
      <c r="AG50" s="4"/>
      <c r="AH50" s="4"/>
      <c r="AJ50" s="4"/>
    </row>
    <row r="51" spans="5:36" x14ac:dyDescent="0.3">
      <c r="E51" s="4"/>
      <c r="H51" s="4"/>
      <c r="AF51" s="4"/>
      <c r="AG51" s="4"/>
      <c r="AH51" s="4"/>
      <c r="AJ51" s="4"/>
    </row>
    <row r="52" spans="5:36" x14ac:dyDescent="0.3">
      <c r="E52" s="4"/>
      <c r="H52" s="4"/>
      <c r="AF52" s="4"/>
      <c r="AG52" s="4"/>
      <c r="AH52" s="4"/>
      <c r="AJ52" s="4"/>
    </row>
    <row r="53" spans="5:36" x14ac:dyDescent="0.3">
      <c r="E53" s="4"/>
      <c r="H53" s="4"/>
      <c r="AF53" s="4"/>
      <c r="AG53" s="4"/>
      <c r="AH53" s="4"/>
      <c r="AJ53" s="4"/>
    </row>
    <row r="54" spans="5:36" x14ac:dyDescent="0.3">
      <c r="E54" s="4"/>
      <c r="H54" s="4"/>
      <c r="AF54" s="4"/>
      <c r="AG54" s="4"/>
      <c r="AH54" s="4"/>
      <c r="AJ54" s="4"/>
    </row>
    <row r="55" spans="5:36" x14ac:dyDescent="0.3">
      <c r="E55" s="4"/>
      <c r="H55" s="4"/>
      <c r="AF55" s="4"/>
      <c r="AG55" s="4"/>
      <c r="AH55" s="4"/>
      <c r="AJ55" s="4"/>
    </row>
    <row r="56" spans="5:36" x14ac:dyDescent="0.3">
      <c r="E56" s="4"/>
      <c r="H56" s="4"/>
      <c r="AF56" s="4"/>
      <c r="AG56" s="4"/>
      <c r="AH56" s="4"/>
      <c r="AJ56" s="4"/>
    </row>
  </sheetData>
  <autoFilter ref="B10:AK23" xr:uid="{00000000-0009-0000-0000-000003000000}"/>
  <mergeCells count="47">
    <mergeCell ref="AG9:AG10"/>
    <mergeCell ref="AH9:AH10"/>
    <mergeCell ref="AI9:AI10"/>
    <mergeCell ref="AJ9:AJ10"/>
    <mergeCell ref="AK9:AK10"/>
    <mergeCell ref="Q9:Q10"/>
    <mergeCell ref="R9:T9"/>
    <mergeCell ref="AE9:AE10"/>
    <mergeCell ref="AF9:AF10"/>
    <mergeCell ref="U9:U10"/>
    <mergeCell ref="V9:V10"/>
    <mergeCell ref="W9:W10"/>
    <mergeCell ref="X9:X10"/>
    <mergeCell ref="Y9:Y10"/>
    <mergeCell ref="Z9:Z10"/>
    <mergeCell ref="AA9:AA10"/>
    <mergeCell ref="AB9:AB10"/>
    <mergeCell ref="AC9:AC10"/>
    <mergeCell ref="AD9:AD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 ref="H18:H22"/>
    <mergeCell ref="H13:H14"/>
    <mergeCell ref="H16:H17"/>
    <mergeCell ref="B11:B23"/>
    <mergeCell ref="C11:C23"/>
    <mergeCell ref="D11:D23"/>
    <mergeCell ref="E11:E23"/>
    <mergeCell ref="F11:F23"/>
    <mergeCell ref="G13:G14"/>
    <mergeCell ref="G11:G12"/>
    <mergeCell ref="H11:H12"/>
  </mergeCells>
  <conditionalFormatting sqref="AE23:AF23 AC20:AE20 AE22 AB22:AD23 AB11:AE11 AB13:AE18 AB19:AB21">
    <cfRule type="cellIs" dxfId="1278" priority="32" stopIfTrue="1" operator="equal">
      <formula>"I"</formula>
    </cfRule>
    <cfRule type="cellIs" dxfId="1277" priority="33" stopIfTrue="1" operator="equal">
      <formula>"II"</formula>
    </cfRule>
    <cfRule type="cellIs" dxfId="1276" priority="34" stopIfTrue="1" operator="between">
      <formula>"III"</formula>
      <formula>"IV"</formula>
    </cfRule>
  </conditionalFormatting>
  <conditionalFormatting sqref="AE23:AF23 AD20:AE20 AE22 AD22:AD23 AD11:AE11 AD13:AE18">
    <cfRule type="cellIs" dxfId="1275" priority="30" stopIfTrue="1" operator="equal">
      <formula>"Aceptable"</formula>
    </cfRule>
    <cfRule type="cellIs" dxfId="1274" priority="31" stopIfTrue="1" operator="equal">
      <formula>"No aceptable"</formula>
    </cfRule>
  </conditionalFormatting>
  <conditionalFormatting sqref="AD20 AD22:AD23 AD11 AD13:AD18">
    <cfRule type="containsText" dxfId="1273" priority="25" stopIfTrue="1" operator="containsText" text="No aceptable o aceptable con control específico">
      <formula>NOT(ISERROR(SEARCH("No aceptable o aceptable con control específico",AD11)))</formula>
    </cfRule>
    <cfRule type="containsText" dxfId="1272" priority="28" stopIfTrue="1" operator="containsText" text="No aceptable">
      <formula>NOT(ISERROR(SEARCH("No aceptable",AD11)))</formula>
    </cfRule>
    <cfRule type="containsText" dxfId="1271" priority="29" stopIfTrue="1" operator="containsText" text="No Aceptable o aceptable con control específico">
      <formula>NOT(ISERROR(SEARCH("No Aceptable o aceptable con control específico",AD11)))</formula>
    </cfRule>
  </conditionalFormatting>
  <conditionalFormatting sqref="AD19:AE19">
    <cfRule type="cellIs" dxfId="1270" priority="20" stopIfTrue="1" operator="equal">
      <formula>"Aceptable"</formula>
    </cfRule>
    <cfRule type="cellIs" dxfId="1269" priority="21" stopIfTrue="1" operator="equal">
      <formula>"No aceptable"</formula>
    </cfRule>
  </conditionalFormatting>
  <conditionalFormatting sqref="AD19">
    <cfRule type="containsText" dxfId="1268" priority="17" stopIfTrue="1" operator="containsText" text="No aceptable o aceptable con control específico">
      <formula>NOT(ISERROR(SEARCH("No aceptable o aceptable con control específico",AD19)))</formula>
    </cfRule>
    <cfRule type="containsText" dxfId="1267" priority="18" stopIfTrue="1" operator="containsText" text="No aceptable">
      <formula>NOT(ISERROR(SEARCH("No aceptable",AD19)))</formula>
    </cfRule>
    <cfRule type="containsText" dxfId="1266" priority="19" stopIfTrue="1" operator="containsText" text="No Aceptable o aceptable con control específico">
      <formula>NOT(ISERROR(SEARCH("No Aceptable o aceptable con control específico",AD19)))</formula>
    </cfRule>
  </conditionalFormatting>
  <conditionalFormatting sqref="AD21:AE21">
    <cfRule type="cellIs" dxfId="1265" priority="12" stopIfTrue="1" operator="equal">
      <formula>"Aceptable"</formula>
    </cfRule>
    <cfRule type="cellIs" dxfId="1264" priority="13" stopIfTrue="1" operator="equal">
      <formula>"No aceptable"</formula>
    </cfRule>
  </conditionalFormatting>
  <conditionalFormatting sqref="AD21">
    <cfRule type="containsText" dxfId="1263" priority="9" stopIfTrue="1" operator="containsText" text="No aceptable o aceptable con control específico">
      <formula>NOT(ISERROR(SEARCH("No aceptable o aceptable con control específico",AD21)))</formula>
    </cfRule>
    <cfRule type="containsText" dxfId="1262" priority="10" stopIfTrue="1" operator="containsText" text="No aceptable">
      <formula>NOT(ISERROR(SEARCH("No aceptable",AD21)))</formula>
    </cfRule>
    <cfRule type="containsText" dxfId="1261" priority="11" stopIfTrue="1" operator="containsText" text="No Aceptable o aceptable con control específico">
      <formula>NOT(ISERROR(SEARCH("No Aceptable o aceptable con control específico",AD21)))</formula>
    </cfRule>
  </conditionalFormatting>
  <conditionalFormatting sqref="AD12">
    <cfRule type="containsText" dxfId="1260" priority="1" stopIfTrue="1" operator="containsText" text="No aceptable o aceptable con control específico">
      <formula>NOT(ISERROR(SEARCH("No aceptable o aceptable con control específico",AD12)))</formula>
    </cfRule>
    <cfRule type="containsText" dxfId="1259" priority="2" stopIfTrue="1" operator="containsText" text="No aceptable">
      <formula>NOT(ISERROR(SEARCH("No aceptable",AD12)))</formula>
    </cfRule>
    <cfRule type="containsText" dxfId="1258" priority="3" stopIfTrue="1" operator="containsText" text="No Aceptable o aceptable con control específico">
      <formula>NOT(ISERROR(SEARCH("No Aceptable o aceptable con control específico",AD12)))</formula>
    </cfRule>
  </conditionalFormatting>
  <conditionalFormatting sqref="AB12:AE12">
    <cfRule type="cellIs" dxfId="1257" priority="6" stopIfTrue="1" operator="equal">
      <formula>"I"</formula>
    </cfRule>
    <cfRule type="cellIs" dxfId="1256" priority="7" stopIfTrue="1" operator="equal">
      <formula>"II"</formula>
    </cfRule>
    <cfRule type="cellIs" dxfId="1255" priority="8" stopIfTrue="1" operator="between">
      <formula>"III"</formula>
      <formula>"IV"</formula>
    </cfRule>
  </conditionalFormatting>
  <conditionalFormatting sqref="AD12:AE12">
    <cfRule type="cellIs" dxfId="1254" priority="4" stopIfTrue="1" operator="equal">
      <formula>"Aceptable"</formula>
    </cfRule>
    <cfRule type="cellIs" dxfId="1253"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3" xr:uid="{00000000-0002-0000-0300-000000000000}">
      <formula1>"100,60,25,10"</formula1>
    </dataValidation>
    <dataValidation type="list" allowBlank="1" showInputMessage="1" prompt="4 = Continua_x000a_3 = Frecuente_x000a_2 = Ocasional_x000a_1 = Esporádica" sqref="V11:V23" xr:uid="{00000000-0002-0000-0300-000001000000}">
      <formula1>"4, 3, 2, 1"</formula1>
    </dataValidation>
    <dataValidation type="list" allowBlank="1" showInputMessage="1" showErrorMessage="1" prompt="10 = Muy Alto_x000a_6 = Alto_x000a_2 = Medio_x000a_0 = Bajo" sqref="U11:U23" xr:uid="{00000000-0002-0000-0300-000002000000}">
      <formula1>"10, 6, 2, 0, "</formula1>
    </dataValidation>
    <dataValidation allowBlank="1" sqref="AA11:AA23" xr:uid="{00000000-0002-0000-0300-000003000000}"/>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AK54"/>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5.85546875" style="4" customWidth="1"/>
    <col min="5" max="5" width="7.42578125" style="5" customWidth="1"/>
    <col min="6" max="6" width="24.425781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5" spans="2:37" ht="16.5"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7" spans="2: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2: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2:37" s="2" customFormat="1" ht="18"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2:37" s="2" customFormat="1" ht="92.25" x14ac:dyDescent="0.35">
      <c r="B10" s="308"/>
      <c r="C10" s="308"/>
      <c r="D10" s="308"/>
      <c r="E10" s="308"/>
      <c r="F10" s="308"/>
      <c r="G10" s="308"/>
      <c r="H10" s="59" t="s">
        <v>3</v>
      </c>
      <c r="I10" s="59" t="s">
        <v>4</v>
      </c>
      <c r="J10" s="59" t="s">
        <v>6</v>
      </c>
      <c r="K10" s="307"/>
      <c r="L10" s="58" t="s">
        <v>42</v>
      </c>
      <c r="M10" s="58" t="s">
        <v>43</v>
      </c>
      <c r="N10" s="27" t="s">
        <v>44</v>
      </c>
      <c r="O10" s="27" t="s">
        <v>47</v>
      </c>
      <c r="P10" s="307"/>
      <c r="Q10" s="308"/>
      <c r="R10" s="59" t="s">
        <v>6</v>
      </c>
      <c r="S10" s="59" t="s">
        <v>1</v>
      </c>
      <c r="T10" s="59" t="s">
        <v>135</v>
      </c>
      <c r="U10" s="308"/>
      <c r="V10" s="308"/>
      <c r="W10" s="308"/>
      <c r="X10" s="314"/>
      <c r="Y10" s="307"/>
      <c r="Z10" s="308"/>
      <c r="AA10" s="308"/>
      <c r="AB10" s="308"/>
      <c r="AC10" s="307"/>
      <c r="AD10" s="308"/>
      <c r="AE10" s="307"/>
      <c r="AF10" s="307"/>
      <c r="AG10" s="307"/>
      <c r="AH10" s="307"/>
      <c r="AI10" s="307"/>
      <c r="AJ10" s="307"/>
      <c r="AK10" s="307"/>
    </row>
    <row r="11" spans="2:37" ht="68.25" customHeight="1" thickBot="1" x14ac:dyDescent="0.35">
      <c r="B11" s="337" t="s">
        <v>317</v>
      </c>
      <c r="C11" s="328" t="s">
        <v>334</v>
      </c>
      <c r="D11" s="330" t="s">
        <v>450</v>
      </c>
      <c r="E11" s="333" t="s">
        <v>451</v>
      </c>
      <c r="F11" s="333" t="s">
        <v>452</v>
      </c>
      <c r="G11" s="68" t="s">
        <v>45</v>
      </c>
      <c r="H11" s="57" t="s">
        <v>891</v>
      </c>
      <c r="I11" s="15" t="s">
        <v>52</v>
      </c>
      <c r="J11" s="15" t="s">
        <v>57</v>
      </c>
      <c r="K11" s="56" t="s">
        <v>59</v>
      </c>
      <c r="L11" s="7">
        <v>1</v>
      </c>
      <c r="M11" s="61">
        <v>0</v>
      </c>
      <c r="N11" s="7">
        <v>0</v>
      </c>
      <c r="O11" s="7">
        <f>SUM(L11:N11)</f>
        <v>1</v>
      </c>
      <c r="P11" s="56" t="str">
        <f>K11</f>
        <v xml:space="preserve">FATIGA VISUAL, CEFALEÁ, DISMINUCIÓN DE LA DESTREZA Y PRECISIÓN, DESLUMBRAMIENTO </v>
      </c>
      <c r="Q11" s="56">
        <v>8</v>
      </c>
      <c r="R11" s="56" t="s">
        <v>64</v>
      </c>
      <c r="S11" s="56" t="s">
        <v>120</v>
      </c>
      <c r="T11" s="56"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673</v>
      </c>
      <c r="AI11" s="13" t="s">
        <v>604</v>
      </c>
      <c r="AJ11" s="56" t="s">
        <v>35</v>
      </c>
      <c r="AK11" s="14" t="s">
        <v>36</v>
      </c>
    </row>
    <row r="12" spans="2:37" ht="95.25" thickBot="1" x14ac:dyDescent="0.35">
      <c r="B12" s="337"/>
      <c r="C12" s="315"/>
      <c r="D12" s="331"/>
      <c r="E12" s="334"/>
      <c r="F12" s="334"/>
      <c r="G12" s="309" t="s">
        <v>45</v>
      </c>
      <c r="H12" s="336" t="s">
        <v>663</v>
      </c>
      <c r="I12" s="15" t="s">
        <v>80</v>
      </c>
      <c r="J12" s="75" t="s">
        <v>454</v>
      </c>
      <c r="K12" s="15" t="s">
        <v>453</v>
      </c>
      <c r="L12" s="281">
        <v>1</v>
      </c>
      <c r="M12" s="280">
        <v>0</v>
      </c>
      <c r="N12" s="281">
        <v>0</v>
      </c>
      <c r="O12" s="281">
        <f t="shared" ref="O12:O21" si="0">SUM(L12:N12)</f>
        <v>1</v>
      </c>
      <c r="P12" s="15" t="str">
        <f t="shared" ref="P12:P21" si="1">K12</f>
        <v>ESTRÉS, ALTERACIONES DE SUEÑO ESTRÉS</v>
      </c>
      <c r="Q12" s="15">
        <v>8</v>
      </c>
      <c r="R12" s="15" t="s">
        <v>34</v>
      </c>
      <c r="S12" s="15" t="s">
        <v>34</v>
      </c>
      <c r="T12" s="15" t="s">
        <v>34</v>
      </c>
      <c r="U12" s="8">
        <v>2</v>
      </c>
      <c r="V12" s="8">
        <v>3</v>
      </c>
      <c r="W12" s="8">
        <f t="shared" ref="W12:W21" si="2">V12*U12</f>
        <v>6</v>
      </c>
      <c r="X12" s="9" t="str">
        <f t="shared" ref="X12:X21" si="3">+IF(AND(U12*V12&gt;=24,U12*V12&lt;=40),"MA",IF(AND(U12*V12&gt;=10,U12*V12&lt;=20),"A",IF(AND(U12*V12&gt;=6,U12*V12&lt;=8),"M",IF(AND(U12*V12&gt;=0,U12*V12&lt;=4),"B",""))))</f>
        <v>M</v>
      </c>
      <c r="Y12" s="10" t="str">
        <f t="shared" ref="Y12:Y21"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 t="shared" ref="AA12:AA21" si="5">W12*Z12</f>
        <v>60</v>
      </c>
      <c r="AB12" s="11" t="str">
        <f t="shared" ref="AB12:AB21" si="6">+IF(AND(U12*V12*Z12&gt;=600,U12*V12*Z12&lt;=4000),"I",IF(AND(U12*V12*Z12&gt;=150,U12*V12*Z12&lt;=500),"II",IF(AND(U12*V12*Z12&gt;=40,U12*V12*Z12&lt;=120),"III",IF(AND(U12*V12*Z12&gt;=0,U12*V12*Z12&lt;=20),"IV",""))))</f>
        <v>III</v>
      </c>
      <c r="AC12" s="10" t="str">
        <f t="shared" ref="AC12:AC21" si="7">+IF(AB12="I","Situación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1" si="8">+IF(AB12="I","No aceptable",IF(AB12="II","No aceptable o aceptable con control específico",IF(AB12="III","Aceptable",IF(AB12="IV","Aceptable",""))))</f>
        <v>Aceptable</v>
      </c>
      <c r="AE12" s="18" t="s">
        <v>441</v>
      </c>
      <c r="AF12" s="15" t="s">
        <v>35</v>
      </c>
      <c r="AG12" s="15" t="s">
        <v>35</v>
      </c>
      <c r="AH12" s="15" t="s">
        <v>392</v>
      </c>
      <c r="AI12" s="19" t="s">
        <v>873</v>
      </c>
      <c r="AJ12" s="15" t="s">
        <v>35</v>
      </c>
      <c r="AK12" s="135" t="s">
        <v>36</v>
      </c>
    </row>
    <row r="13" spans="2:37" ht="162" x14ac:dyDescent="0.3">
      <c r="B13" s="337"/>
      <c r="C13" s="315"/>
      <c r="D13" s="331"/>
      <c r="E13" s="334"/>
      <c r="F13" s="334"/>
      <c r="G13" s="310"/>
      <c r="H13" s="336"/>
      <c r="I13" s="15" t="s">
        <v>86</v>
      </c>
      <c r="J13" s="75" t="s">
        <v>580</v>
      </c>
      <c r="K13" s="279" t="s">
        <v>160</v>
      </c>
      <c r="L13" s="276">
        <v>1</v>
      </c>
      <c r="M13" s="280">
        <v>0</v>
      </c>
      <c r="N13" s="281">
        <v>0</v>
      </c>
      <c r="O13" s="281">
        <f t="shared" si="0"/>
        <v>1</v>
      </c>
      <c r="P13" s="15" t="str">
        <f t="shared" si="1"/>
        <v xml:space="preserve">ESPASMOS MUSCULARES CEFALEAS MIGRAÑOSAS </v>
      </c>
      <c r="Q13" s="15">
        <v>8</v>
      </c>
      <c r="R13" s="15" t="s">
        <v>34</v>
      </c>
      <c r="S13" s="15" t="s">
        <v>34</v>
      </c>
      <c r="T13" s="15" t="s">
        <v>34</v>
      </c>
      <c r="U13" s="8">
        <v>2</v>
      </c>
      <c r="V13" s="8">
        <v>3</v>
      </c>
      <c r="W13" s="8">
        <f t="shared" si="2"/>
        <v>6</v>
      </c>
      <c r="X13" s="9" t="str">
        <f t="shared" si="3"/>
        <v>M</v>
      </c>
      <c r="Y13" s="10" t="str">
        <f t="shared" si="4"/>
        <v>Situación deficiente con exposición esporádica, o bien situación mejorable con exposición continuada o frecuente. Es posible que suceda el daño alguna vez.</v>
      </c>
      <c r="Z13" s="8">
        <v>10</v>
      </c>
      <c r="AA13" s="8">
        <f t="shared" si="5"/>
        <v>60</v>
      </c>
      <c r="AB13" s="11" t="str">
        <f t="shared" si="6"/>
        <v>III</v>
      </c>
      <c r="AC13" s="10" t="str">
        <f t="shared" si="7"/>
        <v>Mejorar si es posible. Sería conveniente justificar la intervención y su rentabilidad.</v>
      </c>
      <c r="AD13" s="12" t="str">
        <f t="shared" si="8"/>
        <v>Aceptable</v>
      </c>
      <c r="AE13" s="18" t="s">
        <v>662</v>
      </c>
      <c r="AF13" s="15" t="s">
        <v>35</v>
      </c>
      <c r="AG13" s="15" t="s">
        <v>35</v>
      </c>
      <c r="AH13" s="15" t="s">
        <v>35</v>
      </c>
      <c r="AI13" s="19" t="s">
        <v>660</v>
      </c>
      <c r="AJ13" s="15" t="s">
        <v>35</v>
      </c>
      <c r="AK13" s="135" t="s">
        <v>661</v>
      </c>
    </row>
    <row r="14" spans="2:37" ht="148.5" x14ac:dyDescent="0.3">
      <c r="B14" s="337"/>
      <c r="C14" s="315"/>
      <c r="D14" s="331"/>
      <c r="E14" s="334"/>
      <c r="F14" s="334"/>
      <c r="G14" s="67" t="s">
        <v>45</v>
      </c>
      <c r="H14" s="283" t="s">
        <v>892</v>
      </c>
      <c r="I14" s="15" t="s">
        <v>566</v>
      </c>
      <c r="J14" s="15" t="s">
        <v>666</v>
      </c>
      <c r="K14" s="212" t="s">
        <v>579</v>
      </c>
      <c r="L14" s="276">
        <v>1</v>
      </c>
      <c r="M14" s="280">
        <v>0</v>
      </c>
      <c r="N14" s="281">
        <v>0</v>
      </c>
      <c r="O14" s="281">
        <v>1</v>
      </c>
      <c r="P14" s="15" t="str">
        <f t="shared" si="1"/>
        <v xml:space="preserve">AFECCIONES RESPIRATORIAS </v>
      </c>
      <c r="Q14" s="15">
        <v>8</v>
      </c>
      <c r="R14" s="15" t="s">
        <v>34</v>
      </c>
      <c r="S14" s="15" t="s">
        <v>34</v>
      </c>
      <c r="T14" s="15" t="s">
        <v>34</v>
      </c>
      <c r="U14" s="8">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20" t="s">
        <v>874</v>
      </c>
      <c r="AJ14" s="15" t="s">
        <v>602</v>
      </c>
      <c r="AK14" s="135" t="s">
        <v>606</v>
      </c>
    </row>
    <row r="15" spans="2:37" ht="67.5" x14ac:dyDescent="0.3">
      <c r="B15" s="337"/>
      <c r="C15" s="315"/>
      <c r="D15" s="331"/>
      <c r="E15" s="334"/>
      <c r="F15" s="334"/>
      <c r="G15" s="67" t="s">
        <v>45</v>
      </c>
      <c r="H15" s="311" t="s">
        <v>893</v>
      </c>
      <c r="I15" s="56" t="s">
        <v>90</v>
      </c>
      <c r="J15" s="15" t="s">
        <v>93</v>
      </c>
      <c r="K15" s="56" t="s">
        <v>91</v>
      </c>
      <c r="L15" s="3">
        <v>1</v>
      </c>
      <c r="M15" s="61">
        <v>0</v>
      </c>
      <c r="N15" s="7">
        <v>0</v>
      </c>
      <c r="O15" s="7">
        <f t="shared" si="0"/>
        <v>1</v>
      </c>
      <c r="P15" s="56" t="str">
        <f t="shared" si="1"/>
        <v>ALTERACIONES OSTEOMUSCULARES DE ESPALDA Y EXTREMIDADES.</v>
      </c>
      <c r="Q15" s="56">
        <v>8</v>
      </c>
      <c r="R15" s="56" t="s">
        <v>34</v>
      </c>
      <c r="S15" s="56" t="s">
        <v>34</v>
      </c>
      <c r="T15" s="56"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c r="AI15" s="20" t="s">
        <v>455</v>
      </c>
      <c r="AJ15" s="56" t="s">
        <v>35</v>
      </c>
      <c r="AK15" s="14" t="s">
        <v>36</v>
      </c>
    </row>
    <row r="16" spans="2:37" ht="68.25" thickBot="1" x14ac:dyDescent="0.35">
      <c r="B16" s="337"/>
      <c r="C16" s="315"/>
      <c r="D16" s="331"/>
      <c r="E16" s="334"/>
      <c r="F16" s="334"/>
      <c r="G16" s="67" t="s">
        <v>45</v>
      </c>
      <c r="H16" s="312"/>
      <c r="I16" s="16" t="s">
        <v>51</v>
      </c>
      <c r="J16" s="15" t="s">
        <v>97</v>
      </c>
      <c r="K16" s="56" t="s">
        <v>91</v>
      </c>
      <c r="L16" s="7">
        <v>1</v>
      </c>
      <c r="M16" s="61">
        <v>0</v>
      </c>
      <c r="N16" s="7">
        <v>0</v>
      </c>
      <c r="O16" s="7">
        <f t="shared" si="0"/>
        <v>1</v>
      </c>
      <c r="P16" s="56" t="str">
        <f t="shared" si="1"/>
        <v>ALTERACIONES OSTEOMUSCULARES DE ESPALDA Y EXTREMIDADES.</v>
      </c>
      <c r="Q16" s="56">
        <v>8</v>
      </c>
      <c r="R16" s="56" t="s">
        <v>34</v>
      </c>
      <c r="S16" s="56" t="s">
        <v>98</v>
      </c>
      <c r="T16" s="5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429</v>
      </c>
      <c r="AI16" s="20" t="s">
        <v>427</v>
      </c>
      <c r="AJ16" s="56" t="s">
        <v>35</v>
      </c>
      <c r="AK16" s="14" t="s">
        <v>36</v>
      </c>
    </row>
    <row r="17" spans="2:37" ht="69" thickTop="1" thickBot="1" x14ac:dyDescent="0.35">
      <c r="B17" s="337"/>
      <c r="C17" s="315"/>
      <c r="D17" s="331"/>
      <c r="E17" s="334"/>
      <c r="F17" s="334"/>
      <c r="G17" s="67" t="s">
        <v>34</v>
      </c>
      <c r="H17" s="311" t="s">
        <v>50</v>
      </c>
      <c r="I17" s="16" t="s">
        <v>149</v>
      </c>
      <c r="J17" s="15" t="s">
        <v>153</v>
      </c>
      <c r="K17" s="56" t="s">
        <v>150</v>
      </c>
      <c r="L17" s="7">
        <v>1</v>
      </c>
      <c r="M17" s="61">
        <v>0</v>
      </c>
      <c r="N17" s="7">
        <v>0</v>
      </c>
      <c r="O17" s="7">
        <f t="shared" si="0"/>
        <v>1</v>
      </c>
      <c r="P17" s="56" t="str">
        <f t="shared" si="1"/>
        <v xml:space="preserve">HERIDA  GOLPE </v>
      </c>
      <c r="Q17" s="56">
        <v>8</v>
      </c>
      <c r="R17" s="56" t="s">
        <v>34</v>
      </c>
      <c r="S17" s="56" t="s">
        <v>34</v>
      </c>
      <c r="T17" s="56" t="s">
        <v>34</v>
      </c>
      <c r="U17" s="8">
        <v>2</v>
      </c>
      <c r="V17" s="8">
        <v>3</v>
      </c>
      <c r="W17" s="8">
        <f t="shared" si="2"/>
        <v>6</v>
      </c>
      <c r="X17" s="9" t="str">
        <f t="shared" si="3"/>
        <v>M</v>
      </c>
      <c r="Y17" s="10" t="str">
        <f t="shared" si="4"/>
        <v>Situación deficiente con exposición esporádica, o bien situación mejorable con exposición continuada o frecuente. Es posible que suceda el daño alguna vez.</v>
      </c>
      <c r="Z17" s="8">
        <v>10</v>
      </c>
      <c r="AA17" s="8">
        <f t="shared" si="5"/>
        <v>60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363</v>
      </c>
      <c r="AJ17" s="56" t="s">
        <v>35</v>
      </c>
      <c r="AK17" s="14" t="s">
        <v>36</v>
      </c>
    </row>
    <row r="18" spans="2:37" ht="82.5" thickTop="1" thickBot="1" x14ac:dyDescent="0.35">
      <c r="B18" s="337"/>
      <c r="C18" s="315"/>
      <c r="D18" s="331"/>
      <c r="E18" s="334"/>
      <c r="F18" s="334"/>
      <c r="G18" s="67" t="s">
        <v>34</v>
      </c>
      <c r="H18" s="321"/>
      <c r="I18" s="16" t="s">
        <v>149</v>
      </c>
      <c r="J18" s="15" t="s">
        <v>239</v>
      </c>
      <c r="K18" s="138" t="s">
        <v>240</v>
      </c>
      <c r="L18" s="7">
        <v>1</v>
      </c>
      <c r="M18" s="74">
        <v>0</v>
      </c>
      <c r="N18" s="7">
        <v>0</v>
      </c>
      <c r="O18" s="7">
        <f t="shared" si="0"/>
        <v>1</v>
      </c>
      <c r="P18" s="138" t="s">
        <v>241</v>
      </c>
      <c r="Q18" s="138">
        <v>1</v>
      </c>
      <c r="R18" s="138" t="s">
        <v>34</v>
      </c>
      <c r="S18" s="138" t="s">
        <v>34</v>
      </c>
      <c r="T18" s="134"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0" t="s">
        <v>35</v>
      </c>
      <c r="AG18" s="12" t="s">
        <v>392</v>
      </c>
      <c r="AH18" s="10" t="s">
        <v>367</v>
      </c>
      <c r="AI18" s="10" t="s">
        <v>417</v>
      </c>
      <c r="AJ18" s="211" t="s">
        <v>35</v>
      </c>
      <c r="AK18" s="14" t="s">
        <v>36</v>
      </c>
    </row>
    <row r="19" spans="2:37" ht="69" thickTop="1" thickBot="1" x14ac:dyDescent="0.35">
      <c r="B19" s="337"/>
      <c r="C19" s="315"/>
      <c r="D19" s="331"/>
      <c r="E19" s="334"/>
      <c r="F19" s="334"/>
      <c r="G19" s="67" t="s">
        <v>34</v>
      </c>
      <c r="H19" s="321"/>
      <c r="I19" s="16" t="s">
        <v>689</v>
      </c>
      <c r="J19" s="15" t="s">
        <v>158</v>
      </c>
      <c r="K19" s="56" t="s">
        <v>159</v>
      </c>
      <c r="L19" s="7">
        <v>1</v>
      </c>
      <c r="M19" s="61">
        <v>0</v>
      </c>
      <c r="N19" s="7">
        <v>0</v>
      </c>
      <c r="O19" s="7">
        <f>SUM(L19:N19)</f>
        <v>1</v>
      </c>
      <c r="P19" s="56" t="str">
        <f t="shared" si="1"/>
        <v>MUERTE FRACTURAS, LACERACIÓN, CONTUSIÓN, HERIDAS</v>
      </c>
      <c r="Q19" s="56">
        <v>8</v>
      </c>
      <c r="R19" s="56" t="s">
        <v>34</v>
      </c>
      <c r="S19" s="56" t="s">
        <v>34</v>
      </c>
      <c r="T19" s="56" t="s">
        <v>34</v>
      </c>
      <c r="U19" s="8">
        <v>2</v>
      </c>
      <c r="V19" s="8">
        <v>3</v>
      </c>
      <c r="W19" s="8">
        <f>V19*U19</f>
        <v>6</v>
      </c>
      <c r="X19" s="9" t="str">
        <f>+IF(AND(U19*V19&gt;=24,U19*V19&lt;=40),"MA",IF(AND(U19*V19&gt;=10,U19*V19&lt;=20),"A",IF(AND(U19*V19&gt;=6,U19*V19&lt;=8),"M",IF(AND(U19*V19&gt;=0,U19*V19&lt;=4),"B",""))))</f>
        <v>M</v>
      </c>
      <c r="Y19" s="10"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
        <v>10</v>
      </c>
      <c r="AA19" s="8">
        <f>W19*Z19</f>
        <v>60</v>
      </c>
      <c r="AB19" s="11" t="str">
        <f>+IF(AND(U19*V19*Z19&gt;=600,U19*V19*Z19&lt;=4000),"I",IF(AND(U19*V19*Z19&gt;=150,U19*V19*Z19&lt;=500),"II",IF(AND(U19*V19*Z19&gt;=40,U19*V19*Z19&lt;=120),"III",IF(AND(U19*V19*Z19&gt;=0,U19*V19*Z19&lt;=20),"IV",""))))</f>
        <v>III</v>
      </c>
      <c r="AC19" s="10"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2" t="str">
        <f>+IF(AB19="I","No aceptable",IF(AB19="II","No aceptable o aceptable con control específico",IF(AB19="III","Aceptable",IF(AB19="IV","Aceptable",""))))</f>
        <v>Aceptable</v>
      </c>
      <c r="AE19" s="10" t="s">
        <v>155</v>
      </c>
      <c r="AF19" s="15" t="s">
        <v>35</v>
      </c>
      <c r="AG19" s="15" t="s">
        <v>35</v>
      </c>
      <c r="AH19" s="211" t="s">
        <v>105</v>
      </c>
      <c r="AI19" s="13" t="s">
        <v>365</v>
      </c>
      <c r="AJ19" s="56" t="s">
        <v>35</v>
      </c>
      <c r="AK19" s="14" t="s">
        <v>36</v>
      </c>
    </row>
    <row r="20" spans="2:37" ht="69" thickTop="1" thickBot="1" x14ac:dyDescent="0.35">
      <c r="B20" s="337"/>
      <c r="C20" s="315"/>
      <c r="D20" s="331"/>
      <c r="E20" s="334"/>
      <c r="F20" s="334"/>
      <c r="G20" s="67" t="s">
        <v>161</v>
      </c>
      <c r="H20" s="321"/>
      <c r="I20" s="16" t="s">
        <v>54</v>
      </c>
      <c r="J20" s="15" t="s">
        <v>119</v>
      </c>
      <c r="K20" s="103" t="s">
        <v>107</v>
      </c>
      <c r="L20" s="7">
        <v>1</v>
      </c>
      <c r="M20" s="74">
        <v>0</v>
      </c>
      <c r="N20" s="7">
        <v>0</v>
      </c>
      <c r="O20" s="7">
        <f>SUM(L20:N20)</f>
        <v>1</v>
      </c>
      <c r="P20" s="103" t="s">
        <v>108</v>
      </c>
      <c r="Q20" s="103">
        <v>8</v>
      </c>
      <c r="R20" s="103" t="s">
        <v>34</v>
      </c>
      <c r="S20" s="103" t="s">
        <v>34</v>
      </c>
      <c r="T20" s="103" t="s">
        <v>34</v>
      </c>
      <c r="U20" s="8">
        <v>2</v>
      </c>
      <c r="V20" s="8">
        <v>3</v>
      </c>
      <c r="W20" s="8">
        <f>V20*U20</f>
        <v>6</v>
      </c>
      <c r="X20" s="9" t="str">
        <f>+IF(AND(U20*V20&gt;=24,U20*V20&lt;=40),"MA",IF(AND(U20*V20&gt;=10,U20*V20&lt;=20),"A",IF(AND(U20*V20&gt;=6,U20*V20&lt;=8),"M",IF(AND(U20*V20&gt;=0,U20*V20&lt;=4),"B",""))))</f>
        <v>M</v>
      </c>
      <c r="Y20" s="10"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8">
        <v>10</v>
      </c>
      <c r="AA20" s="8">
        <f>W20*Z20</f>
        <v>60</v>
      </c>
      <c r="AB20" s="11" t="str">
        <f>+IF(AND(U20*V20*Z20&gt;=600,U20*V20*Z20&lt;=4000),"I",IF(AND(U20*V20*Z20&gt;=150,U20*V20*Z20&lt;=500),"II",IF(AND(U20*V20*Z20&gt;=40,U20*V20*Z20&lt;=120),"III",IF(AND(U20*V20*Z20&gt;=0,U20*V20*Z20&lt;=20),"IV",""))))</f>
        <v>III</v>
      </c>
      <c r="AC20" s="10"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2" t="str">
        <f>+IF(AB20="I","No aceptable",IF(AB20="II","No aceptable o aceptable con control específico",IF(AB20="III","Aceptable",IF(AB20="IV","Aceptable",""))))</f>
        <v>Aceptable</v>
      </c>
      <c r="AE20" s="10" t="s">
        <v>109</v>
      </c>
      <c r="AF20" s="15" t="s">
        <v>35</v>
      </c>
      <c r="AG20" s="15" t="s">
        <v>35</v>
      </c>
      <c r="AH20" s="15" t="s">
        <v>110</v>
      </c>
      <c r="AI20" s="13" t="s">
        <v>418</v>
      </c>
      <c r="AJ20" s="15" t="s">
        <v>35</v>
      </c>
      <c r="AK20" s="14" t="s">
        <v>36</v>
      </c>
    </row>
    <row r="21" spans="2:37" ht="95.25" thickTop="1" x14ac:dyDescent="0.3">
      <c r="B21" s="337"/>
      <c r="C21" s="329"/>
      <c r="D21" s="332"/>
      <c r="E21" s="335"/>
      <c r="F21" s="335"/>
      <c r="G21" s="67" t="s">
        <v>34</v>
      </c>
      <c r="H21" s="25" t="s">
        <v>113</v>
      </c>
      <c r="I21" s="56" t="s">
        <v>114</v>
      </c>
      <c r="J21" s="15" t="s">
        <v>116</v>
      </c>
      <c r="K21" s="56" t="s">
        <v>115</v>
      </c>
      <c r="L21" s="7">
        <v>1</v>
      </c>
      <c r="M21" s="61">
        <v>0</v>
      </c>
      <c r="N21" s="7">
        <v>0</v>
      </c>
      <c r="O21" s="7">
        <f t="shared" si="0"/>
        <v>1</v>
      </c>
      <c r="P21" s="56" t="str">
        <f t="shared" si="1"/>
        <v>HERIDAS, FRACTURAS LACERACIONES MUERTE</v>
      </c>
      <c r="Q21" s="56">
        <v>8</v>
      </c>
      <c r="R21" s="56" t="s">
        <v>34</v>
      </c>
      <c r="S21" s="56" t="s">
        <v>34</v>
      </c>
      <c r="T21" s="56" t="s">
        <v>34</v>
      </c>
      <c r="U21" s="8">
        <v>2</v>
      </c>
      <c r="V21" s="8">
        <v>1</v>
      </c>
      <c r="W21" s="8">
        <f t="shared" si="2"/>
        <v>2</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10</v>
      </c>
      <c r="AA21" s="8">
        <f t="shared" si="5"/>
        <v>20</v>
      </c>
      <c r="AB21" s="11" t="str">
        <f t="shared" si="6"/>
        <v>IV</v>
      </c>
      <c r="AC21" s="10" t="str">
        <f t="shared" si="7"/>
        <v>Mantener las medidas de control existentes, pero se deberían considerar soluciones o mejoras y se deben hacer comprobaciones periódicas para asegurar que el riesgo aún es tolerable.</v>
      </c>
      <c r="AD21" s="12" t="str">
        <f t="shared" si="8"/>
        <v>Aceptable</v>
      </c>
      <c r="AE21" s="24" t="s">
        <v>117</v>
      </c>
      <c r="AF21" s="56" t="s">
        <v>35</v>
      </c>
      <c r="AG21" s="56" t="s">
        <v>35</v>
      </c>
      <c r="AH21" s="211" t="s">
        <v>118</v>
      </c>
      <c r="AI21" s="13" t="s">
        <v>426</v>
      </c>
      <c r="AJ21" s="56" t="s">
        <v>35</v>
      </c>
      <c r="AK21" s="14" t="s">
        <v>36</v>
      </c>
    </row>
    <row r="22" spans="2:37" x14ac:dyDescent="0.3">
      <c r="E22" s="4"/>
      <c r="H22" s="4"/>
      <c r="AF22" s="4"/>
    </row>
    <row r="23" spans="2:37" x14ac:dyDescent="0.3">
      <c r="E23" s="4"/>
      <c r="H23" s="4"/>
      <c r="AF23" s="4"/>
    </row>
    <row r="24" spans="2:37" x14ac:dyDescent="0.3">
      <c r="E24" s="4"/>
      <c r="H24" s="4"/>
      <c r="AF24" s="4"/>
    </row>
    <row r="25" spans="2:37" x14ac:dyDescent="0.3">
      <c r="E25" s="4"/>
      <c r="H25" s="4"/>
      <c r="AF25" s="4"/>
      <c r="AG25" s="4"/>
      <c r="AH25" s="4"/>
      <c r="AJ25" s="4"/>
    </row>
    <row r="26" spans="2:37" x14ac:dyDescent="0.3">
      <c r="E26" s="4"/>
      <c r="H26" s="4"/>
      <c r="AF26" s="4"/>
      <c r="AG26" s="4"/>
      <c r="AH26" s="4"/>
      <c r="AJ26" s="4"/>
    </row>
    <row r="27" spans="2:37" x14ac:dyDescent="0.3">
      <c r="E27" s="4"/>
      <c r="H27" s="4"/>
      <c r="AF27" s="4"/>
      <c r="AG27" s="4"/>
      <c r="AH27" s="4"/>
      <c r="AJ27" s="4"/>
    </row>
    <row r="28" spans="2:37" x14ac:dyDescent="0.3">
      <c r="E28" s="4"/>
      <c r="H28" s="4"/>
      <c r="AF28" s="4"/>
      <c r="AG28" s="4"/>
      <c r="AH28" s="4"/>
      <c r="AJ28" s="4"/>
    </row>
    <row r="29" spans="2:37" x14ac:dyDescent="0.3">
      <c r="E29" s="4"/>
      <c r="H29" s="4"/>
      <c r="AF29" s="4"/>
      <c r="AG29" s="4"/>
      <c r="AH29" s="4"/>
      <c r="AJ29" s="4"/>
    </row>
    <row r="30" spans="2:37" x14ac:dyDescent="0.3">
      <c r="E30" s="4"/>
      <c r="H30" s="4"/>
      <c r="AF30" s="4"/>
      <c r="AG30" s="4"/>
      <c r="AH30" s="4"/>
      <c r="AJ30" s="4"/>
    </row>
    <row r="31" spans="2:37" x14ac:dyDescent="0.3">
      <c r="E31" s="4"/>
      <c r="H31" s="4"/>
      <c r="AF31" s="4"/>
      <c r="AG31" s="4"/>
      <c r="AH31" s="4"/>
      <c r="AJ31" s="4"/>
    </row>
    <row r="32" spans="2:37" x14ac:dyDescent="0.3">
      <c r="E32" s="4"/>
      <c r="H32" s="4"/>
      <c r="AF32" s="4"/>
      <c r="AG32" s="4"/>
      <c r="AH32" s="4"/>
      <c r="AJ32" s="4"/>
    </row>
    <row r="33" spans="5:36" x14ac:dyDescent="0.3">
      <c r="E33" s="4"/>
      <c r="H33" s="4"/>
      <c r="AF33" s="4"/>
      <c r="AG33" s="4"/>
      <c r="AH33" s="4"/>
      <c r="AJ33" s="4"/>
    </row>
    <row r="34" spans="5:36" x14ac:dyDescent="0.3">
      <c r="E34" s="4"/>
      <c r="H34" s="4"/>
      <c r="AF34" s="4"/>
      <c r="AG34" s="4"/>
      <c r="AH34" s="4"/>
      <c r="AJ34" s="4"/>
    </row>
    <row r="35" spans="5:36" x14ac:dyDescent="0.3">
      <c r="E35" s="4"/>
      <c r="H35" s="4"/>
      <c r="AF35" s="4"/>
      <c r="AG35" s="4"/>
      <c r="AH35" s="4"/>
      <c r="AJ35" s="4"/>
    </row>
    <row r="36" spans="5:36" x14ac:dyDescent="0.3">
      <c r="E36" s="4"/>
      <c r="H36" s="4"/>
      <c r="AF36" s="4"/>
      <c r="AG36" s="4"/>
      <c r="AH36" s="4"/>
      <c r="AJ36" s="4"/>
    </row>
    <row r="37" spans="5:36" x14ac:dyDescent="0.3">
      <c r="E37" s="4"/>
      <c r="H37" s="4"/>
      <c r="AF37" s="4"/>
      <c r="AG37" s="4"/>
      <c r="AH37" s="4"/>
      <c r="AJ37" s="4"/>
    </row>
    <row r="38" spans="5:36" x14ac:dyDescent="0.3">
      <c r="E38" s="4"/>
      <c r="H38" s="4"/>
      <c r="AF38" s="4"/>
      <c r="AG38" s="4"/>
      <c r="AH38" s="4"/>
      <c r="AJ38" s="4"/>
    </row>
    <row r="39" spans="5:36" x14ac:dyDescent="0.3">
      <c r="E39" s="4"/>
      <c r="H39" s="4"/>
      <c r="AF39" s="4"/>
      <c r="AG39" s="4"/>
      <c r="AH39" s="4"/>
      <c r="AJ39" s="4"/>
    </row>
    <row r="40" spans="5:36" x14ac:dyDescent="0.3">
      <c r="E40" s="4"/>
      <c r="H40" s="4"/>
      <c r="AF40" s="4"/>
      <c r="AG40" s="4"/>
      <c r="AH40" s="4"/>
      <c r="AJ40" s="4"/>
    </row>
    <row r="41" spans="5:36" x14ac:dyDescent="0.3">
      <c r="E41" s="4"/>
      <c r="H41" s="4"/>
      <c r="AF41" s="4"/>
      <c r="AG41" s="4"/>
      <c r="AH41" s="4"/>
      <c r="AJ41" s="4"/>
    </row>
    <row r="42" spans="5:36" x14ac:dyDescent="0.3">
      <c r="E42" s="4"/>
      <c r="H42" s="4"/>
      <c r="AF42" s="4"/>
      <c r="AG42" s="4"/>
      <c r="AH42" s="4"/>
      <c r="AJ42" s="4"/>
    </row>
    <row r="43" spans="5:36" x14ac:dyDescent="0.3">
      <c r="E43" s="4"/>
      <c r="H43" s="4"/>
      <c r="AF43" s="4"/>
      <c r="AG43" s="4"/>
      <c r="AH43" s="4"/>
      <c r="AJ43" s="4"/>
    </row>
    <row r="44" spans="5:36" x14ac:dyDescent="0.3">
      <c r="E44" s="4"/>
      <c r="H44" s="4"/>
      <c r="AF44" s="4"/>
      <c r="AG44" s="4"/>
      <c r="AH44" s="4"/>
      <c r="AJ44" s="4"/>
    </row>
    <row r="45" spans="5:36" x14ac:dyDescent="0.3">
      <c r="E45" s="4"/>
      <c r="H45" s="4"/>
      <c r="AF45" s="4"/>
      <c r="AG45" s="4"/>
      <c r="AH45" s="4"/>
      <c r="AJ45" s="4"/>
    </row>
    <row r="46" spans="5:36" x14ac:dyDescent="0.3">
      <c r="E46" s="4"/>
      <c r="H46" s="4"/>
      <c r="AF46" s="4"/>
      <c r="AG46" s="4"/>
      <c r="AH46" s="4"/>
      <c r="AJ46" s="4"/>
    </row>
    <row r="47" spans="5:36" x14ac:dyDescent="0.3">
      <c r="E47" s="4"/>
      <c r="H47" s="4"/>
      <c r="AF47" s="4"/>
      <c r="AG47" s="4"/>
      <c r="AH47" s="4"/>
      <c r="AJ47" s="4"/>
    </row>
    <row r="48" spans="5:36" x14ac:dyDescent="0.3">
      <c r="E48" s="4"/>
      <c r="H48" s="4"/>
      <c r="AF48" s="4"/>
      <c r="AG48" s="4"/>
      <c r="AH48" s="4"/>
      <c r="AJ48" s="4"/>
    </row>
    <row r="49" spans="5:36" x14ac:dyDescent="0.3">
      <c r="E49" s="4"/>
      <c r="H49" s="4"/>
      <c r="AF49" s="4"/>
      <c r="AG49" s="4"/>
      <c r="AH49" s="4"/>
      <c r="AJ49" s="4"/>
    </row>
    <row r="50" spans="5:36" x14ac:dyDescent="0.3">
      <c r="E50" s="4"/>
      <c r="H50" s="4"/>
      <c r="AF50" s="4"/>
      <c r="AG50" s="4"/>
      <c r="AH50" s="4"/>
      <c r="AJ50" s="4"/>
    </row>
    <row r="51" spans="5:36" x14ac:dyDescent="0.3">
      <c r="E51" s="4"/>
      <c r="H51" s="4"/>
      <c r="AF51" s="4"/>
      <c r="AG51" s="4"/>
      <c r="AH51" s="4"/>
      <c r="AJ51" s="4"/>
    </row>
    <row r="52" spans="5:36" x14ac:dyDescent="0.3">
      <c r="E52" s="4"/>
      <c r="H52" s="4"/>
      <c r="AF52" s="4"/>
      <c r="AG52" s="4"/>
      <c r="AH52" s="4"/>
      <c r="AJ52" s="4"/>
    </row>
    <row r="53" spans="5:36" x14ac:dyDescent="0.3">
      <c r="E53" s="4"/>
      <c r="H53" s="4"/>
      <c r="AF53" s="4"/>
      <c r="AG53" s="4"/>
      <c r="AH53" s="4"/>
      <c r="AJ53" s="4"/>
    </row>
    <row r="54" spans="5:36" x14ac:dyDescent="0.3">
      <c r="E54" s="4"/>
      <c r="H54" s="4"/>
      <c r="AF54" s="4"/>
      <c r="AG54" s="4"/>
      <c r="AH54" s="4"/>
      <c r="AJ54" s="4"/>
    </row>
  </sheetData>
  <autoFilter ref="B10:AK21" xr:uid="{00000000-0009-0000-0000-000004000000}"/>
  <mergeCells count="45">
    <mergeCell ref="G12:G13"/>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AJ9:AJ10"/>
    <mergeCell ref="AK9:AK10"/>
    <mergeCell ref="B11:B21"/>
    <mergeCell ref="C11:C21"/>
    <mergeCell ref="D11:D21"/>
    <mergeCell ref="E11:E21"/>
    <mergeCell ref="F11:F21"/>
    <mergeCell ref="AA9:AA10"/>
    <mergeCell ref="AB9:AB10"/>
    <mergeCell ref="AC9:AC10"/>
    <mergeCell ref="W9:W10"/>
    <mergeCell ref="X9:X10"/>
    <mergeCell ref="Y9:Y10"/>
    <mergeCell ref="Z9:Z10"/>
    <mergeCell ref="H9:J9"/>
    <mergeCell ref="K9:K10"/>
    <mergeCell ref="AI9:AI10"/>
    <mergeCell ref="AD9:AD10"/>
    <mergeCell ref="AE9:AE10"/>
    <mergeCell ref="AF9:AF10"/>
    <mergeCell ref="U9:U10"/>
    <mergeCell ref="V9:V10"/>
    <mergeCell ref="H15:H16"/>
    <mergeCell ref="H17:H20"/>
    <mergeCell ref="H12:H13"/>
    <mergeCell ref="AG9:AG10"/>
    <mergeCell ref="AH9:AH10"/>
    <mergeCell ref="L9:O9"/>
    <mergeCell ref="P9:P10"/>
    <mergeCell ref="Q9:Q10"/>
  </mergeCells>
  <conditionalFormatting sqref="AB19:AE20 AB21:AF21 AB11:AE17">
    <cfRule type="cellIs" dxfId="1252" priority="30" stopIfTrue="1" operator="equal">
      <formula>"I"</formula>
    </cfRule>
    <cfRule type="cellIs" dxfId="1251" priority="31" stopIfTrue="1" operator="equal">
      <formula>"II"</formula>
    </cfRule>
    <cfRule type="cellIs" dxfId="1250" priority="32" stopIfTrue="1" operator="between">
      <formula>"III"</formula>
      <formula>"IV"</formula>
    </cfRule>
  </conditionalFormatting>
  <conditionalFormatting sqref="AD19:AE20 AD21:AF21 AD11:AE17">
    <cfRule type="cellIs" dxfId="1249" priority="28" stopIfTrue="1" operator="equal">
      <formula>"Aceptable"</formula>
    </cfRule>
    <cfRule type="cellIs" dxfId="1248" priority="29" stopIfTrue="1" operator="equal">
      <formula>"No aceptable"</formula>
    </cfRule>
  </conditionalFormatting>
  <conditionalFormatting sqref="AD19:AD21 AD11:AD17">
    <cfRule type="containsText" dxfId="1247" priority="25" stopIfTrue="1" operator="containsText" text="No aceptable o aceptable con control específico">
      <formula>NOT(ISERROR(SEARCH("No aceptable o aceptable con control específico",AD11)))</formula>
    </cfRule>
    <cfRule type="containsText" dxfId="1246" priority="26" stopIfTrue="1" operator="containsText" text="No aceptable">
      <formula>NOT(ISERROR(SEARCH("No aceptable",AD11)))</formula>
    </cfRule>
    <cfRule type="containsText" dxfId="1245" priority="27" stopIfTrue="1" operator="containsText" text="No Aceptable o aceptable con control específico">
      <formula>NOT(ISERROR(SEARCH("No Aceptable o aceptable con control específico",AD11)))</formula>
    </cfRule>
  </conditionalFormatting>
  <conditionalFormatting sqref="AD18:AE18">
    <cfRule type="cellIs" dxfId="1244" priority="4" stopIfTrue="1" operator="equal">
      <formula>"Aceptable"</formula>
    </cfRule>
    <cfRule type="cellIs" dxfId="1243" priority="5" stopIfTrue="1" operator="equal">
      <formula>"No aceptable"</formula>
    </cfRule>
  </conditionalFormatting>
  <conditionalFormatting sqref="AD18">
    <cfRule type="containsText" dxfId="1242" priority="1" stopIfTrue="1" operator="containsText" text="No aceptable o aceptable con control específico">
      <formula>NOT(ISERROR(SEARCH("No aceptable o aceptable con control específico",AD18)))</formula>
    </cfRule>
    <cfRule type="containsText" dxfId="1241" priority="2" stopIfTrue="1" operator="containsText" text="No aceptable">
      <formula>NOT(ISERROR(SEARCH("No aceptable",AD18)))</formula>
    </cfRule>
    <cfRule type="containsText" dxfId="1240" priority="3" stopIfTrue="1" operator="containsText" text="No Aceptable o aceptable con control específico">
      <formula>NOT(ISERROR(SEARCH("No Aceptable o aceptable con control específico",AD18)))</formula>
    </cfRule>
  </conditionalFormatting>
  <dataValidations count="4">
    <dataValidation allowBlank="1" sqref="AA11:AA21" xr:uid="{00000000-0002-0000-0400-000000000000}"/>
    <dataValidation type="list" allowBlank="1" showInputMessage="1" showErrorMessage="1" prompt="10 = Muy Alto_x000a_6 = Alto_x000a_2 = Medio_x000a_0 = Bajo" sqref="U11:U21" xr:uid="{00000000-0002-0000-0400-000001000000}">
      <formula1>"10, 6, 2, 0, "</formula1>
    </dataValidation>
    <dataValidation type="list" allowBlank="1" showInputMessage="1" prompt="4 = Continua_x000a_3 = Frecuente_x000a_2 = Ocasional_x000a_1 = Esporádica" sqref="V11:V21" xr:uid="{00000000-0002-0000-0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1" xr:uid="{00000000-0002-0000-0400-000003000000}">
      <formula1>"100,60,25,10"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BL23"/>
  <sheetViews>
    <sheetView workbookViewId="0">
      <selection activeCell="C1" sqref="C1"/>
    </sheetView>
  </sheetViews>
  <sheetFormatPr baseColWidth="10" defaultRowHeight="15" x14ac:dyDescent="0.3"/>
  <cols>
    <col min="1" max="1" width="1.85546875" style="4" customWidth="1"/>
    <col min="2" max="2" width="5.7109375" style="4" customWidth="1"/>
    <col min="3" max="3" width="7.5703125" style="4" customWidth="1"/>
    <col min="4" max="4" width="5.42578125" style="4" customWidth="1"/>
    <col min="5" max="5" width="5.5703125" style="5" customWidth="1"/>
    <col min="6" max="6" width="23.285156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2: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2: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2: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2:64" ht="6.75" customHeight="1" x14ac:dyDescent="0.3"/>
    <row r="5" spans="2: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2:64" ht="7.5" customHeight="1" x14ac:dyDescent="0.3"/>
    <row r="7" spans="2:64" s="2" customFormat="1" ht="21" customHeight="1" x14ac:dyDescent="0.35">
      <c r="B7" s="362" t="s">
        <v>16</v>
      </c>
      <c r="C7" s="363"/>
      <c r="D7" s="363"/>
      <c r="E7" s="363"/>
      <c r="F7" s="363"/>
      <c r="G7" s="363"/>
      <c r="H7" s="363"/>
      <c r="I7" s="363"/>
      <c r="J7" s="363"/>
      <c r="K7" s="363"/>
      <c r="L7" s="363"/>
      <c r="M7" s="363"/>
      <c r="N7" s="363"/>
      <c r="O7" s="363"/>
      <c r="P7" s="363"/>
      <c r="Q7" s="363"/>
      <c r="R7" s="363"/>
      <c r="S7" s="363"/>
      <c r="T7" s="364"/>
      <c r="U7" s="356" t="s">
        <v>7</v>
      </c>
      <c r="V7" s="357"/>
      <c r="W7" s="357"/>
      <c r="X7" s="357"/>
      <c r="Y7" s="357"/>
      <c r="Z7" s="357"/>
      <c r="AA7" s="357"/>
      <c r="AB7" s="357"/>
      <c r="AC7" s="358"/>
      <c r="AD7" s="354" t="s">
        <v>19</v>
      </c>
      <c r="AE7" s="351" t="s">
        <v>17</v>
      </c>
      <c r="AF7" s="352"/>
      <c r="AG7" s="352"/>
      <c r="AH7" s="352"/>
      <c r="AI7" s="352"/>
      <c r="AJ7" s="352"/>
      <c r="AK7" s="353"/>
      <c r="AM7" s="1"/>
      <c r="AN7" s="1"/>
      <c r="AO7" s="1"/>
      <c r="AP7" s="1"/>
      <c r="AQ7" s="1"/>
      <c r="AR7" s="1"/>
      <c r="AS7" s="1"/>
      <c r="AT7" s="1"/>
      <c r="AU7" s="1"/>
      <c r="AV7" s="1"/>
      <c r="AW7" s="1"/>
      <c r="AX7" s="1"/>
    </row>
    <row r="8" spans="2:64" s="2" customFormat="1" ht="18" customHeight="1" x14ac:dyDescent="0.35">
      <c r="B8" s="365"/>
      <c r="C8" s="366"/>
      <c r="D8" s="366"/>
      <c r="E8" s="366"/>
      <c r="F8" s="366"/>
      <c r="G8" s="366"/>
      <c r="H8" s="366"/>
      <c r="I8" s="366"/>
      <c r="J8" s="366"/>
      <c r="K8" s="366"/>
      <c r="L8" s="366"/>
      <c r="M8" s="366"/>
      <c r="N8" s="366"/>
      <c r="O8" s="366"/>
      <c r="P8" s="366"/>
      <c r="Q8" s="366"/>
      <c r="R8" s="366"/>
      <c r="S8" s="366"/>
      <c r="T8" s="367"/>
      <c r="U8" s="359"/>
      <c r="V8" s="360"/>
      <c r="W8" s="360"/>
      <c r="X8" s="360"/>
      <c r="Y8" s="360"/>
      <c r="Z8" s="360"/>
      <c r="AA8" s="360"/>
      <c r="AB8" s="360"/>
      <c r="AC8" s="361"/>
      <c r="AD8" s="355"/>
      <c r="AE8" s="346" t="s">
        <v>10</v>
      </c>
      <c r="AF8" s="347"/>
      <c r="AG8" s="347"/>
      <c r="AH8" s="347"/>
      <c r="AI8" s="347"/>
      <c r="AJ8" s="347"/>
      <c r="AK8" s="348"/>
      <c r="AM8" s="1"/>
      <c r="AN8" s="1"/>
      <c r="AO8" s="1"/>
      <c r="AP8" s="1"/>
      <c r="AQ8" s="1"/>
      <c r="AR8" s="1"/>
      <c r="AS8" s="1"/>
      <c r="AT8" s="1"/>
      <c r="AU8" s="1"/>
      <c r="AV8" s="1"/>
      <c r="AW8" s="1"/>
      <c r="AX8" s="1"/>
    </row>
    <row r="9" spans="2:64" s="2" customFormat="1" ht="19.5" customHeight="1" x14ac:dyDescent="0.35">
      <c r="B9" s="338" t="s">
        <v>22</v>
      </c>
      <c r="C9" s="338" t="s">
        <v>23</v>
      </c>
      <c r="D9" s="338" t="s">
        <v>40</v>
      </c>
      <c r="E9" s="338" t="s">
        <v>20</v>
      </c>
      <c r="F9" s="338" t="s">
        <v>21</v>
      </c>
      <c r="G9" s="338" t="s">
        <v>128</v>
      </c>
      <c r="H9" s="318" t="s">
        <v>2</v>
      </c>
      <c r="I9" s="319"/>
      <c r="J9" s="320"/>
      <c r="K9" s="340" t="s">
        <v>5</v>
      </c>
      <c r="L9" s="318" t="s">
        <v>133</v>
      </c>
      <c r="M9" s="319"/>
      <c r="N9" s="319"/>
      <c r="O9" s="320"/>
      <c r="P9" s="340" t="s">
        <v>24</v>
      </c>
      <c r="Q9" s="338" t="s">
        <v>134</v>
      </c>
      <c r="R9" s="318" t="s">
        <v>0</v>
      </c>
      <c r="S9" s="319"/>
      <c r="T9" s="320"/>
      <c r="U9" s="338" t="s">
        <v>31</v>
      </c>
      <c r="V9" s="338" t="s">
        <v>32</v>
      </c>
      <c r="W9" s="338" t="s">
        <v>8</v>
      </c>
      <c r="X9" s="349" t="s">
        <v>30</v>
      </c>
      <c r="Y9" s="340" t="s">
        <v>26</v>
      </c>
      <c r="Z9" s="338" t="s">
        <v>33</v>
      </c>
      <c r="AA9" s="338" t="s">
        <v>29</v>
      </c>
      <c r="AB9" s="338" t="s">
        <v>28</v>
      </c>
      <c r="AC9" s="340" t="s">
        <v>27</v>
      </c>
      <c r="AD9" s="338" t="s">
        <v>9</v>
      </c>
      <c r="AE9" s="340" t="s">
        <v>25</v>
      </c>
      <c r="AF9" s="340" t="s">
        <v>11</v>
      </c>
      <c r="AG9" s="340" t="s">
        <v>12</v>
      </c>
      <c r="AH9" s="340" t="s">
        <v>13</v>
      </c>
      <c r="AI9" s="340" t="s">
        <v>14</v>
      </c>
      <c r="AJ9" s="340" t="s">
        <v>15</v>
      </c>
      <c r="AK9" s="340" t="s">
        <v>18</v>
      </c>
      <c r="AM9" s="1"/>
      <c r="AN9" s="1"/>
      <c r="AO9" s="1"/>
      <c r="AP9" s="1"/>
      <c r="AQ9" s="1"/>
      <c r="AR9" s="1"/>
      <c r="AS9" s="1"/>
      <c r="AT9" s="1"/>
      <c r="AU9" s="1"/>
      <c r="AV9" s="1"/>
      <c r="AW9" s="1"/>
      <c r="AX9" s="1"/>
    </row>
    <row r="10" spans="2:64" s="2" customFormat="1" ht="92.25" x14ac:dyDescent="0.35">
      <c r="B10" s="339"/>
      <c r="C10" s="339"/>
      <c r="D10" s="339"/>
      <c r="E10" s="339"/>
      <c r="F10" s="339"/>
      <c r="G10" s="339"/>
      <c r="H10" s="59" t="s">
        <v>3</v>
      </c>
      <c r="I10" s="59" t="s">
        <v>4</v>
      </c>
      <c r="J10" s="59" t="s">
        <v>6</v>
      </c>
      <c r="K10" s="341"/>
      <c r="L10" s="58" t="s">
        <v>42</v>
      </c>
      <c r="M10" s="58" t="s">
        <v>43</v>
      </c>
      <c r="N10" s="27" t="s">
        <v>44</v>
      </c>
      <c r="O10" s="27" t="s">
        <v>47</v>
      </c>
      <c r="P10" s="341"/>
      <c r="Q10" s="339"/>
      <c r="R10" s="59" t="s">
        <v>6</v>
      </c>
      <c r="S10" s="59" t="s">
        <v>1</v>
      </c>
      <c r="T10" s="59" t="s">
        <v>135</v>
      </c>
      <c r="U10" s="339"/>
      <c r="V10" s="339"/>
      <c r="W10" s="339"/>
      <c r="X10" s="350"/>
      <c r="Y10" s="341"/>
      <c r="Z10" s="339"/>
      <c r="AA10" s="339"/>
      <c r="AB10" s="339"/>
      <c r="AC10" s="341"/>
      <c r="AD10" s="339"/>
      <c r="AE10" s="341"/>
      <c r="AF10" s="341"/>
      <c r="AG10" s="341"/>
      <c r="AH10" s="341"/>
      <c r="AI10" s="341"/>
      <c r="AJ10" s="341"/>
      <c r="AK10" s="34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68.25" customHeight="1" thickBot="1" x14ac:dyDescent="0.35">
      <c r="B11" s="315" t="s">
        <v>252</v>
      </c>
      <c r="C11" s="342" t="s">
        <v>895</v>
      </c>
      <c r="D11" s="345" t="s">
        <v>444</v>
      </c>
      <c r="E11" s="333" t="s">
        <v>445</v>
      </c>
      <c r="F11" s="333" t="s">
        <v>446</v>
      </c>
      <c r="G11" s="67" t="s">
        <v>45</v>
      </c>
      <c r="H11" s="57" t="s">
        <v>891</v>
      </c>
      <c r="I11" s="15" t="s">
        <v>52</v>
      </c>
      <c r="J11" s="15" t="s">
        <v>57</v>
      </c>
      <c r="K11" s="56" t="s">
        <v>59</v>
      </c>
      <c r="L11" s="7">
        <v>1</v>
      </c>
      <c r="M11" s="61">
        <v>0</v>
      </c>
      <c r="N11" s="7">
        <v>0</v>
      </c>
      <c r="O11" s="7">
        <f>SUM(L11:N11)</f>
        <v>1</v>
      </c>
      <c r="P11" s="56" t="str">
        <f>K11</f>
        <v xml:space="preserve">FATIGA VISUAL, CEFALEÁ, DISMINUCIÓN DE LA DESTREZA Y PRECISIÓN, DESLUMBRAMIENTO </v>
      </c>
      <c r="Q11" s="56">
        <v>8</v>
      </c>
      <c r="R11" s="56" t="s">
        <v>64</v>
      </c>
      <c r="S11" s="56" t="s">
        <v>120</v>
      </c>
      <c r="T11" s="56"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2"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672</v>
      </c>
      <c r="AI11" s="13" t="s">
        <v>869</v>
      </c>
      <c r="AJ11" s="56" t="s">
        <v>35</v>
      </c>
      <c r="AK11" s="14" t="s">
        <v>36</v>
      </c>
    </row>
    <row r="12" spans="2:64" ht="135.75" thickBot="1" x14ac:dyDescent="0.35">
      <c r="B12" s="315"/>
      <c r="C12" s="343"/>
      <c r="D12" s="345"/>
      <c r="E12" s="334"/>
      <c r="F12" s="334"/>
      <c r="G12" s="67" t="s">
        <v>45</v>
      </c>
      <c r="H12" s="311" t="s">
        <v>49</v>
      </c>
      <c r="I12" s="277" t="s">
        <v>80</v>
      </c>
      <c r="J12" s="277" t="s">
        <v>81</v>
      </c>
      <c r="K12" s="277" t="s">
        <v>151</v>
      </c>
      <c r="L12" s="7">
        <v>1</v>
      </c>
      <c r="M12" s="61">
        <v>0</v>
      </c>
      <c r="N12" s="7">
        <v>0</v>
      </c>
      <c r="O12" s="7">
        <f t="shared" ref="O12:O22" si="0">SUM(L12:N12)</f>
        <v>1</v>
      </c>
      <c r="P12" s="56" t="str">
        <f t="shared" ref="P12:P22" si="1">K12</f>
        <v>ALTERACIONES DE SUEÑO ESTRÉS</v>
      </c>
      <c r="Q12" s="56">
        <v>8</v>
      </c>
      <c r="R12" s="56" t="s">
        <v>34</v>
      </c>
      <c r="S12" s="56" t="s">
        <v>34</v>
      </c>
      <c r="T12" s="56" t="s">
        <v>34</v>
      </c>
      <c r="U12" s="8">
        <v>2</v>
      </c>
      <c r="V12" s="8">
        <v>2</v>
      </c>
      <c r="W12" s="8">
        <f t="shared" ref="W12:W22" si="2">V12*U12</f>
        <v>4</v>
      </c>
      <c r="X12" s="9" t="str">
        <f t="shared" ref="X12:X22" si="3">+IF(AND(U12*V12&gt;=24,U12*V12&lt;=40),"MA",IF(AND(U12*V12&gt;=10,U12*V12&lt;=20),"A",IF(AND(U12*V12&gt;=6,U12*V12&lt;=8),"M",IF(AND(U12*V12&gt;=0,U12*V12&lt;=4),"B",""))))</f>
        <v>B</v>
      </c>
      <c r="Y12" s="10" t="str">
        <f t="shared" ref="Y12:Y22"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
        <v>25</v>
      </c>
      <c r="AA12" s="8">
        <f t="shared" ref="AA12:AA22" si="5">W12*Z12</f>
        <v>100</v>
      </c>
      <c r="AB12" s="12" t="str">
        <f t="shared" ref="AB12:AB22" si="6">+IF(AND(U12*V12*Z12&gt;=600,U12*V12*Z12&lt;=4000),"I",IF(AND(U12*V12*Z12&gt;=150,U12*V12*Z12&lt;=500),"II",IF(AND(U12*V12*Z12&gt;=40,U12*V12*Z12&lt;=120),"III",IF(AND(U12*V12*Z12&gt;=0,U12*V12*Z12&lt;=20),"IV",""))))</f>
        <v>III</v>
      </c>
      <c r="AC12" s="10" t="str">
        <f t="shared" ref="AC12:AC22" si="7">+IF(AB12="I","Situación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2" si="8">+IF(AB12="I","No aceptable",IF(AB12="II","No aceptable o aceptable con control específico",IF(AB12="III","Aceptable",IF(AB12="IV","Aceptable",""))))</f>
        <v>Aceptable</v>
      </c>
      <c r="AE12" s="18" t="s">
        <v>441</v>
      </c>
      <c r="AF12" s="15" t="s">
        <v>35</v>
      </c>
      <c r="AG12" s="15" t="s">
        <v>35</v>
      </c>
      <c r="AH12" s="15" t="s">
        <v>35</v>
      </c>
      <c r="AI12" s="19" t="s">
        <v>870</v>
      </c>
      <c r="AJ12" s="15" t="s">
        <v>35</v>
      </c>
      <c r="AK12" s="14" t="s">
        <v>36</v>
      </c>
    </row>
    <row r="13" spans="2:64" ht="108" x14ac:dyDescent="0.3">
      <c r="B13" s="315"/>
      <c r="C13" s="343"/>
      <c r="D13" s="345"/>
      <c r="E13" s="334"/>
      <c r="F13" s="334"/>
      <c r="G13" s="67" t="s">
        <v>45</v>
      </c>
      <c r="H13" s="312"/>
      <c r="I13" s="277" t="s">
        <v>86</v>
      </c>
      <c r="J13" s="277" t="s">
        <v>876</v>
      </c>
      <c r="K13" s="277" t="s">
        <v>152</v>
      </c>
      <c r="L13" s="3">
        <v>1</v>
      </c>
      <c r="M13" s="61">
        <v>0</v>
      </c>
      <c r="N13" s="7">
        <v>0</v>
      </c>
      <c r="O13" s="7">
        <f t="shared" si="0"/>
        <v>1</v>
      </c>
      <c r="P13" s="56" t="str">
        <f t="shared" si="1"/>
        <v>ESTRÉS CEFALEAS MIGRAÑOSAS</v>
      </c>
      <c r="Q13" s="56">
        <v>8</v>
      </c>
      <c r="R13" s="56" t="s">
        <v>34</v>
      </c>
      <c r="S13" s="56" t="s">
        <v>34</v>
      </c>
      <c r="T13" s="56" t="s">
        <v>34</v>
      </c>
      <c r="U13" s="8">
        <v>2</v>
      </c>
      <c r="V13" s="8">
        <v>2</v>
      </c>
      <c r="W13" s="8">
        <f t="shared" si="2"/>
        <v>4</v>
      </c>
      <c r="X13" s="9"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2" t="str">
        <f t="shared" si="6"/>
        <v>III</v>
      </c>
      <c r="AC13" s="10" t="str">
        <f t="shared" si="7"/>
        <v>Mejorar si es posible. Sería conveniente justificar la intervención y su rentabilidad.</v>
      </c>
      <c r="AD13" s="12" t="str">
        <f t="shared" si="8"/>
        <v>Aceptable</v>
      </c>
      <c r="AE13" s="18" t="s">
        <v>584</v>
      </c>
      <c r="AF13" s="15" t="s">
        <v>35</v>
      </c>
      <c r="AG13" s="15" t="s">
        <v>35</v>
      </c>
      <c r="AH13" s="15" t="s">
        <v>346</v>
      </c>
      <c r="AI13" s="19" t="s">
        <v>871</v>
      </c>
      <c r="AJ13" s="15" t="s">
        <v>35</v>
      </c>
      <c r="AK13" s="135" t="s">
        <v>613</v>
      </c>
    </row>
    <row r="14" spans="2:64" ht="148.5" x14ac:dyDescent="0.3">
      <c r="B14" s="315"/>
      <c r="C14" s="343"/>
      <c r="D14" s="345"/>
      <c r="E14" s="334"/>
      <c r="F14" s="334"/>
      <c r="G14" s="67" t="s">
        <v>45</v>
      </c>
      <c r="H14" s="277" t="s">
        <v>894</v>
      </c>
      <c r="I14" s="277" t="s">
        <v>583</v>
      </c>
      <c r="J14" s="277" t="s">
        <v>575</v>
      </c>
      <c r="K14" s="277" t="s">
        <v>576</v>
      </c>
      <c r="L14" s="276">
        <v>1</v>
      </c>
      <c r="M14" s="280">
        <v>0</v>
      </c>
      <c r="N14" s="281">
        <v>0</v>
      </c>
      <c r="O14" s="281">
        <v>1</v>
      </c>
      <c r="P14" s="15" t="s">
        <v>577</v>
      </c>
      <c r="Q14" s="15">
        <v>8</v>
      </c>
      <c r="R14" s="15" t="s">
        <v>34</v>
      </c>
      <c r="S14" s="15" t="s">
        <v>34</v>
      </c>
      <c r="T14" s="15" t="s">
        <v>34</v>
      </c>
      <c r="U14" s="8">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12" t="str">
        <f t="shared" si="8"/>
        <v>No aceptable o aceptable con control específico</v>
      </c>
      <c r="AE14" s="282" t="s">
        <v>578</v>
      </c>
      <c r="AF14" s="15" t="s">
        <v>35</v>
      </c>
      <c r="AG14" s="15" t="s">
        <v>35</v>
      </c>
      <c r="AH14" s="15" t="s">
        <v>35</v>
      </c>
      <c r="AI14" s="20" t="s">
        <v>868</v>
      </c>
      <c r="AJ14" s="15" t="s">
        <v>602</v>
      </c>
      <c r="AK14" s="135" t="s">
        <v>605</v>
      </c>
    </row>
    <row r="15" spans="2:64" ht="67.5" x14ac:dyDescent="0.3">
      <c r="B15" s="315"/>
      <c r="C15" s="343"/>
      <c r="D15" s="345"/>
      <c r="E15" s="334"/>
      <c r="F15" s="334"/>
      <c r="G15" s="67" t="s">
        <v>45</v>
      </c>
      <c r="H15" s="311" t="s">
        <v>893</v>
      </c>
      <c r="I15" s="277" t="s">
        <v>90</v>
      </c>
      <c r="J15" s="15" t="s">
        <v>93</v>
      </c>
      <c r="K15" s="277" t="s">
        <v>447</v>
      </c>
      <c r="L15" s="3">
        <v>1</v>
      </c>
      <c r="M15" s="61">
        <v>0</v>
      </c>
      <c r="N15" s="7">
        <v>0</v>
      </c>
      <c r="O15" s="7">
        <f t="shared" si="0"/>
        <v>1</v>
      </c>
      <c r="P15" s="56" t="str">
        <f t="shared" si="1"/>
        <v xml:space="preserve">ALTERACIONES OSTEOMUSCULARES DE ESPALDA Y EXTREMIDADES, LESION DEL TUNEL CARPIANO </v>
      </c>
      <c r="Q15" s="56">
        <v>8</v>
      </c>
      <c r="R15" s="56" t="s">
        <v>34</v>
      </c>
      <c r="S15" s="56" t="s">
        <v>94</v>
      </c>
      <c r="T15" s="56"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392</v>
      </c>
      <c r="AI15" s="20" t="s">
        <v>448</v>
      </c>
      <c r="AJ15" s="56" t="s">
        <v>35</v>
      </c>
      <c r="AK15" s="14" t="s">
        <v>36</v>
      </c>
    </row>
    <row r="16" spans="2:64" ht="67.5" x14ac:dyDescent="0.3">
      <c r="B16" s="315"/>
      <c r="C16" s="343"/>
      <c r="D16" s="345"/>
      <c r="E16" s="334"/>
      <c r="F16" s="334"/>
      <c r="G16" s="67" t="s">
        <v>45</v>
      </c>
      <c r="H16" s="312"/>
      <c r="I16" s="277" t="s">
        <v>51</v>
      </c>
      <c r="J16" s="15" t="s">
        <v>97</v>
      </c>
      <c r="K16" s="277" t="s">
        <v>91</v>
      </c>
      <c r="L16" s="7">
        <v>1</v>
      </c>
      <c r="M16" s="61">
        <v>0</v>
      </c>
      <c r="N16" s="7">
        <v>0</v>
      </c>
      <c r="O16" s="7">
        <f t="shared" si="0"/>
        <v>1</v>
      </c>
      <c r="P16" s="56" t="str">
        <f t="shared" si="1"/>
        <v>ALTERACIONES OSTEOMUSCULARES DE ESPALDA Y EXTREMIDADES.</v>
      </c>
      <c r="Q16" s="56">
        <v>8</v>
      </c>
      <c r="R16" s="56" t="s">
        <v>34</v>
      </c>
      <c r="S16" s="56" t="s">
        <v>98</v>
      </c>
      <c r="T16" s="5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429</v>
      </c>
      <c r="AI16" s="20" t="s">
        <v>427</v>
      </c>
      <c r="AJ16" s="56" t="s">
        <v>35</v>
      </c>
      <c r="AK16" s="14" t="s">
        <v>36</v>
      </c>
    </row>
    <row r="17" spans="2:37" ht="81" x14ac:dyDescent="0.3">
      <c r="B17" s="315"/>
      <c r="C17" s="343"/>
      <c r="D17" s="345"/>
      <c r="E17" s="334"/>
      <c r="F17" s="334"/>
      <c r="G17" s="67" t="s">
        <v>34</v>
      </c>
      <c r="H17" s="311" t="s">
        <v>50</v>
      </c>
      <c r="I17" s="277" t="s">
        <v>149</v>
      </c>
      <c r="J17" s="15" t="s">
        <v>153</v>
      </c>
      <c r="K17" s="277" t="s">
        <v>150</v>
      </c>
      <c r="L17" s="7">
        <v>1</v>
      </c>
      <c r="M17" s="61">
        <v>0</v>
      </c>
      <c r="N17" s="7">
        <v>0</v>
      </c>
      <c r="O17" s="7">
        <f t="shared" si="0"/>
        <v>1</v>
      </c>
      <c r="P17" s="56" t="str">
        <f t="shared" si="1"/>
        <v xml:space="preserve">HERIDA  GOLPE </v>
      </c>
      <c r="Q17" s="56">
        <v>8</v>
      </c>
      <c r="R17" s="56" t="s">
        <v>34</v>
      </c>
      <c r="S17" s="56" t="s">
        <v>34</v>
      </c>
      <c r="T17" s="56" t="s">
        <v>34</v>
      </c>
      <c r="U17" s="8">
        <v>2</v>
      </c>
      <c r="V17" s="8">
        <v>2</v>
      </c>
      <c r="W17" s="8">
        <f t="shared" si="2"/>
        <v>4</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363</v>
      </c>
      <c r="AJ17" s="56" t="s">
        <v>35</v>
      </c>
      <c r="AK17" s="14" t="s">
        <v>36</v>
      </c>
    </row>
    <row r="18" spans="2:37" ht="81" x14ac:dyDescent="0.3">
      <c r="B18" s="315"/>
      <c r="C18" s="343"/>
      <c r="D18" s="345"/>
      <c r="E18" s="334"/>
      <c r="F18" s="334"/>
      <c r="G18" s="67" t="s">
        <v>34</v>
      </c>
      <c r="H18" s="321"/>
      <c r="I18" s="277" t="s">
        <v>149</v>
      </c>
      <c r="J18" s="15" t="s">
        <v>239</v>
      </c>
      <c r="K18" s="277" t="s">
        <v>240</v>
      </c>
      <c r="L18" s="7">
        <v>1</v>
      </c>
      <c r="M18" s="74">
        <v>0</v>
      </c>
      <c r="N18" s="7">
        <v>0</v>
      </c>
      <c r="O18" s="7">
        <f t="shared" si="0"/>
        <v>1</v>
      </c>
      <c r="P18" s="138" t="s">
        <v>241</v>
      </c>
      <c r="Q18" s="138">
        <v>1</v>
      </c>
      <c r="R18" s="138" t="s">
        <v>34</v>
      </c>
      <c r="S18" s="138" t="s">
        <v>34</v>
      </c>
      <c r="T18" s="134"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0" t="s">
        <v>35</v>
      </c>
      <c r="AG18" s="12" t="s">
        <v>392</v>
      </c>
      <c r="AH18" s="10" t="s">
        <v>367</v>
      </c>
      <c r="AI18" s="10" t="s">
        <v>417</v>
      </c>
      <c r="AJ18" s="211" t="s">
        <v>35</v>
      </c>
      <c r="AK18" s="14" t="s">
        <v>36</v>
      </c>
    </row>
    <row r="19" spans="2:37" ht="94.5" x14ac:dyDescent="0.3">
      <c r="B19" s="315"/>
      <c r="C19" s="343"/>
      <c r="D19" s="345"/>
      <c r="E19" s="334"/>
      <c r="F19" s="334"/>
      <c r="G19" s="67" t="s">
        <v>34</v>
      </c>
      <c r="H19" s="321"/>
      <c r="I19" s="15" t="s">
        <v>100</v>
      </c>
      <c r="J19" s="15" t="s">
        <v>101</v>
      </c>
      <c r="K19" s="277" t="s">
        <v>150</v>
      </c>
      <c r="L19" s="7">
        <v>1</v>
      </c>
      <c r="M19" s="61">
        <v>0</v>
      </c>
      <c r="N19" s="7">
        <v>0</v>
      </c>
      <c r="O19" s="7">
        <f t="shared" si="0"/>
        <v>1</v>
      </c>
      <c r="P19" s="56" t="str">
        <f t="shared" si="1"/>
        <v xml:space="preserve">HERIDA  GOLPE </v>
      </c>
      <c r="Q19" s="56">
        <v>8</v>
      </c>
      <c r="R19" s="56" t="s">
        <v>34</v>
      </c>
      <c r="S19" s="56" t="s">
        <v>34</v>
      </c>
      <c r="T19" s="56" t="s">
        <v>34</v>
      </c>
      <c r="U19" s="8">
        <v>0</v>
      </c>
      <c r="V19" s="8">
        <v>1</v>
      </c>
      <c r="W19" s="8">
        <f t="shared" si="2"/>
        <v>0</v>
      </c>
      <c r="X19" s="9"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6"/>
        <v>IV</v>
      </c>
      <c r="AC19" s="10" t="str">
        <f t="shared" si="7"/>
        <v>Mantener las medidas de control existentes, pero se deberían considerar soluciones o mejoras y se deben hacer comprobaciones periódicas para asegurar que el riesgo aún es tolerable.</v>
      </c>
      <c r="AD19" s="12" t="str">
        <f t="shared" si="8"/>
        <v>Aceptable</v>
      </c>
      <c r="AE19" s="10" t="s">
        <v>104</v>
      </c>
      <c r="AF19" s="56" t="s">
        <v>35</v>
      </c>
      <c r="AG19" s="56" t="s">
        <v>35</v>
      </c>
      <c r="AH19" s="56" t="s">
        <v>105</v>
      </c>
      <c r="AI19" s="13" t="s">
        <v>414</v>
      </c>
      <c r="AJ19" s="56" t="s">
        <v>35</v>
      </c>
      <c r="AK19" s="14" t="s">
        <v>36</v>
      </c>
    </row>
    <row r="20" spans="2:37" ht="54" customHeight="1" x14ac:dyDescent="0.3">
      <c r="B20" s="315"/>
      <c r="C20" s="343"/>
      <c r="D20" s="345"/>
      <c r="E20" s="334"/>
      <c r="F20" s="334"/>
      <c r="G20" s="67" t="s">
        <v>34</v>
      </c>
      <c r="H20" s="321"/>
      <c r="I20" s="15" t="s">
        <v>157</v>
      </c>
      <c r="J20" s="15" t="s">
        <v>112</v>
      </c>
      <c r="K20" s="277" t="s">
        <v>422</v>
      </c>
      <c r="L20" s="7">
        <v>1</v>
      </c>
      <c r="M20" s="243">
        <v>0</v>
      </c>
      <c r="N20" s="7">
        <v>0</v>
      </c>
      <c r="O20" s="7">
        <f t="shared" si="0"/>
        <v>1</v>
      </c>
      <c r="P20" s="211" t="s">
        <v>423</v>
      </c>
      <c r="Q20" s="211">
        <v>8</v>
      </c>
      <c r="R20" s="211" t="s">
        <v>34</v>
      </c>
      <c r="S20" s="211" t="s">
        <v>34</v>
      </c>
      <c r="T20" s="211" t="s">
        <v>45</v>
      </c>
      <c r="U20" s="8">
        <v>2</v>
      </c>
      <c r="V20" s="8">
        <v>2</v>
      </c>
      <c r="W20" s="8">
        <f t="shared" si="2"/>
        <v>4</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40</v>
      </c>
      <c r="AB20" s="11" t="str">
        <f t="shared" si="6"/>
        <v>III</v>
      </c>
      <c r="AC20" s="10" t="str">
        <f t="shared" si="7"/>
        <v>Mejorar si es posible. Sería conveniente justificar la intervención y su rentabilidad.</v>
      </c>
      <c r="AD20" s="12" t="str">
        <f t="shared" si="8"/>
        <v>Aceptable</v>
      </c>
      <c r="AE20" s="12" t="s">
        <v>35</v>
      </c>
      <c r="AF20" s="15" t="s">
        <v>35</v>
      </c>
      <c r="AG20" s="15" t="s">
        <v>35</v>
      </c>
      <c r="AH20" s="15" t="s">
        <v>35</v>
      </c>
      <c r="AI20" s="13" t="s">
        <v>414</v>
      </c>
      <c r="AJ20" s="15" t="s">
        <v>35</v>
      </c>
      <c r="AK20" s="14" t="s">
        <v>36</v>
      </c>
    </row>
    <row r="21" spans="2:37" ht="81" x14ac:dyDescent="0.3">
      <c r="B21" s="315"/>
      <c r="C21" s="343"/>
      <c r="D21" s="345"/>
      <c r="E21" s="334"/>
      <c r="F21" s="334"/>
      <c r="G21" s="67" t="s">
        <v>34</v>
      </c>
      <c r="H21" s="312"/>
      <c r="I21" s="15" t="s">
        <v>54</v>
      </c>
      <c r="J21" s="15" t="s">
        <v>119</v>
      </c>
      <c r="K21" s="277" t="s">
        <v>107</v>
      </c>
      <c r="L21" s="7">
        <v>1</v>
      </c>
      <c r="M21" s="61">
        <v>0</v>
      </c>
      <c r="N21" s="7">
        <v>0</v>
      </c>
      <c r="O21" s="7">
        <f t="shared" si="0"/>
        <v>1</v>
      </c>
      <c r="P21" s="56" t="str">
        <f t="shared" si="1"/>
        <v>MUERTE, FRACTURAS, LACERACIÓN, CONTUSIÓN, HERIDAS</v>
      </c>
      <c r="Q21" s="56">
        <v>8</v>
      </c>
      <c r="R21" s="56" t="s">
        <v>34</v>
      </c>
      <c r="S21" s="56" t="s">
        <v>34</v>
      </c>
      <c r="T21" s="56" t="s">
        <v>34</v>
      </c>
      <c r="U21" s="8">
        <v>2</v>
      </c>
      <c r="V21" s="8">
        <v>1</v>
      </c>
      <c r="W21" s="8">
        <f t="shared" si="2"/>
        <v>2</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120</v>
      </c>
      <c r="AB21" s="11" t="str">
        <f t="shared" si="6"/>
        <v>III</v>
      </c>
      <c r="AC21" s="10" t="str">
        <f t="shared" si="7"/>
        <v>Mejorar si es posible. Sería conveniente justificar la intervención y su rentabilidad.</v>
      </c>
      <c r="AD21" s="12" t="str">
        <f t="shared" si="8"/>
        <v>Aceptable</v>
      </c>
      <c r="AE21" s="10" t="s">
        <v>109</v>
      </c>
      <c r="AF21" s="15" t="s">
        <v>35</v>
      </c>
      <c r="AG21" s="15" t="s">
        <v>35</v>
      </c>
      <c r="AH21" s="15" t="s">
        <v>110</v>
      </c>
      <c r="AI21" s="13" t="s">
        <v>418</v>
      </c>
      <c r="AJ21" s="15" t="s">
        <v>35</v>
      </c>
      <c r="AK21" s="14" t="s">
        <v>36</v>
      </c>
    </row>
    <row r="22" spans="2:37" ht="94.5" x14ac:dyDescent="0.3">
      <c r="B22" s="329"/>
      <c r="C22" s="344"/>
      <c r="D22" s="345"/>
      <c r="E22" s="335"/>
      <c r="F22" s="335"/>
      <c r="G22" s="67" t="s">
        <v>34</v>
      </c>
      <c r="H22" s="25" t="s">
        <v>113</v>
      </c>
      <c r="I22" s="15" t="s">
        <v>114</v>
      </c>
      <c r="J22" s="15" t="s">
        <v>116</v>
      </c>
      <c r="K22" s="56" t="s">
        <v>115</v>
      </c>
      <c r="L22" s="7">
        <v>1</v>
      </c>
      <c r="M22" s="61">
        <v>0</v>
      </c>
      <c r="N22" s="7">
        <v>0</v>
      </c>
      <c r="O22" s="7">
        <f t="shared" si="0"/>
        <v>1</v>
      </c>
      <c r="P22" s="56" t="str">
        <f t="shared" si="1"/>
        <v>HERIDAS, FRACTURAS LACERACIONES MUERTE</v>
      </c>
      <c r="Q22" s="56">
        <v>8</v>
      </c>
      <c r="R22" s="56" t="s">
        <v>34</v>
      </c>
      <c r="S22" s="56" t="s">
        <v>34</v>
      </c>
      <c r="T22" s="56" t="s">
        <v>34</v>
      </c>
      <c r="U22" s="8">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10</v>
      </c>
      <c r="AA22" s="8">
        <f t="shared" si="5"/>
        <v>20</v>
      </c>
      <c r="AB22" s="11" t="str">
        <f t="shared" si="6"/>
        <v>IV</v>
      </c>
      <c r="AC22" s="10" t="str">
        <f t="shared" si="7"/>
        <v>Mantener las medidas de control existentes, pero se deberían considerar soluciones o mejoras y se deben hacer comprobaciones periódicas para asegurar que el riesgo aún es tolerable.</v>
      </c>
      <c r="AD22" s="12" t="str">
        <f t="shared" si="8"/>
        <v>Aceptable</v>
      </c>
      <c r="AE22" s="24" t="s">
        <v>117</v>
      </c>
      <c r="AF22" s="56" t="s">
        <v>35</v>
      </c>
      <c r="AG22" s="56" t="s">
        <v>35</v>
      </c>
      <c r="AH22" s="211" t="s">
        <v>118</v>
      </c>
      <c r="AI22" s="13" t="s">
        <v>872</v>
      </c>
      <c r="AJ22" s="56" t="s">
        <v>35</v>
      </c>
      <c r="AK22" s="14" t="s">
        <v>36</v>
      </c>
    </row>
    <row r="23" spans="2:37" x14ac:dyDescent="0.3">
      <c r="AI23" s="221"/>
    </row>
  </sheetData>
  <mergeCells count="44">
    <mergeCell ref="AE7:AK7"/>
    <mergeCell ref="AD7:AD8"/>
    <mergeCell ref="U7:AC8"/>
    <mergeCell ref="B7:T8"/>
    <mergeCell ref="U5:AK5"/>
    <mergeCell ref="B5:T5"/>
    <mergeCell ref="D9:D10"/>
    <mergeCell ref="C9:C10"/>
    <mergeCell ref="B9:B10"/>
    <mergeCell ref="AE8:AK8"/>
    <mergeCell ref="AB9:AB10"/>
    <mergeCell ref="AA9:AA10"/>
    <mergeCell ref="Z9:Z10"/>
    <mergeCell ref="Y9:Y10"/>
    <mergeCell ref="G9:G10"/>
    <mergeCell ref="X9:X10"/>
    <mergeCell ref="W9:W10"/>
    <mergeCell ref="V9:V10"/>
    <mergeCell ref="B11:B22"/>
    <mergeCell ref="AK9:AK10"/>
    <mergeCell ref="AJ9:AJ10"/>
    <mergeCell ref="AI9:AI10"/>
    <mergeCell ref="AH9:AH10"/>
    <mergeCell ref="AG9:AG10"/>
    <mergeCell ref="AF9:AF10"/>
    <mergeCell ref="AE9:AE10"/>
    <mergeCell ref="AD9:AD10"/>
    <mergeCell ref="AC9:AC10"/>
    <mergeCell ref="C11:C22"/>
    <mergeCell ref="D11:D22"/>
    <mergeCell ref="E11:E22"/>
    <mergeCell ref="F11:F22"/>
    <mergeCell ref="F9:F10"/>
    <mergeCell ref="E9:E10"/>
    <mergeCell ref="U9:U10"/>
    <mergeCell ref="R9:T9"/>
    <mergeCell ref="Q9:Q10"/>
    <mergeCell ref="H15:H16"/>
    <mergeCell ref="H17:H21"/>
    <mergeCell ref="P9:P10"/>
    <mergeCell ref="L9:O9"/>
    <mergeCell ref="K9:K10"/>
    <mergeCell ref="H9:J9"/>
    <mergeCell ref="H12:H13"/>
  </mergeCells>
  <conditionalFormatting sqref="AD19 AD21:AD22 AD11:AD17">
    <cfRule type="containsText" dxfId="1239" priority="42" stopIfTrue="1" operator="containsText" text="No aceptable o aceptable con control específico">
      <formula>NOT(ISERROR(SEARCH("No aceptable o aceptable con control específico",AD11)))</formula>
    </cfRule>
    <cfRule type="containsText" dxfId="1238" priority="43" stopIfTrue="1" operator="containsText" text="No aceptable">
      <formula>NOT(ISERROR(SEARCH("No aceptable",AD11)))</formula>
    </cfRule>
    <cfRule type="containsText" dxfId="1237" priority="44" stopIfTrue="1" operator="containsText" text="No Aceptable o aceptable con control específico">
      <formula>NOT(ISERROR(SEARCH("No Aceptable o aceptable con control específico",AD11)))</formula>
    </cfRule>
  </conditionalFormatting>
  <conditionalFormatting sqref="AE22:AF22 AD19:AE19 AE21 AD21:AD22 AD11:AE17">
    <cfRule type="cellIs" dxfId="1236" priority="45" stopIfTrue="1" operator="equal">
      <formula>"Aceptable"</formula>
    </cfRule>
    <cfRule type="cellIs" dxfId="1235" priority="46" stopIfTrue="1" operator="equal">
      <formula>"No aceptable"</formula>
    </cfRule>
  </conditionalFormatting>
  <conditionalFormatting sqref="AD18:AE18">
    <cfRule type="cellIs" dxfId="1234" priority="37" stopIfTrue="1" operator="equal">
      <formula>"Aceptable"</formula>
    </cfRule>
    <cfRule type="cellIs" dxfId="1233" priority="38" stopIfTrue="1" operator="equal">
      <formula>"No aceptable"</formula>
    </cfRule>
  </conditionalFormatting>
  <conditionalFormatting sqref="AD18">
    <cfRule type="containsText" dxfId="1232" priority="34" stopIfTrue="1" operator="containsText" text="No aceptable o aceptable con control específico">
      <formula>NOT(ISERROR(SEARCH("No aceptable o aceptable con control específico",AD18)))</formula>
    </cfRule>
    <cfRule type="containsText" dxfId="1231" priority="35" stopIfTrue="1" operator="containsText" text="No aceptable">
      <formula>NOT(ISERROR(SEARCH("No aceptable",AD18)))</formula>
    </cfRule>
    <cfRule type="containsText" dxfId="1230" priority="36" stopIfTrue="1" operator="containsText" text="No Aceptable o aceptable con control específico">
      <formula>NOT(ISERROR(SEARCH("No Aceptable o aceptable con control específico",AD18)))</formula>
    </cfRule>
  </conditionalFormatting>
  <conditionalFormatting sqref="AD20">
    <cfRule type="containsText" dxfId="1229" priority="26" stopIfTrue="1" operator="containsText" text="No aceptable o aceptable con control específico">
      <formula>NOT(ISERROR(SEARCH("No aceptable o aceptable con control específico",AD20)))</formula>
    </cfRule>
    <cfRule type="containsText" dxfId="1228" priority="27" stopIfTrue="1" operator="containsText" text="No aceptable">
      <formula>NOT(ISERROR(SEARCH("No aceptable",AD20)))</formula>
    </cfRule>
    <cfRule type="containsText" dxfId="1227" priority="28" stopIfTrue="1" operator="containsText" text="No Aceptable o aceptable con control específico">
      <formula>NOT(ISERROR(SEARCH("No Aceptable o aceptable con control específico",AD20)))</formula>
    </cfRule>
  </conditionalFormatting>
  <conditionalFormatting sqref="AD20:AE20">
    <cfRule type="cellIs" dxfId="1226" priority="29" stopIfTrue="1" operator="equal">
      <formula>"Aceptable"</formula>
    </cfRule>
    <cfRule type="cellIs" dxfId="1225" priority="30" stopIfTrue="1" operator="equal">
      <formula>"No aceptable"</formula>
    </cfRule>
  </conditionalFormatting>
  <conditionalFormatting sqref="AB12:AB13">
    <cfRule type="containsText" dxfId="1224" priority="21" stopIfTrue="1" operator="containsText" text="No aceptable o aceptable con control específico">
      <formula>NOT(ISERROR(SEARCH("No aceptable o aceptable con control específico",AB12)))</formula>
    </cfRule>
    <cfRule type="containsText" dxfId="1223" priority="22" stopIfTrue="1" operator="containsText" text="No aceptable">
      <formula>NOT(ISERROR(SEARCH("No aceptable",AB12)))</formula>
    </cfRule>
    <cfRule type="containsText" dxfId="1222" priority="23" stopIfTrue="1" operator="containsText" text="No Aceptable o aceptable con control específico">
      <formula>NOT(ISERROR(SEARCH("No Aceptable o aceptable con control específico",AB12)))</formula>
    </cfRule>
  </conditionalFormatting>
  <conditionalFormatting sqref="AB12:AB13">
    <cfRule type="cellIs" dxfId="1221" priority="24" stopIfTrue="1" operator="equal">
      <formula>"Aceptable"</formula>
    </cfRule>
    <cfRule type="cellIs" dxfId="1220" priority="25" stopIfTrue="1" operator="equal">
      <formula>"No aceptable"</formula>
    </cfRule>
  </conditionalFormatting>
  <conditionalFormatting sqref="AB11">
    <cfRule type="containsText" dxfId="1219" priority="1" stopIfTrue="1" operator="containsText" text="No aceptable o aceptable con control específico">
      <formula>NOT(ISERROR(SEARCH("No aceptable o aceptable con control específico",AB11)))</formula>
    </cfRule>
    <cfRule type="containsText" dxfId="1218" priority="2" stopIfTrue="1" operator="containsText" text="No aceptable">
      <formula>NOT(ISERROR(SEARCH("No aceptable",AB11)))</formula>
    </cfRule>
    <cfRule type="containsText" dxfId="1217" priority="3" stopIfTrue="1" operator="containsText" text="No Aceptable o aceptable con control específico">
      <formula>NOT(ISERROR(SEARCH("No Aceptable o aceptable con control específico",AB11)))</formula>
    </cfRule>
  </conditionalFormatting>
  <conditionalFormatting sqref="AB11">
    <cfRule type="cellIs" dxfId="1216" priority="4" stopIfTrue="1" operator="equal">
      <formula>"Aceptable"</formula>
    </cfRule>
    <cfRule type="cellIs" dxfId="1215" priority="5"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2" xr:uid="{00000000-0002-0000-0500-000000000000}">
      <formula1>"100,60,25,10"</formula1>
    </dataValidation>
    <dataValidation type="list" allowBlank="1" showInputMessage="1" prompt="4 = Continua_x000a_3 = Frecuente_x000a_2 = Ocasional_x000a_1 = Esporádica" sqref="V11:V22" xr:uid="{00000000-0002-0000-0500-000001000000}">
      <formula1>"4, 3, 2, 1"</formula1>
    </dataValidation>
    <dataValidation type="list" allowBlank="1" showInputMessage="1" showErrorMessage="1" prompt="10 = Muy Alto_x000a_6 = Alto_x000a_2 = Medio_x000a_0 = Bajo" sqref="U11:U22" xr:uid="{00000000-0002-0000-0500-000002000000}">
      <formula1>"10, 6, 2, 0, "</formula1>
    </dataValidation>
    <dataValidation allowBlank="1" sqref="AA11:AA22" xr:uid="{00000000-0002-0000-0500-000003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K29"/>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5.28515625" style="4" customWidth="1"/>
    <col min="5" max="5" width="9.7109375" style="5" customWidth="1"/>
    <col min="6" max="6" width="27.285156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1:37"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37"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37"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37" ht="6.75" customHeight="1" x14ac:dyDescent="0.3"/>
    <row r="5" spans="1:37"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37" ht="7.5" customHeight="1" x14ac:dyDescent="0.3"/>
    <row r="7" spans="1:37"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row>
    <row r="8" spans="1:37"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row>
    <row r="9" spans="1:37"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row>
    <row r="10" spans="1:37" s="2" customFormat="1" ht="93" thickBot="1" x14ac:dyDescent="0.4">
      <c r="B10" s="338"/>
      <c r="C10" s="338"/>
      <c r="D10" s="338"/>
      <c r="E10" s="338"/>
      <c r="F10" s="338"/>
      <c r="G10" s="338"/>
      <c r="H10" s="66" t="s">
        <v>3</v>
      </c>
      <c r="I10" s="59" t="s">
        <v>4</v>
      </c>
      <c r="J10" s="59" t="s">
        <v>6</v>
      </c>
      <c r="K10" s="307"/>
      <c r="L10" s="58" t="s">
        <v>42</v>
      </c>
      <c r="M10" s="58" t="s">
        <v>43</v>
      </c>
      <c r="N10" s="27" t="s">
        <v>44</v>
      </c>
      <c r="O10" s="27" t="s">
        <v>47</v>
      </c>
      <c r="P10" s="307"/>
      <c r="Q10" s="308"/>
      <c r="R10" s="59" t="s">
        <v>6</v>
      </c>
      <c r="S10" s="59" t="s">
        <v>1</v>
      </c>
      <c r="T10" s="59" t="s">
        <v>135</v>
      </c>
      <c r="U10" s="308"/>
      <c r="V10" s="308"/>
      <c r="W10" s="308"/>
      <c r="X10" s="314"/>
      <c r="Y10" s="307"/>
      <c r="Z10" s="308"/>
      <c r="AA10" s="308"/>
      <c r="AB10" s="308"/>
      <c r="AC10" s="307"/>
      <c r="AD10" s="308"/>
      <c r="AE10" s="307"/>
      <c r="AF10" s="307"/>
      <c r="AG10" s="307"/>
      <c r="AH10" s="307"/>
      <c r="AI10" s="307"/>
      <c r="AJ10" s="307"/>
      <c r="AK10" s="307"/>
    </row>
    <row r="11" spans="1:37" s="2" customFormat="1" ht="67.5" customHeight="1" thickBot="1" x14ac:dyDescent="0.4">
      <c r="A11" s="77"/>
      <c r="B11" s="375" t="s">
        <v>335</v>
      </c>
      <c r="C11" s="375" t="s">
        <v>333</v>
      </c>
      <c r="D11" s="375" t="s">
        <v>121</v>
      </c>
      <c r="E11" s="377" t="s">
        <v>458</v>
      </c>
      <c r="F11" s="377" t="s">
        <v>459</v>
      </c>
      <c r="G11" s="67" t="s">
        <v>45</v>
      </c>
      <c r="H11" s="78" t="s">
        <v>37</v>
      </c>
      <c r="I11" s="75" t="s">
        <v>52</v>
      </c>
      <c r="J11" s="15" t="s">
        <v>57</v>
      </c>
      <c r="K11" s="56" t="s">
        <v>59</v>
      </c>
      <c r="L11" s="7">
        <v>1</v>
      </c>
      <c r="M11" s="65">
        <v>0</v>
      </c>
      <c r="N11" s="7">
        <v>0</v>
      </c>
      <c r="O11" s="7">
        <f>SUM(L11:N11)</f>
        <v>1</v>
      </c>
      <c r="P11" s="56" t="str">
        <f>K11</f>
        <v xml:space="preserve">FATIGA VISUAL, CEFALEÁ, DISMINUCIÓN DE LA DESTREZA Y PRECISIÓN, DESLUMBRAMIENTO </v>
      </c>
      <c r="Q11" s="56">
        <v>8</v>
      </c>
      <c r="R11" s="56" t="s">
        <v>64</v>
      </c>
      <c r="S11" s="56" t="s">
        <v>120</v>
      </c>
      <c r="T11" s="56"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672</v>
      </c>
      <c r="AI11" s="13" t="s">
        <v>604</v>
      </c>
      <c r="AJ11" s="56" t="s">
        <v>35</v>
      </c>
      <c r="AK11" s="14" t="s">
        <v>36</v>
      </c>
    </row>
    <row r="12" spans="1:37" s="2" customFormat="1" ht="122.25" thickBot="1" x14ac:dyDescent="0.4">
      <c r="A12" s="79"/>
      <c r="B12" s="315"/>
      <c r="C12" s="315"/>
      <c r="D12" s="315"/>
      <c r="E12" s="334"/>
      <c r="F12" s="334"/>
      <c r="G12" s="371" t="s">
        <v>34</v>
      </c>
      <c r="H12" s="373" t="s">
        <v>49</v>
      </c>
      <c r="I12" s="16" t="s">
        <v>80</v>
      </c>
      <c r="J12" s="15" t="s">
        <v>462</v>
      </c>
      <c r="K12" s="15" t="s">
        <v>151</v>
      </c>
      <c r="L12" s="281">
        <v>1</v>
      </c>
      <c r="M12" s="280">
        <v>0</v>
      </c>
      <c r="N12" s="281">
        <v>0</v>
      </c>
      <c r="O12" s="281">
        <f t="shared" ref="O12:O22" si="0">SUM(L12:N12)</f>
        <v>1</v>
      </c>
      <c r="P12" s="15" t="str">
        <f t="shared" ref="P12:P22" si="1">K12</f>
        <v>ALTERACIONES DE SUEÑO ESTRÉS</v>
      </c>
      <c r="Q12" s="15">
        <v>8</v>
      </c>
      <c r="R12" s="15" t="s">
        <v>34</v>
      </c>
      <c r="S12" s="15" t="s">
        <v>34</v>
      </c>
      <c r="T12" s="15" t="s">
        <v>34</v>
      </c>
      <c r="U12" s="8">
        <v>2</v>
      </c>
      <c r="V12" s="8">
        <v>2</v>
      </c>
      <c r="W12" s="8">
        <f t="shared" ref="W12:W22" si="2">V12*U12</f>
        <v>4</v>
      </c>
      <c r="X12" s="9" t="str">
        <f t="shared" ref="X12:X22" si="3">+IF(AND(U12*V12&gt;=24,U12*V12&lt;=40),"MA",IF(AND(U12*V12&gt;=10,U12*V12&lt;=20),"A",IF(AND(U12*V12&gt;=6,U12*V12&lt;=8),"M",IF(AND(U12*V12&gt;=0,U12*V12&lt;=4),"B",""))))</f>
        <v>B</v>
      </c>
      <c r="Y12" s="10" t="str">
        <f t="shared" ref="Y12:Y22"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
        <v>25</v>
      </c>
      <c r="AA12" s="8">
        <f t="shared" ref="AA12:AA22" si="5">W12*Z12</f>
        <v>100</v>
      </c>
      <c r="AB12" s="11" t="str">
        <f t="shared" ref="AB12:AB22" si="6">+IF(AND(U12*V12*Z12&gt;=600,U12*V12*Z12&lt;=4000),"I",IF(AND(U12*V12*Z12&gt;=150,U12*V12*Z12&lt;=500),"II",IF(AND(U12*V12*Z12&gt;=40,U12*V12*Z12&lt;=120),"III",IF(AND(U12*V12*Z12&gt;=0,U12*V12*Z12&lt;=20),"IV",""))))</f>
        <v>III</v>
      </c>
      <c r="AC12" s="10" t="str">
        <f t="shared" ref="AC12:AC22" si="7">+IF(AB12="I","Situación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22" si="8">+IF(AB12="I","No aceptable",IF(AB12="II","No aceptable o aceptable con control específico",IF(AB12="III","Aceptable",IF(AB12="IV","Aceptable",""))))</f>
        <v>Aceptable</v>
      </c>
      <c r="AE12" s="18" t="s">
        <v>441</v>
      </c>
      <c r="AF12" s="15" t="s">
        <v>35</v>
      </c>
      <c r="AG12" s="15" t="s">
        <v>35</v>
      </c>
      <c r="AH12" s="15" t="s">
        <v>35</v>
      </c>
      <c r="AI12" s="19" t="s">
        <v>611</v>
      </c>
      <c r="AJ12" s="15" t="s">
        <v>35</v>
      </c>
      <c r="AK12" s="14" t="s">
        <v>36</v>
      </c>
    </row>
    <row r="13" spans="1:37" s="2" customFormat="1" ht="122.25" thickTop="1" x14ac:dyDescent="0.35">
      <c r="A13" s="79"/>
      <c r="B13" s="315"/>
      <c r="C13" s="315"/>
      <c r="D13" s="315"/>
      <c r="E13" s="334"/>
      <c r="F13" s="334"/>
      <c r="G13" s="372"/>
      <c r="H13" s="374"/>
      <c r="I13" s="15" t="s">
        <v>86</v>
      </c>
      <c r="J13" s="15" t="s">
        <v>581</v>
      </c>
      <c r="K13" s="279" t="s">
        <v>609</v>
      </c>
      <c r="L13" s="276">
        <v>1</v>
      </c>
      <c r="M13" s="280">
        <v>0</v>
      </c>
      <c r="N13" s="281">
        <v>0</v>
      </c>
      <c r="O13" s="281">
        <f t="shared" si="0"/>
        <v>1</v>
      </c>
      <c r="P13" s="15" t="s">
        <v>610</v>
      </c>
      <c r="Q13" s="15">
        <v>8</v>
      </c>
      <c r="R13" s="15" t="s">
        <v>34</v>
      </c>
      <c r="S13" s="15" t="s">
        <v>34</v>
      </c>
      <c r="T13" s="15" t="s">
        <v>34</v>
      </c>
      <c r="U13" s="8">
        <v>2</v>
      </c>
      <c r="V13" s="8">
        <v>2</v>
      </c>
      <c r="W13" s="8">
        <f t="shared" si="2"/>
        <v>4</v>
      </c>
      <c r="X13" s="9"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6"/>
        <v>III</v>
      </c>
      <c r="AC13" s="10" t="str">
        <f t="shared" si="7"/>
        <v>Mejorar si es posible. Sería conveniente justificar la intervención y su rentabilidad.</v>
      </c>
      <c r="AD13" s="12" t="str">
        <f t="shared" si="8"/>
        <v>Aceptable</v>
      </c>
      <c r="AE13" s="18" t="s">
        <v>584</v>
      </c>
      <c r="AF13" s="15" t="s">
        <v>35</v>
      </c>
      <c r="AG13" s="15" t="s">
        <v>35</v>
      </c>
      <c r="AH13" s="15" t="s">
        <v>346</v>
      </c>
      <c r="AI13" s="19" t="s">
        <v>612</v>
      </c>
      <c r="AJ13" s="15" t="s">
        <v>35</v>
      </c>
      <c r="AK13" s="135" t="s">
        <v>613</v>
      </c>
    </row>
    <row r="14" spans="1:37" s="2" customFormat="1" ht="162" x14ac:dyDescent="0.35">
      <c r="A14" s="79"/>
      <c r="B14" s="315"/>
      <c r="C14" s="315"/>
      <c r="D14" s="315"/>
      <c r="E14" s="334"/>
      <c r="F14" s="334"/>
      <c r="G14" s="284" t="s">
        <v>45</v>
      </c>
      <c r="H14" s="15" t="s">
        <v>572</v>
      </c>
      <c r="I14" s="15" t="s">
        <v>566</v>
      </c>
      <c r="J14" s="15" t="s">
        <v>575</v>
      </c>
      <c r="K14" s="212" t="s">
        <v>576</v>
      </c>
      <c r="L14" s="276">
        <v>1</v>
      </c>
      <c r="M14" s="280">
        <v>0</v>
      </c>
      <c r="N14" s="281">
        <v>0</v>
      </c>
      <c r="O14" s="281">
        <v>1</v>
      </c>
      <c r="P14" s="15" t="s">
        <v>577</v>
      </c>
      <c r="Q14" s="15">
        <v>8</v>
      </c>
      <c r="R14" s="15" t="s">
        <v>34</v>
      </c>
      <c r="S14" s="15" t="s">
        <v>34</v>
      </c>
      <c r="T14" s="285" t="s">
        <v>34</v>
      </c>
      <c r="U14" s="90">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286" t="str">
        <f t="shared" si="6"/>
        <v>II</v>
      </c>
      <c r="AC14" s="10" t="str">
        <f t="shared" si="7"/>
        <v>Corregir y adoptar medidas de control de inmediato. Sin embargo suspenda actividades si el nivel de riesgo está por encima o igual de 360.</v>
      </c>
      <c r="AD14" s="286" t="str">
        <f t="shared" si="8"/>
        <v>No aceptable o aceptable con control específico</v>
      </c>
      <c r="AE14" s="282" t="s">
        <v>578</v>
      </c>
      <c r="AF14" s="15" t="s">
        <v>35</v>
      </c>
      <c r="AG14" s="15" t="s">
        <v>35</v>
      </c>
      <c r="AH14" s="15" t="s">
        <v>35</v>
      </c>
      <c r="AI14" s="20" t="s">
        <v>867</v>
      </c>
      <c r="AJ14" s="15" t="s">
        <v>571</v>
      </c>
      <c r="AK14" s="135" t="s">
        <v>614</v>
      </c>
    </row>
    <row r="15" spans="1:37" s="2" customFormat="1" ht="67.5" x14ac:dyDescent="0.35">
      <c r="A15" s="79"/>
      <c r="B15" s="315"/>
      <c r="C15" s="315"/>
      <c r="D15" s="315"/>
      <c r="E15" s="334"/>
      <c r="F15" s="334"/>
      <c r="G15" s="67" t="s">
        <v>45</v>
      </c>
      <c r="H15" s="368" t="s">
        <v>58</v>
      </c>
      <c r="I15" s="76" t="s">
        <v>90</v>
      </c>
      <c r="J15" s="15" t="s">
        <v>93</v>
      </c>
      <c r="K15" s="56" t="s">
        <v>463</v>
      </c>
      <c r="L15" s="3">
        <v>1</v>
      </c>
      <c r="M15" s="65">
        <v>0</v>
      </c>
      <c r="N15" s="7">
        <v>0</v>
      </c>
      <c r="O15" s="7">
        <f t="shared" si="0"/>
        <v>1</v>
      </c>
      <c r="P15" s="56" t="str">
        <f t="shared" si="1"/>
        <v xml:space="preserve">ALTERACIONES OSTEOMUSCULARES DE ESPALDA , ADORMECIMIENTOS, CALAMBRES  DE LAS MANOS , LESIÓN DEL TUNEL CARPIANO </v>
      </c>
      <c r="Q15" s="56">
        <v>8</v>
      </c>
      <c r="R15" s="56" t="s">
        <v>34</v>
      </c>
      <c r="S15" s="56" t="s">
        <v>94</v>
      </c>
      <c r="T15" s="56"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392</v>
      </c>
      <c r="AI15" s="20" t="s">
        <v>461</v>
      </c>
      <c r="AJ15" s="15" t="s">
        <v>35</v>
      </c>
      <c r="AK15" s="14" t="s">
        <v>36</v>
      </c>
    </row>
    <row r="16" spans="1:37" s="2" customFormat="1" ht="68.25" thickBot="1" x14ac:dyDescent="0.4">
      <c r="A16" s="79"/>
      <c r="B16" s="315"/>
      <c r="C16" s="315"/>
      <c r="D16" s="315"/>
      <c r="E16" s="334"/>
      <c r="F16" s="334"/>
      <c r="G16" s="67" t="s">
        <v>45</v>
      </c>
      <c r="H16" s="370"/>
      <c r="I16" s="16" t="s">
        <v>51</v>
      </c>
      <c r="J16" s="15" t="s">
        <v>97</v>
      </c>
      <c r="K16" s="56" t="s">
        <v>91</v>
      </c>
      <c r="L16" s="7">
        <v>1</v>
      </c>
      <c r="M16" s="65">
        <v>0</v>
      </c>
      <c r="N16" s="7">
        <v>0</v>
      </c>
      <c r="O16" s="7">
        <f t="shared" si="0"/>
        <v>1</v>
      </c>
      <c r="P16" s="56" t="str">
        <f t="shared" si="1"/>
        <v>ALTERACIONES OSTEOMUSCULARES DE ESPALDA Y EXTREMIDADES.</v>
      </c>
      <c r="Q16" s="56">
        <v>8</v>
      </c>
      <c r="R16" s="56" t="s">
        <v>34</v>
      </c>
      <c r="S16" s="56" t="s">
        <v>98</v>
      </c>
      <c r="T16" s="5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460</v>
      </c>
      <c r="AI16" s="20" t="s">
        <v>457</v>
      </c>
      <c r="AJ16" s="56" t="s">
        <v>35</v>
      </c>
      <c r="AK16" s="14" t="s">
        <v>36</v>
      </c>
    </row>
    <row r="17" spans="1:37" s="2" customFormat="1" ht="82.5" thickTop="1" thickBot="1" x14ac:dyDescent="0.4">
      <c r="A17" s="79"/>
      <c r="B17" s="315"/>
      <c r="C17" s="315"/>
      <c r="D17" s="315"/>
      <c r="E17" s="334"/>
      <c r="F17" s="334"/>
      <c r="G17" s="67" t="s">
        <v>34</v>
      </c>
      <c r="H17" s="368" t="s">
        <v>50</v>
      </c>
      <c r="I17" s="16" t="s">
        <v>149</v>
      </c>
      <c r="J17" s="15" t="s">
        <v>153</v>
      </c>
      <c r="K17" s="56" t="s">
        <v>150</v>
      </c>
      <c r="L17" s="7">
        <v>1</v>
      </c>
      <c r="M17" s="65">
        <v>0</v>
      </c>
      <c r="N17" s="7">
        <v>0</v>
      </c>
      <c r="O17" s="7">
        <f t="shared" si="0"/>
        <v>1</v>
      </c>
      <c r="P17" s="56" t="str">
        <f t="shared" si="1"/>
        <v xml:space="preserve">HERIDA  GOLPE </v>
      </c>
      <c r="Q17" s="56">
        <v>8</v>
      </c>
      <c r="R17" s="56" t="s">
        <v>34</v>
      </c>
      <c r="S17" s="56" t="s">
        <v>34</v>
      </c>
      <c r="T17" s="56" t="s">
        <v>34</v>
      </c>
      <c r="U17" s="8">
        <v>2</v>
      </c>
      <c r="V17" s="8">
        <v>2</v>
      </c>
      <c r="W17" s="8">
        <f t="shared" si="2"/>
        <v>4</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363</v>
      </c>
      <c r="AJ17" s="56" t="s">
        <v>35</v>
      </c>
      <c r="AK17" s="14" t="s">
        <v>36</v>
      </c>
    </row>
    <row r="18" spans="1:37" s="2" customFormat="1" ht="81.75" thickTop="1" x14ac:dyDescent="0.35">
      <c r="A18" s="79"/>
      <c r="B18" s="315"/>
      <c r="C18" s="315"/>
      <c r="D18" s="315"/>
      <c r="E18" s="334"/>
      <c r="F18" s="334"/>
      <c r="G18" s="67" t="s">
        <v>34</v>
      </c>
      <c r="H18" s="369"/>
      <c r="I18" s="15" t="s">
        <v>149</v>
      </c>
      <c r="J18" s="15" t="s">
        <v>239</v>
      </c>
      <c r="K18" s="138" t="s">
        <v>240</v>
      </c>
      <c r="L18" s="7">
        <v>1</v>
      </c>
      <c r="M18" s="74">
        <v>0</v>
      </c>
      <c r="N18" s="7">
        <v>0</v>
      </c>
      <c r="O18" s="7">
        <f t="shared" si="0"/>
        <v>1</v>
      </c>
      <c r="P18" s="138" t="s">
        <v>241</v>
      </c>
      <c r="Q18" s="138">
        <v>1</v>
      </c>
      <c r="R18" s="138" t="s">
        <v>34</v>
      </c>
      <c r="S18" s="138" t="s">
        <v>34</v>
      </c>
      <c r="T18" s="138"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0" t="s">
        <v>35</v>
      </c>
      <c r="AG18" s="12" t="s">
        <v>392</v>
      </c>
      <c r="AH18" s="10" t="s">
        <v>367</v>
      </c>
      <c r="AI18" s="10" t="s">
        <v>417</v>
      </c>
      <c r="AJ18" s="14" t="s">
        <v>35</v>
      </c>
      <c r="AK18" s="14" t="s">
        <v>36</v>
      </c>
    </row>
    <row r="19" spans="1:37" s="2" customFormat="1" ht="95.25" thickBot="1" x14ac:dyDescent="0.4">
      <c r="A19" s="79"/>
      <c r="B19" s="315"/>
      <c r="C19" s="315"/>
      <c r="D19" s="315"/>
      <c r="E19" s="334"/>
      <c r="F19" s="334"/>
      <c r="G19" s="67" t="s">
        <v>34</v>
      </c>
      <c r="H19" s="369"/>
      <c r="I19" s="16" t="s">
        <v>100</v>
      </c>
      <c r="J19" s="15" t="s">
        <v>101</v>
      </c>
      <c r="K19" s="56" t="s">
        <v>150</v>
      </c>
      <c r="L19" s="7">
        <v>1</v>
      </c>
      <c r="M19" s="65">
        <v>0</v>
      </c>
      <c r="N19" s="7">
        <v>0</v>
      </c>
      <c r="O19" s="7">
        <f t="shared" si="0"/>
        <v>1</v>
      </c>
      <c r="P19" s="56" t="str">
        <f t="shared" si="1"/>
        <v xml:space="preserve">HERIDA  GOLPE </v>
      </c>
      <c r="Q19" s="56">
        <v>8</v>
      </c>
      <c r="R19" s="56" t="s">
        <v>34</v>
      </c>
      <c r="S19" s="56" t="s">
        <v>34</v>
      </c>
      <c r="T19" s="56" t="s">
        <v>34</v>
      </c>
      <c r="U19" s="8">
        <v>0</v>
      </c>
      <c r="V19" s="8">
        <v>1</v>
      </c>
      <c r="W19" s="8">
        <f t="shared" si="2"/>
        <v>0</v>
      </c>
      <c r="X19" s="9"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6"/>
        <v>IV</v>
      </c>
      <c r="AC19" s="10" t="str">
        <f t="shared" si="7"/>
        <v>Mantener las medidas de control existentes, pero se deberían considerar soluciones o mejoras y se deben hacer comprobaciones periódicas para asegurar que el riesgo aún es tolerable.</v>
      </c>
      <c r="AD19" s="12" t="str">
        <f t="shared" si="8"/>
        <v>Aceptable</v>
      </c>
      <c r="AE19" s="10" t="s">
        <v>104</v>
      </c>
      <c r="AF19" s="56" t="s">
        <v>35</v>
      </c>
      <c r="AG19" s="56" t="s">
        <v>35</v>
      </c>
      <c r="AH19" s="211" t="s">
        <v>105</v>
      </c>
      <c r="AI19" s="13" t="s">
        <v>456</v>
      </c>
      <c r="AJ19" s="56" t="s">
        <v>35</v>
      </c>
      <c r="AK19" s="14" t="s">
        <v>36</v>
      </c>
    </row>
    <row r="20" spans="1:37" s="2" customFormat="1" ht="81.75" thickTop="1" x14ac:dyDescent="0.35">
      <c r="A20" s="79"/>
      <c r="B20" s="315"/>
      <c r="C20" s="315"/>
      <c r="D20" s="315"/>
      <c r="E20" s="334"/>
      <c r="F20" s="334"/>
      <c r="G20" s="67" t="s">
        <v>34</v>
      </c>
      <c r="H20" s="369"/>
      <c r="I20" s="15" t="s">
        <v>111</v>
      </c>
      <c r="J20" s="15" t="s">
        <v>112</v>
      </c>
      <c r="K20" s="211" t="s">
        <v>422</v>
      </c>
      <c r="L20" s="7">
        <v>1</v>
      </c>
      <c r="M20" s="243">
        <v>0</v>
      </c>
      <c r="N20" s="7">
        <v>0</v>
      </c>
      <c r="O20" s="7">
        <f t="shared" si="0"/>
        <v>1</v>
      </c>
      <c r="P20" s="211" t="s">
        <v>423</v>
      </c>
      <c r="Q20" s="211">
        <v>8</v>
      </c>
      <c r="R20" s="211" t="s">
        <v>34</v>
      </c>
      <c r="S20" s="211" t="s">
        <v>34</v>
      </c>
      <c r="T20" s="211" t="s">
        <v>45</v>
      </c>
      <c r="U20" s="8">
        <v>2</v>
      </c>
      <c r="V20" s="8">
        <v>2</v>
      </c>
      <c r="W20" s="8">
        <f t="shared" si="2"/>
        <v>4</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40</v>
      </c>
      <c r="AB20" s="11" t="str">
        <f t="shared" si="6"/>
        <v>III</v>
      </c>
      <c r="AC20" s="10" t="str">
        <f t="shared" si="7"/>
        <v>Mejorar si es posible. Sería conveniente justificar la intervención y su rentabilidad.</v>
      </c>
      <c r="AD20" s="12" t="str">
        <f t="shared" si="8"/>
        <v>Aceptable</v>
      </c>
      <c r="AE20" s="12" t="s">
        <v>35</v>
      </c>
      <c r="AF20" s="15" t="s">
        <v>35</v>
      </c>
      <c r="AG20" s="15" t="s">
        <v>35</v>
      </c>
      <c r="AH20" s="15" t="s">
        <v>35</v>
      </c>
      <c r="AI20" s="13" t="s">
        <v>414</v>
      </c>
      <c r="AJ20" s="15" t="s">
        <v>35</v>
      </c>
      <c r="AK20" s="14" t="s">
        <v>36</v>
      </c>
    </row>
    <row r="21" spans="1:37" s="2" customFormat="1" ht="81.75" thickBot="1" x14ac:dyDescent="0.4">
      <c r="A21" s="79"/>
      <c r="B21" s="315"/>
      <c r="C21" s="315"/>
      <c r="D21" s="315"/>
      <c r="E21" s="334"/>
      <c r="F21" s="334"/>
      <c r="G21" s="67" t="s">
        <v>34</v>
      </c>
      <c r="H21" s="370"/>
      <c r="I21" s="16" t="s">
        <v>54</v>
      </c>
      <c r="J21" s="15" t="s">
        <v>119</v>
      </c>
      <c r="K21" s="56" t="s">
        <v>107</v>
      </c>
      <c r="L21" s="7">
        <v>1</v>
      </c>
      <c r="M21" s="65">
        <v>0</v>
      </c>
      <c r="N21" s="7">
        <v>0</v>
      </c>
      <c r="O21" s="7">
        <f t="shared" si="0"/>
        <v>1</v>
      </c>
      <c r="P21" s="56" t="str">
        <f t="shared" si="1"/>
        <v>MUERTE, FRACTURAS, LACERACIÓN, CONTUSIÓN, HERIDAS</v>
      </c>
      <c r="Q21" s="56">
        <v>8</v>
      </c>
      <c r="R21" s="56" t="s">
        <v>34</v>
      </c>
      <c r="S21" s="56" t="s">
        <v>34</v>
      </c>
      <c r="T21" s="56" t="s">
        <v>34</v>
      </c>
      <c r="U21" s="8">
        <v>2</v>
      </c>
      <c r="V21" s="8">
        <v>1</v>
      </c>
      <c r="W21" s="8">
        <f t="shared" si="2"/>
        <v>2</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60</v>
      </c>
      <c r="AA21" s="8">
        <f t="shared" si="5"/>
        <v>120</v>
      </c>
      <c r="AB21" s="11" t="str">
        <f t="shared" si="6"/>
        <v>III</v>
      </c>
      <c r="AC21" s="10" t="str">
        <f t="shared" si="7"/>
        <v>Mejorar si es posible. Sería conveniente justificar la intervención y su rentabilidad.</v>
      </c>
      <c r="AD21" s="12" t="str">
        <f t="shared" si="8"/>
        <v>Aceptable</v>
      </c>
      <c r="AE21" s="10" t="s">
        <v>109</v>
      </c>
      <c r="AF21" s="15" t="s">
        <v>35</v>
      </c>
      <c r="AG21" s="15" t="s">
        <v>35</v>
      </c>
      <c r="AH21" s="15" t="s">
        <v>110</v>
      </c>
      <c r="AI21" s="13" t="s">
        <v>418</v>
      </c>
      <c r="AJ21" s="15" t="s">
        <v>35</v>
      </c>
      <c r="AK21" s="14" t="s">
        <v>36</v>
      </c>
    </row>
    <row r="22" spans="1:37" s="2" customFormat="1" ht="96" thickTop="1" thickBot="1" x14ac:dyDescent="0.4">
      <c r="A22" s="80"/>
      <c r="B22" s="376"/>
      <c r="C22" s="376"/>
      <c r="D22" s="376"/>
      <c r="E22" s="378"/>
      <c r="F22" s="378"/>
      <c r="G22" s="67" t="s">
        <v>34</v>
      </c>
      <c r="H22" s="81" t="s">
        <v>113</v>
      </c>
      <c r="I22" s="76" t="s">
        <v>114</v>
      </c>
      <c r="J22" s="15" t="s">
        <v>116</v>
      </c>
      <c r="K22" s="56" t="s">
        <v>115</v>
      </c>
      <c r="L22" s="7">
        <v>1</v>
      </c>
      <c r="M22" s="65">
        <v>0</v>
      </c>
      <c r="N22" s="7">
        <v>0</v>
      </c>
      <c r="O22" s="7">
        <f t="shared" si="0"/>
        <v>1</v>
      </c>
      <c r="P22" s="56" t="str">
        <f t="shared" si="1"/>
        <v>HERIDAS, FRACTURAS LACERACIONES MUERTE</v>
      </c>
      <c r="Q22" s="56">
        <v>8</v>
      </c>
      <c r="R22" s="56" t="s">
        <v>34</v>
      </c>
      <c r="S22" s="56" t="s">
        <v>34</v>
      </c>
      <c r="T22" s="56" t="s">
        <v>34</v>
      </c>
      <c r="U22" s="8">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10</v>
      </c>
      <c r="AA22" s="8">
        <f t="shared" si="5"/>
        <v>20</v>
      </c>
      <c r="AB22" s="11" t="str">
        <f t="shared" si="6"/>
        <v>IV</v>
      </c>
      <c r="AC22" s="10" t="str">
        <f t="shared" si="7"/>
        <v>Mantener las medidas de control existentes, pero se deberían considerar soluciones o mejoras y se deben hacer comprobaciones periódicas para asegurar que el riesgo aún es tolerable.</v>
      </c>
      <c r="AD22" s="12" t="str">
        <f t="shared" si="8"/>
        <v>Aceptable</v>
      </c>
      <c r="AE22" s="24" t="s">
        <v>117</v>
      </c>
      <c r="AF22" s="56" t="s">
        <v>35</v>
      </c>
      <c r="AG22" s="56" t="s">
        <v>35</v>
      </c>
      <c r="AH22" s="211" t="s">
        <v>118</v>
      </c>
      <c r="AI22" s="13" t="s">
        <v>426</v>
      </c>
      <c r="AJ22" s="56" t="s">
        <v>35</v>
      </c>
      <c r="AK22" s="14" t="s">
        <v>36</v>
      </c>
    </row>
    <row r="23" spans="1:37" ht="15.75" x14ac:dyDescent="0.3">
      <c r="E23" s="4"/>
      <c r="H23" s="4"/>
      <c r="Z23" s="117" t="s">
        <v>193</v>
      </c>
      <c r="AF23" s="4"/>
      <c r="AG23" s="4"/>
      <c r="AH23" s="4"/>
      <c r="AI23" s="221"/>
      <c r="AJ23" s="4"/>
    </row>
    <row r="24" spans="1:37" x14ac:dyDescent="0.3">
      <c r="E24" s="4"/>
      <c r="H24" s="4"/>
      <c r="AF24" s="4"/>
      <c r="AG24" s="4"/>
      <c r="AH24" s="4"/>
      <c r="AI24" s="221"/>
      <c r="AJ24" s="4"/>
    </row>
    <row r="25" spans="1:37" x14ac:dyDescent="0.3">
      <c r="E25" s="4"/>
      <c r="H25" s="4"/>
      <c r="AF25" s="4"/>
      <c r="AG25" s="4"/>
      <c r="AH25" s="4"/>
      <c r="AJ25" s="4"/>
    </row>
    <row r="26" spans="1:37" x14ac:dyDescent="0.3">
      <c r="E26" s="4"/>
      <c r="H26" s="4"/>
      <c r="AF26" s="4"/>
      <c r="AG26" s="4"/>
      <c r="AH26" s="4"/>
      <c r="AJ26" s="4"/>
    </row>
    <row r="27" spans="1:37" x14ac:dyDescent="0.3">
      <c r="E27" s="4"/>
      <c r="H27" s="4"/>
      <c r="AF27" s="4"/>
      <c r="AG27" s="4"/>
      <c r="AH27" s="4"/>
      <c r="AJ27" s="4"/>
    </row>
    <row r="28" spans="1:37" x14ac:dyDescent="0.3">
      <c r="E28" s="4"/>
      <c r="H28" s="4"/>
      <c r="AF28" s="4"/>
      <c r="AG28" s="4"/>
      <c r="AH28" s="4"/>
      <c r="AJ28" s="4"/>
    </row>
    <row r="29" spans="1:37" x14ac:dyDescent="0.3">
      <c r="E29" s="4"/>
      <c r="H29" s="4"/>
      <c r="AF29" s="4"/>
      <c r="AG29" s="4"/>
      <c r="AH29" s="4"/>
      <c r="AJ29" s="4"/>
    </row>
  </sheetData>
  <autoFilter ref="B10:AK22" xr:uid="{00000000-0009-0000-0000-000006000000}"/>
  <mergeCells count="45">
    <mergeCell ref="AD9:AD10"/>
    <mergeCell ref="AE9:AE10"/>
    <mergeCell ref="AF9:AF10"/>
    <mergeCell ref="AK9:AK10"/>
    <mergeCell ref="AA9:AA10"/>
    <mergeCell ref="AB9:AB10"/>
    <mergeCell ref="AC9:AC10"/>
    <mergeCell ref="AH9:AH10"/>
    <mergeCell ref="W9:W10"/>
    <mergeCell ref="X9:X10"/>
    <mergeCell ref="Y9:Y10"/>
    <mergeCell ref="Z9:Z10"/>
    <mergeCell ref="R9:T9"/>
    <mergeCell ref="U9:U10"/>
    <mergeCell ref="P9:P10"/>
    <mergeCell ref="Q9:Q10"/>
    <mergeCell ref="B5:T5"/>
    <mergeCell ref="U5:AK5"/>
    <mergeCell ref="B7:T8"/>
    <mergeCell ref="U7:AC8"/>
    <mergeCell ref="AD7:AD8"/>
    <mergeCell ref="AE7:AK7"/>
    <mergeCell ref="AE8:AK8"/>
    <mergeCell ref="B9:B10"/>
    <mergeCell ref="AI9:AI10"/>
    <mergeCell ref="AJ9:AJ10"/>
    <mergeCell ref="K9:K10"/>
    <mergeCell ref="L9:O9"/>
    <mergeCell ref="AG9:AG10"/>
    <mergeCell ref="V9:V10"/>
    <mergeCell ref="C9:C10"/>
    <mergeCell ref="C11:C22"/>
    <mergeCell ref="B11:B22"/>
    <mergeCell ref="D11:D22"/>
    <mergeCell ref="E11:E22"/>
    <mergeCell ref="H17:H21"/>
    <mergeCell ref="H9:J9"/>
    <mergeCell ref="D9:D10"/>
    <mergeCell ref="E9:E10"/>
    <mergeCell ref="F9:F10"/>
    <mergeCell ref="G9:G10"/>
    <mergeCell ref="H15:H16"/>
    <mergeCell ref="G12:G13"/>
    <mergeCell ref="H12:H13"/>
    <mergeCell ref="F11:F22"/>
  </mergeCells>
  <conditionalFormatting sqref="AB11:AE12 AE22:AF22 AB19:AE19 AE21 AB21:AD22 AB15:AE17">
    <cfRule type="cellIs" dxfId="1214" priority="64" stopIfTrue="1" operator="equal">
      <formula>"I"</formula>
    </cfRule>
    <cfRule type="cellIs" dxfId="1213" priority="65" stopIfTrue="1" operator="equal">
      <formula>"II"</formula>
    </cfRule>
    <cfRule type="cellIs" dxfId="1212" priority="66" stopIfTrue="1" operator="between">
      <formula>"III"</formula>
      <formula>"IV"</formula>
    </cfRule>
  </conditionalFormatting>
  <conditionalFormatting sqref="AD11:AE12 AE22:AF22 AD19:AE19 AE21 AD21:AD22 AD15:AE17">
    <cfRule type="cellIs" dxfId="1211" priority="62" stopIfTrue="1" operator="equal">
      <formula>"Aceptable"</formula>
    </cfRule>
    <cfRule type="cellIs" dxfId="1210" priority="63" stopIfTrue="1" operator="equal">
      <formula>"No aceptable"</formula>
    </cfRule>
  </conditionalFormatting>
  <conditionalFormatting sqref="AD11:AD12 AD19 AD21:AD22 AD15:AD17">
    <cfRule type="containsText" dxfId="1209" priority="57" stopIfTrue="1" operator="containsText" text="No aceptable o aceptable con control específico">
      <formula>NOT(ISERROR(SEARCH("No aceptable o aceptable con control específico",AD11)))</formula>
    </cfRule>
    <cfRule type="containsText" dxfId="1208" priority="60" stopIfTrue="1" operator="containsText" text="No aceptable">
      <formula>NOT(ISERROR(SEARCH("No aceptable",AD11)))</formula>
    </cfRule>
    <cfRule type="containsText" dxfId="1207" priority="61" stopIfTrue="1" operator="containsText" text="No Aceptable o aceptable con control específico">
      <formula>NOT(ISERROR(SEARCH("No Aceptable o aceptable con control específico",AD11)))</formula>
    </cfRule>
  </conditionalFormatting>
  <conditionalFormatting sqref="AD18:AE18">
    <cfRule type="cellIs" dxfId="1206" priority="36" stopIfTrue="1" operator="equal">
      <formula>"Aceptable"</formula>
    </cfRule>
    <cfRule type="cellIs" dxfId="1205" priority="37" stopIfTrue="1" operator="equal">
      <formula>"No aceptable"</formula>
    </cfRule>
  </conditionalFormatting>
  <conditionalFormatting sqref="AD18">
    <cfRule type="containsText" dxfId="1204" priority="33" stopIfTrue="1" operator="containsText" text="No aceptable o aceptable con control específico">
      <formula>NOT(ISERROR(SEARCH("No aceptable o aceptable con control específico",AD18)))</formula>
    </cfRule>
    <cfRule type="containsText" dxfId="1203" priority="34" stopIfTrue="1" operator="containsText" text="No aceptable">
      <formula>NOT(ISERROR(SEARCH("No aceptable",AD18)))</formula>
    </cfRule>
    <cfRule type="containsText" dxfId="1202" priority="35" stopIfTrue="1" operator="containsText" text="No Aceptable o aceptable con control específico">
      <formula>NOT(ISERROR(SEARCH("No Aceptable o aceptable con control específico",AD18)))</formula>
    </cfRule>
  </conditionalFormatting>
  <conditionalFormatting sqref="AD20:AE20">
    <cfRule type="cellIs" dxfId="1201" priority="28" stopIfTrue="1" operator="equal">
      <formula>"Aceptable"</formula>
    </cfRule>
    <cfRule type="cellIs" dxfId="1200" priority="29" stopIfTrue="1" operator="equal">
      <formula>"No aceptable"</formula>
    </cfRule>
  </conditionalFormatting>
  <conditionalFormatting sqref="AD20">
    <cfRule type="containsText" dxfId="1199" priority="25" stopIfTrue="1" operator="containsText" text="No aceptable o aceptable con control específico">
      <formula>NOT(ISERROR(SEARCH("No aceptable o aceptable con control específico",AD20)))</formula>
    </cfRule>
    <cfRule type="containsText" dxfId="1198" priority="26" stopIfTrue="1" operator="containsText" text="No aceptable">
      <formula>NOT(ISERROR(SEARCH("No aceptable",AD20)))</formula>
    </cfRule>
    <cfRule type="containsText" dxfId="1197" priority="27" stopIfTrue="1" operator="containsText" text="No Aceptable o aceptable con control específico">
      <formula>NOT(ISERROR(SEARCH("No Aceptable o aceptable con control específico",AD20)))</formula>
    </cfRule>
  </conditionalFormatting>
  <conditionalFormatting sqref="AD13">
    <cfRule type="containsText" dxfId="1196" priority="20" stopIfTrue="1" operator="containsText" text="No aceptable o aceptable con control específico">
      <formula>NOT(ISERROR(SEARCH("No aceptable o aceptable con control específico",AD13)))</formula>
    </cfRule>
    <cfRule type="containsText" dxfId="1195" priority="21" stopIfTrue="1" operator="containsText" text="No aceptable">
      <formula>NOT(ISERROR(SEARCH("No aceptable",AD13)))</formula>
    </cfRule>
    <cfRule type="containsText" dxfId="1194" priority="22" stopIfTrue="1" operator="containsText" text="No Aceptable o aceptable con control específico">
      <formula>NOT(ISERROR(SEARCH("No Aceptable o aceptable con control específico",AD13)))</formula>
    </cfRule>
  </conditionalFormatting>
  <conditionalFormatting sqref="AD14">
    <cfRule type="containsText" dxfId="1193" priority="15" stopIfTrue="1" operator="containsText" text="No aceptable o aceptable con control específico">
      <formula>NOT(ISERROR(SEARCH("No aceptable o aceptable con control específico",AD14)))</formula>
    </cfRule>
    <cfRule type="containsText" dxfId="1192" priority="16" stopIfTrue="1" operator="containsText" text="No aceptable">
      <formula>NOT(ISERROR(SEARCH("No aceptable",AD14)))</formula>
    </cfRule>
    <cfRule type="containsText" dxfId="1191" priority="17" stopIfTrue="1" operator="containsText" text="No Aceptable o aceptable con control específico">
      <formula>NOT(ISERROR(SEARCH("No Aceptable o aceptable con control específico",AD14)))</formula>
    </cfRule>
  </conditionalFormatting>
  <conditionalFormatting sqref="AD13:AE13">
    <cfRule type="cellIs" dxfId="1190" priority="23" stopIfTrue="1" operator="equal">
      <formula>"Aceptable"</formula>
    </cfRule>
    <cfRule type="cellIs" dxfId="1189" priority="24" stopIfTrue="1" operator="equal">
      <formula>"No aceptable"</formula>
    </cfRule>
  </conditionalFormatting>
  <conditionalFormatting sqref="AD14:AE14">
    <cfRule type="cellIs" dxfId="1188" priority="18" stopIfTrue="1" operator="equal">
      <formula>"Aceptable"</formula>
    </cfRule>
    <cfRule type="cellIs" dxfId="1187" priority="19" stopIfTrue="1" operator="equal">
      <formula>"No aceptable"</formula>
    </cfRule>
  </conditionalFormatting>
  <conditionalFormatting sqref="AB13">
    <cfRule type="cellIs" dxfId="1186" priority="12" stopIfTrue="1" operator="equal">
      <formula>"I"</formula>
    </cfRule>
    <cfRule type="cellIs" dxfId="1185" priority="13" stopIfTrue="1" operator="equal">
      <formula>"II"</formula>
    </cfRule>
    <cfRule type="cellIs" dxfId="1184" priority="14" stopIfTrue="1" operator="between">
      <formula>"III"</formula>
      <formula>"IV"</formula>
    </cfRule>
  </conditionalFormatting>
  <conditionalFormatting sqref="AB14">
    <cfRule type="containsText" dxfId="1183" priority="7" stopIfTrue="1" operator="containsText" text="No aceptable o aceptable con control específico">
      <formula>NOT(ISERROR(SEARCH("No aceptable o aceptable con control específico",AB14)))</formula>
    </cfRule>
    <cfRule type="containsText" dxfId="1182" priority="8" stopIfTrue="1" operator="containsText" text="No aceptable">
      <formula>NOT(ISERROR(SEARCH("No aceptable",AB14)))</formula>
    </cfRule>
    <cfRule type="containsText" dxfId="1181" priority="9" stopIfTrue="1" operator="containsText" text="No Aceptable o aceptable con control específico">
      <formula>NOT(ISERROR(SEARCH("No Aceptable o aceptable con control específico",AB14)))</formula>
    </cfRule>
  </conditionalFormatting>
  <conditionalFormatting sqref="AB14">
    <cfRule type="cellIs" dxfId="1180" priority="10" stopIfTrue="1" operator="equal">
      <formula>"Aceptable"</formula>
    </cfRule>
    <cfRule type="cellIs" dxfId="1179" priority="11" stopIfTrue="1" operator="equal">
      <formula>"No aceptable"</formula>
    </cfRule>
  </conditionalFormatting>
  <conditionalFormatting sqref="AB18">
    <cfRule type="cellIs" dxfId="1178" priority="4" stopIfTrue="1" operator="equal">
      <formula>"I"</formula>
    </cfRule>
    <cfRule type="cellIs" dxfId="1177" priority="5" stopIfTrue="1" operator="equal">
      <formula>"II"</formula>
    </cfRule>
    <cfRule type="cellIs" dxfId="1176" priority="6" stopIfTrue="1" operator="between">
      <formula>"III"</formula>
      <formula>"IV"</formula>
    </cfRule>
  </conditionalFormatting>
  <conditionalFormatting sqref="AB20">
    <cfRule type="cellIs" dxfId="1175" priority="1" stopIfTrue="1" operator="equal">
      <formula>"I"</formula>
    </cfRule>
    <cfRule type="cellIs" dxfId="1174" priority="2" stopIfTrue="1" operator="equal">
      <formula>"II"</formula>
    </cfRule>
    <cfRule type="cellIs" dxfId="1173" priority="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2" xr:uid="{00000000-0002-0000-0600-000000000000}">
      <formula1>"100,60,25,10"</formula1>
    </dataValidation>
    <dataValidation type="list" allowBlank="1" showInputMessage="1" prompt="4 = Continua_x000a_3 = Frecuente_x000a_2 = Ocasional_x000a_1 = Esporádica" sqref="V11:V22" xr:uid="{00000000-0002-0000-0600-000001000000}">
      <formula1>"4, 3, 2, 1"</formula1>
    </dataValidation>
    <dataValidation type="list" allowBlank="1" showInputMessage="1" showErrorMessage="1" prompt="10 = Muy Alto_x000a_6 = Alto_x000a_2 = Medio_x000a_0 = Bajo" sqref="U11:U22" xr:uid="{00000000-0002-0000-0600-000002000000}">
      <formula1>"10, 6, 2, 0, "</formula1>
    </dataValidation>
    <dataValidation allowBlank="1" sqref="AA11:AA22" xr:uid="{00000000-0002-0000-0600-000003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L35"/>
  <sheetViews>
    <sheetView workbookViewId="0">
      <selection activeCell="B1" sqref="B1"/>
    </sheetView>
  </sheetViews>
  <sheetFormatPr baseColWidth="10" defaultRowHeight="15" x14ac:dyDescent="0.3"/>
  <cols>
    <col min="1" max="1" width="1.85546875" style="4" customWidth="1"/>
    <col min="2" max="2" width="5.7109375" style="4" customWidth="1"/>
    <col min="3" max="3" width="7.5703125" style="4" customWidth="1"/>
    <col min="4" max="4" width="6.28515625" style="4" customWidth="1"/>
    <col min="5" max="5" width="7.7109375" style="5" customWidth="1"/>
    <col min="6" max="6" width="12.710937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1: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64" ht="6.75" customHeight="1" x14ac:dyDescent="0.3"/>
    <row r="5" spans="1: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ht="7.5" customHeight="1" x14ac:dyDescent="0.3"/>
    <row r="7" spans="1:64" s="2" customFormat="1" ht="21" x14ac:dyDescent="0.35">
      <c r="B7" s="325" t="s">
        <v>16</v>
      </c>
      <c r="C7" s="325"/>
      <c r="D7" s="325"/>
      <c r="E7" s="325"/>
      <c r="F7" s="325"/>
      <c r="G7" s="325"/>
      <c r="H7" s="325"/>
      <c r="I7" s="325"/>
      <c r="J7" s="325"/>
      <c r="K7" s="325"/>
      <c r="L7" s="325"/>
      <c r="M7" s="325"/>
      <c r="N7" s="325"/>
      <c r="O7" s="325"/>
      <c r="P7" s="325"/>
      <c r="Q7" s="325"/>
      <c r="R7" s="325"/>
      <c r="S7" s="325"/>
      <c r="T7" s="325"/>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x14ac:dyDescent="0.35">
      <c r="B8" s="325"/>
      <c r="C8" s="325"/>
      <c r="D8" s="325"/>
      <c r="E8" s="325"/>
      <c r="F8" s="325"/>
      <c r="G8" s="325"/>
      <c r="H8" s="325"/>
      <c r="I8" s="325"/>
      <c r="J8" s="325"/>
      <c r="K8" s="325"/>
      <c r="L8" s="325"/>
      <c r="M8" s="325"/>
      <c r="N8" s="325"/>
      <c r="O8" s="325"/>
      <c r="P8" s="325"/>
      <c r="Q8" s="325"/>
      <c r="R8" s="325"/>
      <c r="S8" s="325"/>
      <c r="T8" s="325"/>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08" t="s">
        <v>22</v>
      </c>
      <c r="C9" s="308" t="s">
        <v>23</v>
      </c>
      <c r="D9" s="308" t="s">
        <v>40</v>
      </c>
      <c r="E9" s="308" t="s">
        <v>20</v>
      </c>
      <c r="F9" s="308" t="s">
        <v>21</v>
      </c>
      <c r="G9" s="308" t="s">
        <v>128</v>
      </c>
      <c r="H9" s="307" t="s">
        <v>2</v>
      </c>
      <c r="I9" s="307"/>
      <c r="J9" s="307"/>
      <c r="K9" s="307" t="s">
        <v>5</v>
      </c>
      <c r="L9" s="318" t="s">
        <v>133</v>
      </c>
      <c r="M9" s="319"/>
      <c r="N9" s="319"/>
      <c r="O9" s="320"/>
      <c r="P9" s="307" t="s">
        <v>24</v>
      </c>
      <c r="Q9" s="308" t="s">
        <v>134</v>
      </c>
      <c r="R9" s="307" t="s">
        <v>0</v>
      </c>
      <c r="S9" s="307"/>
      <c r="T9" s="307"/>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2.25" x14ac:dyDescent="0.35">
      <c r="B10" s="308"/>
      <c r="C10" s="308"/>
      <c r="D10" s="308"/>
      <c r="E10" s="308"/>
      <c r="F10" s="308"/>
      <c r="G10" s="308"/>
      <c r="H10" s="55" t="s">
        <v>3</v>
      </c>
      <c r="I10" s="55" t="s">
        <v>4</v>
      </c>
      <c r="J10" s="55" t="s">
        <v>6</v>
      </c>
      <c r="K10" s="307"/>
      <c r="L10" s="54" t="s">
        <v>42</v>
      </c>
      <c r="M10" s="54" t="s">
        <v>43</v>
      </c>
      <c r="N10" s="27" t="s">
        <v>44</v>
      </c>
      <c r="O10" s="27" t="s">
        <v>47</v>
      </c>
      <c r="P10" s="307"/>
      <c r="Q10" s="308"/>
      <c r="R10" s="55" t="s">
        <v>6</v>
      </c>
      <c r="S10" s="55" t="s">
        <v>1</v>
      </c>
      <c r="T10" s="55"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s="2" customFormat="1" ht="67.5" customHeight="1" thickBot="1" x14ac:dyDescent="0.4">
      <c r="A11" s="1"/>
      <c r="B11" s="328" t="s">
        <v>252</v>
      </c>
      <c r="C11" s="328" t="s">
        <v>336</v>
      </c>
      <c r="D11" s="328" t="s">
        <v>337</v>
      </c>
      <c r="E11" s="333" t="s">
        <v>464</v>
      </c>
      <c r="F11" s="333" t="s">
        <v>465</v>
      </c>
      <c r="G11" s="67" t="s">
        <v>45</v>
      </c>
      <c r="H11" s="311" t="s">
        <v>37</v>
      </c>
      <c r="I11" s="15" t="s">
        <v>52</v>
      </c>
      <c r="J11" s="15" t="s">
        <v>57</v>
      </c>
      <c r="K11" s="56" t="s">
        <v>59</v>
      </c>
      <c r="L11" s="7">
        <v>1</v>
      </c>
      <c r="M11" s="65">
        <v>0</v>
      </c>
      <c r="N11" s="7">
        <v>0</v>
      </c>
      <c r="O11" s="7">
        <f>SUM(L11:N11)</f>
        <v>1</v>
      </c>
      <c r="P11" s="56" t="str">
        <f>K11</f>
        <v xml:space="preserve">FATIGA VISUAL, CEFALEÁ, DISMINUCIÓN DE LA DESTREZA Y PRECISIÓN, DESLUMBRAMIENTO </v>
      </c>
      <c r="Q11" s="56">
        <v>8</v>
      </c>
      <c r="R11" s="56" t="s">
        <v>64</v>
      </c>
      <c r="S11" s="56" t="s">
        <v>120</v>
      </c>
      <c r="T11" s="92" t="s">
        <v>34</v>
      </c>
      <c r="U11" s="90">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2"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672</v>
      </c>
      <c r="AI11" s="13" t="s">
        <v>616</v>
      </c>
      <c r="AJ11" s="56" t="s">
        <v>35</v>
      </c>
      <c r="AK11" s="14" t="s">
        <v>36</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67.5" customHeight="1" thickBot="1" x14ac:dyDescent="0.4">
      <c r="A12" s="1"/>
      <c r="B12" s="315"/>
      <c r="C12" s="315"/>
      <c r="D12" s="315"/>
      <c r="E12" s="334"/>
      <c r="F12" s="334"/>
      <c r="G12" s="67" t="s">
        <v>34</v>
      </c>
      <c r="H12" s="312"/>
      <c r="I12" s="16" t="s">
        <v>56</v>
      </c>
      <c r="J12" s="15" t="s">
        <v>71</v>
      </c>
      <c r="K12" s="56" t="s">
        <v>72</v>
      </c>
      <c r="L12" s="7">
        <v>1</v>
      </c>
      <c r="M12" s="65">
        <v>0</v>
      </c>
      <c r="N12" s="7">
        <v>0</v>
      </c>
      <c r="O12" s="7">
        <f>SUM(L12:N12)</f>
        <v>1</v>
      </c>
      <c r="P12" s="56" t="s">
        <v>73</v>
      </c>
      <c r="Q12" s="56">
        <v>8</v>
      </c>
      <c r="R12" s="56" t="s">
        <v>74</v>
      </c>
      <c r="S12" s="56" t="s">
        <v>34</v>
      </c>
      <c r="T12" s="56" t="s">
        <v>34</v>
      </c>
      <c r="U12" s="8">
        <v>2</v>
      </c>
      <c r="V12" s="8">
        <v>4</v>
      </c>
      <c r="W12" s="8">
        <f>V12*U12</f>
        <v>8</v>
      </c>
      <c r="X12" s="9" t="str">
        <f>+IF(AND(U12*V12&gt;=24,U12*V12&lt;=40),"MA",IF(AND(U12*V12&gt;=10,U12*V12&lt;=20),"A",IF(AND(U12*V12&gt;=6,U12*V12&lt;=8),"M",IF(AND(U12*V12&gt;=0,U12*V12&lt;=4),"B",""))))</f>
        <v>M</v>
      </c>
      <c r="Y12" s="1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
        <v>10</v>
      </c>
      <c r="AA12" s="8">
        <f>W12*Z12</f>
        <v>80</v>
      </c>
      <c r="AB12" s="11" t="str">
        <f>+IF(AND(U12*V12*Z12&gt;=600,U12*V12*Z12&lt;=4000),"I",IF(AND(U12*V12*Z12&gt;=150,U12*V12*Z12&lt;=500),"II",IF(AND(U12*V12*Z12&gt;=40,U12*V12*Z12&lt;=120),"III",IF(AND(U12*V12*Z12&gt;=0,U12*V12*Z12&lt;=20),"IV",""))))</f>
        <v>III</v>
      </c>
      <c r="AC12" s="1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+IF(AB12="I","No aceptable",IF(AB12="II","No aceptable o aceptable con control específico",IF(AB12="III","Aceptable",IF(AB12="IV","Aceptable",""))))</f>
        <v>Aceptable</v>
      </c>
      <c r="AE12" s="10" t="s">
        <v>35</v>
      </c>
      <c r="AF12" s="15" t="s">
        <v>35</v>
      </c>
      <c r="AG12" s="15" t="s">
        <v>35</v>
      </c>
      <c r="AH12" s="15" t="s">
        <v>35</v>
      </c>
      <c r="AI12" s="19" t="s">
        <v>466</v>
      </c>
      <c r="AJ12" s="15" t="s">
        <v>35</v>
      </c>
      <c r="AK12" s="14" t="s">
        <v>36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23" thickTop="1" thickBot="1" x14ac:dyDescent="0.4">
      <c r="A13" s="1"/>
      <c r="B13" s="315"/>
      <c r="C13" s="315"/>
      <c r="D13" s="315"/>
      <c r="E13" s="334"/>
      <c r="F13" s="334"/>
      <c r="G13" s="67" t="s">
        <v>45</v>
      </c>
      <c r="H13" s="311" t="s">
        <v>49</v>
      </c>
      <c r="I13" s="16" t="s">
        <v>80</v>
      </c>
      <c r="J13" s="15" t="s">
        <v>81</v>
      </c>
      <c r="K13" s="56" t="s">
        <v>151</v>
      </c>
      <c r="L13" s="7">
        <v>1</v>
      </c>
      <c r="M13" s="65">
        <v>0</v>
      </c>
      <c r="N13" s="7">
        <v>0</v>
      </c>
      <c r="O13" s="7">
        <f t="shared" ref="O13:O23" si="0">SUM(L13:N13)</f>
        <v>1</v>
      </c>
      <c r="P13" s="56" t="str">
        <f t="shared" ref="P13:P23" si="1">K13</f>
        <v>ALTERACIONES DE SUEÑO ESTRÉS</v>
      </c>
      <c r="Q13" s="56">
        <v>8</v>
      </c>
      <c r="R13" s="56" t="s">
        <v>34</v>
      </c>
      <c r="S13" s="56" t="s">
        <v>34</v>
      </c>
      <c r="T13" s="92" t="s">
        <v>34</v>
      </c>
      <c r="U13" s="90">
        <v>2</v>
      </c>
      <c r="V13" s="8">
        <v>2</v>
      </c>
      <c r="W13" s="8">
        <f t="shared" ref="W13:W23" si="2">V13*U13</f>
        <v>4</v>
      </c>
      <c r="X13" s="9" t="str">
        <f t="shared" ref="X13:X23" si="3">+IF(AND(U13*V13&gt;=24,U13*V13&lt;=40),"MA",IF(AND(U13*V13&gt;=10,U13*V13&lt;=20),"A",IF(AND(U13*V13&gt;=6,U13*V13&lt;=8),"M",IF(AND(U13*V13&gt;=0,U13*V13&lt;=4),"B",""))))</f>
        <v>B</v>
      </c>
      <c r="Y13" s="10" t="str">
        <f t="shared" ref="Y13:Y23"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8">
        <v>25</v>
      </c>
      <c r="AA13" s="8">
        <f t="shared" ref="AA13:AA23" si="5">W13*Z13</f>
        <v>100</v>
      </c>
      <c r="AB13" s="11" t="str">
        <f t="shared" ref="AB13:AB23" si="6">+IF(AND(U13*V13*Z13&gt;=600,U13*V13*Z13&lt;=4000),"I",IF(AND(U13*V13*Z13&gt;=150,U13*V13*Z13&lt;=500),"II",IF(AND(U13*V13*Z13&gt;=40,U13*V13*Z13&lt;=120),"III",IF(AND(U13*V13*Z13&gt;=0,U13*V13*Z13&lt;=20),"IV",""))))</f>
        <v>III</v>
      </c>
      <c r="AC13" s="10" t="str">
        <f t="shared" ref="AC13:AC23" si="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2" t="str">
        <f t="shared" ref="AD13:AD23" si="8">+IF(AB13="I","No aceptable",IF(AB13="II","No aceptable o aceptable con control específico",IF(AB13="III","Aceptable",IF(AB13="IV","Aceptable",""))))</f>
        <v>Aceptable</v>
      </c>
      <c r="AE13" s="18" t="s">
        <v>441</v>
      </c>
      <c r="AF13" s="15" t="s">
        <v>35</v>
      </c>
      <c r="AG13" s="15" t="s">
        <v>35</v>
      </c>
      <c r="AH13" s="15" t="s">
        <v>35</v>
      </c>
      <c r="AI13" s="19" t="s">
        <v>611</v>
      </c>
      <c r="AJ13" s="15" t="s">
        <v>35</v>
      </c>
      <c r="AK13" s="14" t="s">
        <v>36</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08.75" thickTop="1" x14ac:dyDescent="0.35">
      <c r="A14" s="1"/>
      <c r="B14" s="315"/>
      <c r="C14" s="315"/>
      <c r="D14" s="315"/>
      <c r="E14" s="334"/>
      <c r="F14" s="334"/>
      <c r="G14" s="67" t="s">
        <v>45</v>
      </c>
      <c r="H14" s="321"/>
      <c r="I14" s="56" t="s">
        <v>86</v>
      </c>
      <c r="J14" s="15" t="s">
        <v>580</v>
      </c>
      <c r="K14" s="17" t="s">
        <v>615</v>
      </c>
      <c r="L14" s="3">
        <v>1</v>
      </c>
      <c r="M14" s="65">
        <v>0</v>
      </c>
      <c r="N14" s="7">
        <v>0</v>
      </c>
      <c r="O14" s="7">
        <f t="shared" si="0"/>
        <v>1</v>
      </c>
      <c r="P14" s="56" t="s">
        <v>610</v>
      </c>
      <c r="Q14" s="56">
        <v>8</v>
      </c>
      <c r="R14" s="56" t="s">
        <v>34</v>
      </c>
      <c r="S14" s="56" t="s">
        <v>34</v>
      </c>
      <c r="T14" s="92" t="s">
        <v>34</v>
      </c>
      <c r="U14" s="90">
        <v>2</v>
      </c>
      <c r="V14" s="8">
        <v>2</v>
      </c>
      <c r="W14" s="8">
        <f t="shared" si="2"/>
        <v>4</v>
      </c>
      <c r="X14" s="9" t="str">
        <f t="shared" si="3"/>
        <v>B</v>
      </c>
      <c r="Y14" s="10" t="str">
        <f t="shared" si="4"/>
        <v>Situación mejorable con exposición ocasional o esporádica, o situación sin anomalía destacable con cualquier nivel de exposición. No es esperable que se materialice el riesgo, aunque puede ser concebible.</v>
      </c>
      <c r="Z14" s="8">
        <v>25</v>
      </c>
      <c r="AA14" s="8">
        <f t="shared" si="5"/>
        <v>100</v>
      </c>
      <c r="AB14" s="11" t="str">
        <f t="shared" si="6"/>
        <v>III</v>
      </c>
      <c r="AC14" s="10" t="str">
        <f t="shared" si="7"/>
        <v>Mejorar si es posible. Sería conveniente justificar la intervención y su rentabilidad.</v>
      </c>
      <c r="AD14" s="12" t="str">
        <f t="shared" si="8"/>
        <v>Aceptable</v>
      </c>
      <c r="AE14" s="18" t="s">
        <v>584</v>
      </c>
      <c r="AF14" s="15" t="s">
        <v>35</v>
      </c>
      <c r="AG14" s="15" t="s">
        <v>35</v>
      </c>
      <c r="AH14" s="15" t="s">
        <v>35</v>
      </c>
      <c r="AI14" s="19" t="s">
        <v>664</v>
      </c>
      <c r="AJ14" s="15" t="s">
        <v>35</v>
      </c>
      <c r="AK14" s="135" t="s">
        <v>617</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48.5" x14ac:dyDescent="0.35">
      <c r="A15" s="1"/>
      <c r="B15" s="315"/>
      <c r="C15" s="315"/>
      <c r="D15" s="315"/>
      <c r="E15" s="334"/>
      <c r="F15" s="334"/>
      <c r="G15" s="284" t="s">
        <v>45</v>
      </c>
      <c r="H15" s="15" t="s">
        <v>572</v>
      </c>
      <c r="I15" s="15" t="s">
        <v>566</v>
      </c>
      <c r="J15" s="15" t="s">
        <v>666</v>
      </c>
      <c r="K15" s="212" t="s">
        <v>576</v>
      </c>
      <c r="L15" s="276">
        <v>1</v>
      </c>
      <c r="M15" s="280">
        <v>0</v>
      </c>
      <c r="N15" s="281">
        <v>0</v>
      </c>
      <c r="O15" s="281">
        <v>1</v>
      </c>
      <c r="P15" s="15" t="s">
        <v>577</v>
      </c>
      <c r="Q15" s="15">
        <v>8</v>
      </c>
      <c r="R15" s="15" t="s">
        <v>34</v>
      </c>
      <c r="S15" s="15" t="s">
        <v>34</v>
      </c>
      <c r="T15" s="285" t="s">
        <v>34</v>
      </c>
      <c r="U15" s="90">
        <v>2</v>
      </c>
      <c r="V15" s="8">
        <v>3</v>
      </c>
      <c r="W15" s="8">
        <f t="shared" si="2"/>
        <v>6</v>
      </c>
      <c r="X15" s="9" t="str">
        <f t="shared" si="3"/>
        <v>M</v>
      </c>
      <c r="Y15" s="10" t="str">
        <f t="shared" si="4"/>
        <v>Situación deficiente con exposición esporádica, o bien situación mejorable con exposición continuada o frecuente. Es posible que suceda el daño alguna vez.</v>
      </c>
      <c r="Z15" s="8">
        <v>25</v>
      </c>
      <c r="AA15" s="8">
        <f t="shared" si="5"/>
        <v>150</v>
      </c>
      <c r="AB15" s="11" t="str">
        <f t="shared" si="6"/>
        <v>II</v>
      </c>
      <c r="AC15" s="10" t="str">
        <f t="shared" si="7"/>
        <v>Corregir y adoptar medidas de control de inmediato. Sin embargo suspenda actividades si el nivel de riesgo está por encima o igual de 360.</v>
      </c>
      <c r="AD15" s="12" t="str">
        <f t="shared" si="8"/>
        <v>No aceptable o aceptable con control específico</v>
      </c>
      <c r="AE15" s="282" t="s">
        <v>578</v>
      </c>
      <c r="AF15" s="15" t="s">
        <v>35</v>
      </c>
      <c r="AG15" s="15" t="s">
        <v>35</v>
      </c>
      <c r="AH15" s="15" t="s">
        <v>35</v>
      </c>
      <c r="AI15" s="20" t="s">
        <v>866</v>
      </c>
      <c r="AJ15" s="15" t="s">
        <v>602</v>
      </c>
      <c r="AK15" s="135" t="s">
        <v>617</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67.5" x14ac:dyDescent="0.35">
      <c r="A16" s="1"/>
      <c r="B16" s="315"/>
      <c r="C16" s="315"/>
      <c r="D16" s="315"/>
      <c r="E16" s="334"/>
      <c r="F16" s="334"/>
      <c r="G16" s="67" t="s">
        <v>45</v>
      </c>
      <c r="H16" s="311" t="s">
        <v>58</v>
      </c>
      <c r="I16" s="56" t="s">
        <v>90</v>
      </c>
      <c r="J16" s="15" t="s">
        <v>93</v>
      </c>
      <c r="K16" s="56" t="s">
        <v>91</v>
      </c>
      <c r="L16" s="3">
        <v>1</v>
      </c>
      <c r="M16" s="65">
        <v>0</v>
      </c>
      <c r="N16" s="7">
        <v>0</v>
      </c>
      <c r="O16" s="7">
        <f t="shared" si="0"/>
        <v>1</v>
      </c>
      <c r="P16" s="56" t="str">
        <f t="shared" si="1"/>
        <v>ALTERACIONES OSTEOMUSCULARES DE ESPALDA Y EXTREMIDADES.</v>
      </c>
      <c r="Q16" s="56">
        <v>8</v>
      </c>
      <c r="R16" s="56" t="s">
        <v>34</v>
      </c>
      <c r="S16" s="56" t="s">
        <v>94</v>
      </c>
      <c r="T16" s="92" t="s">
        <v>34</v>
      </c>
      <c r="U16" s="90">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392</v>
      </c>
      <c r="AI16" s="20" t="s">
        <v>461</v>
      </c>
      <c r="AJ16" s="56" t="s">
        <v>35</v>
      </c>
      <c r="AK16" s="14" t="s">
        <v>36</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68.25" thickBot="1" x14ac:dyDescent="0.4">
      <c r="A17" s="1"/>
      <c r="B17" s="315"/>
      <c r="C17" s="315"/>
      <c r="D17" s="315"/>
      <c r="E17" s="334"/>
      <c r="F17" s="334"/>
      <c r="G17" s="67" t="s">
        <v>45</v>
      </c>
      <c r="H17" s="312"/>
      <c r="I17" s="16" t="s">
        <v>51</v>
      </c>
      <c r="J17" s="15" t="s">
        <v>97</v>
      </c>
      <c r="K17" s="56" t="s">
        <v>91</v>
      </c>
      <c r="L17" s="7">
        <v>1</v>
      </c>
      <c r="M17" s="65">
        <v>0</v>
      </c>
      <c r="N17" s="7">
        <v>0</v>
      </c>
      <c r="O17" s="7">
        <f t="shared" si="0"/>
        <v>1</v>
      </c>
      <c r="P17" s="56" t="str">
        <f t="shared" si="1"/>
        <v>ALTERACIONES OSTEOMUSCULARES DE ESPALDA Y EXTREMIDADES.</v>
      </c>
      <c r="Q17" s="56">
        <v>8</v>
      </c>
      <c r="R17" s="56" t="s">
        <v>34</v>
      </c>
      <c r="S17" s="56" t="s">
        <v>98</v>
      </c>
      <c r="T17" s="92" t="s">
        <v>34</v>
      </c>
      <c r="U17" s="90">
        <v>2</v>
      </c>
      <c r="V17" s="8">
        <v>4</v>
      </c>
      <c r="W17" s="8">
        <f t="shared" si="2"/>
        <v>8</v>
      </c>
      <c r="X17" s="9" t="str">
        <f t="shared" si="3"/>
        <v>M</v>
      </c>
      <c r="Y17" s="10" t="str">
        <f t="shared" si="4"/>
        <v>Situación deficiente con exposición esporádica, o bien situación mejorable con exposición continuada o frecuente. Es posible que suceda el daño alguna vez.</v>
      </c>
      <c r="Z17" s="8">
        <v>10</v>
      </c>
      <c r="AA17" s="8">
        <f t="shared" si="5"/>
        <v>80</v>
      </c>
      <c r="AB17" s="11" t="str">
        <f t="shared" si="6"/>
        <v>III</v>
      </c>
      <c r="AC17" s="10" t="str">
        <f t="shared" si="7"/>
        <v>Mejorar si es posible. Sería conveniente justificar la intervención y su rentabilidad.</v>
      </c>
      <c r="AD17" s="12" t="str">
        <f t="shared" si="8"/>
        <v>Aceptable</v>
      </c>
      <c r="AE17" s="10" t="s">
        <v>95</v>
      </c>
      <c r="AF17" s="15" t="s">
        <v>35</v>
      </c>
      <c r="AG17" s="15" t="s">
        <v>35</v>
      </c>
      <c r="AH17" s="8" t="s">
        <v>467</v>
      </c>
      <c r="AI17" s="20" t="s">
        <v>427</v>
      </c>
      <c r="AJ17" s="56" t="s">
        <v>35</v>
      </c>
      <c r="AK17" s="14" t="s">
        <v>36</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82.5" thickTop="1" thickBot="1" x14ac:dyDescent="0.4">
      <c r="A18" s="1"/>
      <c r="B18" s="315"/>
      <c r="C18" s="315"/>
      <c r="D18" s="315"/>
      <c r="E18" s="334"/>
      <c r="F18" s="334"/>
      <c r="G18" s="67" t="s">
        <v>34</v>
      </c>
      <c r="H18" s="311" t="s">
        <v>50</v>
      </c>
      <c r="I18" s="16" t="s">
        <v>149</v>
      </c>
      <c r="J18" s="15" t="s">
        <v>153</v>
      </c>
      <c r="K18" s="56" t="s">
        <v>150</v>
      </c>
      <c r="L18" s="7">
        <v>1</v>
      </c>
      <c r="M18" s="65">
        <v>0</v>
      </c>
      <c r="N18" s="7">
        <v>0</v>
      </c>
      <c r="O18" s="7">
        <f t="shared" si="0"/>
        <v>1</v>
      </c>
      <c r="P18" s="56" t="str">
        <f t="shared" si="1"/>
        <v xml:space="preserve">HERIDA  GOLPE </v>
      </c>
      <c r="Q18" s="56">
        <v>8</v>
      </c>
      <c r="R18" s="56" t="s">
        <v>34</v>
      </c>
      <c r="S18" s="56" t="s">
        <v>34</v>
      </c>
      <c r="T18" s="92" t="s">
        <v>34</v>
      </c>
      <c r="U18" s="90">
        <v>2</v>
      </c>
      <c r="V18" s="8">
        <v>2</v>
      </c>
      <c r="W18" s="8">
        <f t="shared" si="2"/>
        <v>4</v>
      </c>
      <c r="X18" s="9" t="str">
        <f t="shared" si="3"/>
        <v>B</v>
      </c>
      <c r="Y18" s="10" t="str">
        <f t="shared" si="4"/>
        <v>Situación mejorable con exposición ocasional o esporádica, o situación sin anomalía destacable con cualquier nivel de exposición. No es esperable que se materialice el riesgo, aunque puede ser concebible.</v>
      </c>
      <c r="Z18" s="8">
        <v>10</v>
      </c>
      <c r="AA18" s="8">
        <f t="shared" si="5"/>
        <v>40</v>
      </c>
      <c r="AB18" s="11" t="str">
        <f t="shared" si="6"/>
        <v>III</v>
      </c>
      <c r="AC18" s="10" t="str">
        <f t="shared" si="7"/>
        <v>Mejorar si es posible. Sería conveniente justificar la intervención y su rentabilidad.</v>
      </c>
      <c r="AD18" s="12" t="str">
        <f t="shared" si="8"/>
        <v>Aceptable</v>
      </c>
      <c r="AE18" s="10" t="s">
        <v>155</v>
      </c>
      <c r="AF18" s="15" t="s">
        <v>35</v>
      </c>
      <c r="AG18" s="15" t="s">
        <v>35</v>
      </c>
      <c r="AH18" s="8" t="s">
        <v>346</v>
      </c>
      <c r="AI18" s="20" t="s">
        <v>363</v>
      </c>
      <c r="AJ18" s="56" t="s">
        <v>35</v>
      </c>
      <c r="AK18" s="14" t="s">
        <v>36</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1.75" thickTop="1" x14ac:dyDescent="0.35">
      <c r="A19" s="1"/>
      <c r="B19" s="315"/>
      <c r="C19" s="315"/>
      <c r="D19" s="315"/>
      <c r="E19" s="334"/>
      <c r="F19" s="334"/>
      <c r="G19" s="67" t="s">
        <v>34</v>
      </c>
      <c r="H19" s="321"/>
      <c r="I19" s="15" t="s">
        <v>149</v>
      </c>
      <c r="J19" s="15" t="s">
        <v>239</v>
      </c>
      <c r="K19" s="138" t="s">
        <v>240</v>
      </c>
      <c r="L19" s="7">
        <v>1</v>
      </c>
      <c r="M19" s="74">
        <v>0</v>
      </c>
      <c r="N19" s="7">
        <v>0</v>
      </c>
      <c r="O19" s="7">
        <f t="shared" si="0"/>
        <v>1</v>
      </c>
      <c r="P19" s="138" t="s">
        <v>241</v>
      </c>
      <c r="Q19" s="138">
        <v>1</v>
      </c>
      <c r="R19" s="138" t="s">
        <v>34</v>
      </c>
      <c r="S19" s="138" t="s">
        <v>34</v>
      </c>
      <c r="T19" s="138" t="s">
        <v>34</v>
      </c>
      <c r="U19" s="8">
        <v>6</v>
      </c>
      <c r="V19" s="8">
        <v>2</v>
      </c>
      <c r="W19" s="8">
        <f t="shared" si="2"/>
        <v>12</v>
      </c>
      <c r="X19" s="9" t="str">
        <f t="shared" si="3"/>
        <v>A</v>
      </c>
      <c r="Y19" s="10" t="str">
        <f t="shared" si="4"/>
        <v>Situación deficiente con exposición frecuente u ocasional, o bien situación muy deficiente con exposición ocasional o esporádica. La materialización de Riesgo es posible que suceda varias veces en la vida laboral</v>
      </c>
      <c r="Z19" s="8">
        <v>10</v>
      </c>
      <c r="AA19" s="8">
        <f t="shared" si="5"/>
        <v>120</v>
      </c>
      <c r="AB19" s="11" t="str">
        <f t="shared" si="6"/>
        <v>III</v>
      </c>
      <c r="AC19" s="10" t="str">
        <f t="shared" si="7"/>
        <v>Mejorar si es posible. Sería conveniente justificar la intervención y su rentabilidad.</v>
      </c>
      <c r="AD19" s="12" t="str">
        <f t="shared" si="8"/>
        <v>Aceptable</v>
      </c>
      <c r="AE19" s="10" t="s">
        <v>242</v>
      </c>
      <c r="AF19" s="12" t="s">
        <v>35</v>
      </c>
      <c r="AG19" s="12" t="s">
        <v>392</v>
      </c>
      <c r="AH19" s="10" t="s">
        <v>367</v>
      </c>
      <c r="AI19" s="10" t="s">
        <v>417</v>
      </c>
      <c r="AJ19" s="211" t="s">
        <v>35</v>
      </c>
      <c r="AK19" s="14" t="s">
        <v>36</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95.25" thickBot="1" x14ac:dyDescent="0.4">
      <c r="A20" s="1"/>
      <c r="B20" s="315"/>
      <c r="C20" s="315"/>
      <c r="D20" s="315"/>
      <c r="E20" s="334"/>
      <c r="F20" s="334"/>
      <c r="G20" s="67" t="s">
        <v>34</v>
      </c>
      <c r="H20" s="321"/>
      <c r="I20" s="16" t="s">
        <v>100</v>
      </c>
      <c r="J20" s="15" t="s">
        <v>101</v>
      </c>
      <c r="K20" s="56" t="s">
        <v>150</v>
      </c>
      <c r="L20" s="7">
        <v>1</v>
      </c>
      <c r="M20" s="65">
        <v>0</v>
      </c>
      <c r="N20" s="7">
        <v>0</v>
      </c>
      <c r="O20" s="7">
        <f t="shared" si="0"/>
        <v>1</v>
      </c>
      <c r="P20" s="56" t="str">
        <f t="shared" si="1"/>
        <v xml:space="preserve">HERIDA  GOLPE </v>
      </c>
      <c r="Q20" s="56">
        <v>8</v>
      </c>
      <c r="R20" s="56" t="s">
        <v>34</v>
      </c>
      <c r="S20" s="56" t="s">
        <v>34</v>
      </c>
      <c r="T20" s="92" t="s">
        <v>34</v>
      </c>
      <c r="U20" s="90">
        <v>0</v>
      </c>
      <c r="V20" s="8">
        <v>1</v>
      </c>
      <c r="W20" s="8">
        <f t="shared" si="2"/>
        <v>0</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10</v>
      </c>
      <c r="AA20" s="8">
        <f t="shared" si="5"/>
        <v>0</v>
      </c>
      <c r="AB20" s="11" t="str">
        <f t="shared" si="6"/>
        <v>IV</v>
      </c>
      <c r="AC20" s="10" t="str">
        <f t="shared" si="7"/>
        <v>Mantener las medidas de control existentes, pero se deberían considerar soluciones o mejoras y se deben hacer comprobaciones periódicas para asegurar que el riesgo aún es tolerable.</v>
      </c>
      <c r="AD20" s="12" t="str">
        <f t="shared" si="8"/>
        <v>Aceptable</v>
      </c>
      <c r="AE20" s="10" t="s">
        <v>104</v>
      </c>
      <c r="AF20" s="56" t="s">
        <v>35</v>
      </c>
      <c r="AG20" s="211" t="s">
        <v>35</v>
      </c>
      <c r="AH20" s="211" t="s">
        <v>105</v>
      </c>
      <c r="AI20" s="13" t="s">
        <v>414</v>
      </c>
      <c r="AJ20" s="56" t="s">
        <v>35</v>
      </c>
      <c r="AK20" s="14" t="s">
        <v>36</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1.75" thickTop="1" x14ac:dyDescent="0.35">
      <c r="A21" s="1"/>
      <c r="B21" s="315"/>
      <c r="C21" s="315"/>
      <c r="D21" s="315"/>
      <c r="E21" s="334"/>
      <c r="F21" s="334"/>
      <c r="G21" s="67" t="s">
        <v>34</v>
      </c>
      <c r="H21" s="321"/>
      <c r="I21" s="15" t="s">
        <v>111</v>
      </c>
      <c r="J21" s="15" t="s">
        <v>112</v>
      </c>
      <c r="K21" s="211" t="s">
        <v>422</v>
      </c>
      <c r="L21" s="7">
        <v>1</v>
      </c>
      <c r="M21" s="243">
        <v>0</v>
      </c>
      <c r="N21" s="7">
        <v>0</v>
      </c>
      <c r="O21" s="7">
        <f t="shared" si="0"/>
        <v>1</v>
      </c>
      <c r="P21" s="211" t="s">
        <v>423</v>
      </c>
      <c r="Q21" s="211">
        <v>8</v>
      </c>
      <c r="R21" s="211" t="s">
        <v>34</v>
      </c>
      <c r="S21" s="211" t="s">
        <v>34</v>
      </c>
      <c r="T21" s="211" t="s">
        <v>45</v>
      </c>
      <c r="U21" s="8">
        <v>2</v>
      </c>
      <c r="V21" s="8">
        <v>2</v>
      </c>
      <c r="W21" s="8">
        <f t="shared" si="2"/>
        <v>4</v>
      </c>
      <c r="X21" s="9" t="str">
        <f t="shared" si="3"/>
        <v>B</v>
      </c>
      <c r="Y21" s="10" t="str">
        <f t="shared" si="4"/>
        <v>Situación mejorable con exposición ocasional o esporádica, o situación sin anomalía destacable con cualquier nivel de exposición. No es esperable que se materialice el riesgo, aunque puede ser concebible.</v>
      </c>
      <c r="Z21" s="8">
        <v>10</v>
      </c>
      <c r="AA21" s="8">
        <f t="shared" si="5"/>
        <v>40</v>
      </c>
      <c r="AB21" s="11" t="str">
        <f t="shared" si="6"/>
        <v>III</v>
      </c>
      <c r="AC21" s="10" t="str">
        <f t="shared" si="7"/>
        <v>Mejorar si es posible. Sería conveniente justificar la intervención y su rentabilidad.</v>
      </c>
      <c r="AD21" s="12" t="str">
        <f t="shared" si="8"/>
        <v>Aceptable</v>
      </c>
      <c r="AE21" s="12" t="s">
        <v>35</v>
      </c>
      <c r="AF21" s="15" t="s">
        <v>35</v>
      </c>
      <c r="AG21" s="15" t="s">
        <v>35</v>
      </c>
      <c r="AH21" s="15" t="s">
        <v>35</v>
      </c>
      <c r="AI21" s="13" t="s">
        <v>414</v>
      </c>
      <c r="AJ21" s="15" t="s">
        <v>35</v>
      </c>
      <c r="AK21" s="14" t="s">
        <v>36</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ht="81.75" thickBot="1" x14ac:dyDescent="0.35">
      <c r="A22" s="34"/>
      <c r="B22" s="315"/>
      <c r="C22" s="315"/>
      <c r="D22" s="315"/>
      <c r="E22" s="334"/>
      <c r="F22" s="334"/>
      <c r="G22" s="67" t="s">
        <v>34</v>
      </c>
      <c r="H22" s="312"/>
      <c r="I22" s="16" t="s">
        <v>54</v>
      </c>
      <c r="J22" s="15" t="s">
        <v>119</v>
      </c>
      <c r="K22" s="56" t="s">
        <v>107</v>
      </c>
      <c r="L22" s="7">
        <v>1</v>
      </c>
      <c r="M22" s="65">
        <v>0</v>
      </c>
      <c r="N22" s="7">
        <v>0</v>
      </c>
      <c r="O22" s="7">
        <f t="shared" si="0"/>
        <v>1</v>
      </c>
      <c r="P22" s="56" t="str">
        <f t="shared" si="1"/>
        <v>MUERTE, FRACTURAS, LACERACIÓN, CONTUSIÓN, HERIDAS</v>
      </c>
      <c r="Q22" s="56">
        <v>8</v>
      </c>
      <c r="R22" s="56" t="s">
        <v>34</v>
      </c>
      <c r="S22" s="56" t="s">
        <v>34</v>
      </c>
      <c r="T22" s="92" t="s">
        <v>34</v>
      </c>
      <c r="U22" s="90">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60</v>
      </c>
      <c r="AA22" s="8">
        <f t="shared" si="5"/>
        <v>120</v>
      </c>
      <c r="AB22" s="11" t="str">
        <f t="shared" si="6"/>
        <v>III</v>
      </c>
      <c r="AC22" s="10" t="str">
        <f t="shared" si="7"/>
        <v>Mejorar si es posible. Sería conveniente justificar la intervención y su rentabilidad.</v>
      </c>
      <c r="AD22" s="12" t="str">
        <f t="shared" si="8"/>
        <v>Aceptable</v>
      </c>
      <c r="AE22" s="10" t="s">
        <v>109</v>
      </c>
      <c r="AF22" s="15" t="s">
        <v>35</v>
      </c>
      <c r="AG22" s="15" t="s">
        <v>35</v>
      </c>
      <c r="AH22" s="15" t="s">
        <v>366</v>
      </c>
      <c r="AI22" s="13" t="s">
        <v>360</v>
      </c>
      <c r="AJ22" s="15" t="s">
        <v>35</v>
      </c>
      <c r="AK22" s="14" t="s">
        <v>36</v>
      </c>
    </row>
    <row r="23" spans="1:64" ht="82.5" thickTop="1" thickBot="1" x14ac:dyDescent="0.35">
      <c r="A23" s="39"/>
      <c r="B23" s="329"/>
      <c r="C23" s="329"/>
      <c r="D23" s="329"/>
      <c r="E23" s="335"/>
      <c r="F23" s="335"/>
      <c r="G23" s="67" t="s">
        <v>34</v>
      </c>
      <c r="H23" s="25" t="s">
        <v>113</v>
      </c>
      <c r="I23" s="94" t="s">
        <v>114</v>
      </c>
      <c r="J23" s="95" t="s">
        <v>116</v>
      </c>
      <c r="K23" s="94" t="s">
        <v>115</v>
      </c>
      <c r="L23" s="96">
        <v>1</v>
      </c>
      <c r="M23" s="97">
        <v>0</v>
      </c>
      <c r="N23" s="96">
        <v>0</v>
      </c>
      <c r="O23" s="96">
        <f t="shared" si="0"/>
        <v>1</v>
      </c>
      <c r="P23" s="94" t="str">
        <f t="shared" si="1"/>
        <v>HERIDAS, FRACTURAS LACERACIONES MUERTE</v>
      </c>
      <c r="Q23" s="94">
        <v>8</v>
      </c>
      <c r="R23" s="94" t="s">
        <v>34</v>
      </c>
      <c r="S23" s="94" t="s">
        <v>34</v>
      </c>
      <c r="T23" s="98" t="s">
        <v>34</v>
      </c>
      <c r="U23" s="90">
        <v>2</v>
      </c>
      <c r="V23" s="8">
        <v>1</v>
      </c>
      <c r="W23" s="8">
        <f t="shared" si="2"/>
        <v>2</v>
      </c>
      <c r="X23" s="9" t="str">
        <f t="shared" si="3"/>
        <v>B</v>
      </c>
      <c r="Y23" s="10" t="str">
        <f t="shared" si="4"/>
        <v>Situación mejorable con exposición ocasional o esporádica, o situación sin anomalía destacable con cualquier nivel de exposición. No es esperable que se materialice el riesgo, aunque puede ser concebible.</v>
      </c>
      <c r="Z23" s="8">
        <v>60</v>
      </c>
      <c r="AA23" s="8">
        <f t="shared" si="5"/>
        <v>120</v>
      </c>
      <c r="AB23" s="11" t="str">
        <f t="shared" si="6"/>
        <v>III</v>
      </c>
      <c r="AC23" s="10" t="str">
        <f t="shared" si="7"/>
        <v>Mejorar si es posible. Sería conveniente justificar la intervención y su rentabilidad.</v>
      </c>
      <c r="AD23" s="12" t="str">
        <f t="shared" si="8"/>
        <v>Aceptable</v>
      </c>
      <c r="AE23" s="24" t="s">
        <v>117</v>
      </c>
      <c r="AF23" s="56" t="s">
        <v>35</v>
      </c>
      <c r="AG23" s="211" t="s">
        <v>35</v>
      </c>
      <c r="AH23" s="211" t="s">
        <v>118</v>
      </c>
      <c r="AI23" s="13" t="s">
        <v>426</v>
      </c>
      <c r="AJ23" s="56" t="s">
        <v>35</v>
      </c>
      <c r="AK23" s="14" t="s">
        <v>36</v>
      </c>
    </row>
    <row r="24" spans="1:64" x14ac:dyDescent="0.3">
      <c r="E24" s="4"/>
      <c r="H24" s="4"/>
      <c r="AF24" s="4"/>
      <c r="AG24" s="4"/>
      <c r="AH24" s="4"/>
      <c r="AJ24" s="4"/>
    </row>
    <row r="25" spans="1:64" x14ac:dyDescent="0.3">
      <c r="E25" s="4"/>
      <c r="H25" s="4"/>
      <c r="AF25" s="4"/>
      <c r="AG25" s="4"/>
      <c r="AH25" s="4"/>
      <c r="AJ25" s="4"/>
    </row>
    <row r="26" spans="1:64" x14ac:dyDescent="0.3">
      <c r="E26" s="4"/>
      <c r="H26" s="4"/>
      <c r="AF26" s="4"/>
      <c r="AG26" s="4"/>
      <c r="AH26" s="4"/>
      <c r="AJ26" s="4"/>
    </row>
    <row r="27" spans="1:64" x14ac:dyDescent="0.3">
      <c r="E27" s="4"/>
      <c r="H27" s="4"/>
      <c r="AF27" s="4"/>
      <c r="AG27" s="4"/>
      <c r="AH27" s="4"/>
      <c r="AJ27" s="4"/>
    </row>
    <row r="28" spans="1:64" x14ac:dyDescent="0.3">
      <c r="E28" s="4"/>
      <c r="H28" s="4"/>
      <c r="AF28" s="4"/>
      <c r="AG28" s="4"/>
      <c r="AH28" s="4"/>
      <c r="AJ28" s="4"/>
    </row>
    <row r="29" spans="1:64" x14ac:dyDescent="0.3">
      <c r="E29" s="4"/>
      <c r="H29" s="4"/>
      <c r="AF29" s="4"/>
      <c r="AG29" s="4"/>
      <c r="AH29" s="4"/>
      <c r="AJ29" s="4"/>
    </row>
    <row r="30" spans="1:64" x14ac:dyDescent="0.3">
      <c r="E30" s="4"/>
      <c r="H30" s="4"/>
      <c r="AF30" s="4"/>
      <c r="AG30" s="4"/>
      <c r="AH30" s="4"/>
      <c r="AJ30" s="4"/>
    </row>
    <row r="31" spans="1:64" x14ac:dyDescent="0.3">
      <c r="E31" s="4"/>
      <c r="H31" s="4"/>
      <c r="AF31" s="4"/>
      <c r="AG31" s="4"/>
      <c r="AH31" s="4"/>
      <c r="AJ31" s="4"/>
    </row>
    <row r="32" spans="1:64" x14ac:dyDescent="0.3">
      <c r="E32" s="4"/>
      <c r="H32" s="4"/>
      <c r="AF32" s="4"/>
      <c r="AG32" s="4"/>
      <c r="AH32" s="4"/>
      <c r="AJ32" s="4"/>
    </row>
    <row r="33" spans="5:36" x14ac:dyDescent="0.3">
      <c r="E33" s="4"/>
      <c r="H33" s="4"/>
      <c r="AF33" s="4"/>
      <c r="AG33" s="4"/>
      <c r="AH33" s="4"/>
      <c r="AJ33" s="4"/>
    </row>
    <row r="34" spans="5:36" x14ac:dyDescent="0.3">
      <c r="E34" s="4"/>
      <c r="H34" s="4"/>
      <c r="AF34" s="4"/>
      <c r="AG34" s="4"/>
      <c r="AH34" s="4"/>
      <c r="AJ34" s="4"/>
    </row>
    <row r="35" spans="5:36" x14ac:dyDescent="0.3">
      <c r="E35" s="4"/>
      <c r="H35" s="4"/>
      <c r="AF35" s="4"/>
      <c r="AG35" s="4"/>
      <c r="AH35" s="4"/>
      <c r="AJ35" s="4"/>
    </row>
  </sheetData>
  <mergeCells count="45">
    <mergeCell ref="H11:H12"/>
    <mergeCell ref="H13:H14"/>
    <mergeCell ref="H16:H17"/>
    <mergeCell ref="H18:H22"/>
    <mergeCell ref="B11:B23"/>
    <mergeCell ref="C11:C23"/>
    <mergeCell ref="D11:D23"/>
    <mergeCell ref="E11:E23"/>
    <mergeCell ref="F11:F23"/>
    <mergeCell ref="AG9:AG10"/>
    <mergeCell ref="AH9:AH10"/>
    <mergeCell ref="AI9:AI10"/>
    <mergeCell ref="AJ9:AJ10"/>
    <mergeCell ref="AK9:AK10"/>
    <mergeCell ref="Q9:Q10"/>
    <mergeCell ref="R9:T9"/>
    <mergeCell ref="AF9:AF10"/>
    <mergeCell ref="U9:U10"/>
    <mergeCell ref="V9:V10"/>
    <mergeCell ref="W9:W10"/>
    <mergeCell ref="X9:X10"/>
    <mergeCell ref="Y9:Y10"/>
    <mergeCell ref="Z9:Z10"/>
    <mergeCell ref="AA9:AA10"/>
    <mergeCell ref="AB9:AB10"/>
    <mergeCell ref="AC9:AC10"/>
    <mergeCell ref="AD9:AD10"/>
    <mergeCell ref="AE9:AE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D11 AD13:AD18 AD20 AD22:AD23">
    <cfRule type="containsText" dxfId="1172" priority="30" stopIfTrue="1" operator="containsText" text="No aceptable o aceptable con control específico">
      <formula>NOT(ISERROR(SEARCH("No aceptable o aceptable con control específico",AD11)))</formula>
    </cfRule>
    <cfRule type="containsText" dxfId="1171" priority="31" stopIfTrue="1" operator="containsText" text="No aceptable">
      <formula>NOT(ISERROR(SEARCH("No aceptable",AD11)))</formula>
    </cfRule>
    <cfRule type="containsText" dxfId="1170" priority="32" stopIfTrue="1" operator="containsText" text="No Aceptable o aceptable con control específico">
      <formula>NOT(ISERROR(SEARCH("No Aceptable o aceptable con control específico",AD11)))</formula>
    </cfRule>
  </conditionalFormatting>
  <conditionalFormatting sqref="AE23:AF23 AD11:AE11 AD13:AE18 AD20:AE20 AE22 AD22:AD23">
    <cfRule type="cellIs" dxfId="1169" priority="33" stopIfTrue="1" operator="equal">
      <formula>"Aceptable"</formula>
    </cfRule>
    <cfRule type="cellIs" dxfId="1168" priority="34" stopIfTrue="1" operator="equal">
      <formula>"No aceptable"</formula>
    </cfRule>
  </conditionalFormatting>
  <conditionalFormatting sqref="AD12:AE12">
    <cfRule type="cellIs" dxfId="1167" priority="25" stopIfTrue="1" operator="equal">
      <formula>"Aceptable"</formula>
    </cfRule>
    <cfRule type="cellIs" dxfId="1166" priority="26" stopIfTrue="1" operator="equal">
      <formula>"No aceptable"</formula>
    </cfRule>
  </conditionalFormatting>
  <conditionalFormatting sqref="AD12">
    <cfRule type="containsText" dxfId="1165" priority="22" stopIfTrue="1" operator="containsText" text="No aceptable o aceptable con control específico">
      <formula>NOT(ISERROR(SEARCH("No aceptable o aceptable con control específico",AD12)))</formula>
    </cfRule>
    <cfRule type="containsText" dxfId="1164" priority="23" stopIfTrue="1" operator="containsText" text="No aceptable">
      <formula>NOT(ISERROR(SEARCH("No aceptable",AD12)))</formula>
    </cfRule>
    <cfRule type="containsText" dxfId="1163" priority="24" stopIfTrue="1" operator="containsText" text="No Aceptable o aceptable con control específico">
      <formula>NOT(ISERROR(SEARCH("No Aceptable o aceptable con control específico",AD12)))</formula>
    </cfRule>
  </conditionalFormatting>
  <conditionalFormatting sqref="AD19:AE19">
    <cfRule type="cellIs" dxfId="1162" priority="17" stopIfTrue="1" operator="equal">
      <formula>"Aceptable"</formula>
    </cfRule>
    <cfRule type="cellIs" dxfId="1161" priority="18" stopIfTrue="1" operator="equal">
      <formula>"No aceptable"</formula>
    </cfRule>
  </conditionalFormatting>
  <conditionalFormatting sqref="AD19">
    <cfRule type="containsText" dxfId="1160" priority="14" stopIfTrue="1" operator="containsText" text="No aceptable o aceptable con control específico">
      <formula>NOT(ISERROR(SEARCH("No aceptable o aceptable con control específico",AD19)))</formula>
    </cfRule>
    <cfRule type="containsText" dxfId="1159" priority="15" stopIfTrue="1" operator="containsText" text="No aceptable">
      <formula>NOT(ISERROR(SEARCH("No aceptable",AD19)))</formula>
    </cfRule>
    <cfRule type="containsText" dxfId="1158" priority="16" stopIfTrue="1" operator="containsText" text="No Aceptable o aceptable con control específico">
      <formula>NOT(ISERROR(SEARCH("No Aceptable o aceptable con control específico",AD19)))</formula>
    </cfRule>
  </conditionalFormatting>
  <conditionalFormatting sqref="AD21:AE21">
    <cfRule type="cellIs" dxfId="1157" priority="9" stopIfTrue="1" operator="equal">
      <formula>"Aceptable"</formula>
    </cfRule>
    <cfRule type="cellIs" dxfId="1156" priority="10" stopIfTrue="1" operator="equal">
      <formula>"No aceptable"</formula>
    </cfRule>
  </conditionalFormatting>
  <conditionalFormatting sqref="AD21">
    <cfRule type="containsText" dxfId="1155" priority="6" stopIfTrue="1" operator="containsText" text="No aceptable o aceptable con control específico">
      <formula>NOT(ISERROR(SEARCH("No aceptable o aceptable con control específico",AD21)))</formula>
    </cfRule>
    <cfRule type="containsText" dxfId="1154" priority="7" stopIfTrue="1" operator="containsText" text="No aceptable">
      <formula>NOT(ISERROR(SEARCH("No aceptable",AD21)))</formula>
    </cfRule>
    <cfRule type="containsText" dxfId="1153" priority="8" stopIfTrue="1" operator="containsText" text="No Aceptable o aceptable con control específico">
      <formula>NOT(ISERROR(SEARCH("No Aceptable o aceptable con control específico",AD21)))</formula>
    </cfRule>
  </conditionalFormatting>
  <conditionalFormatting sqref="AB11">
    <cfRule type="containsText" dxfId="1152" priority="1" stopIfTrue="1" operator="containsText" text="No aceptable o aceptable con control específico">
      <formula>NOT(ISERROR(SEARCH("No aceptable o aceptable con control específico",AB11)))</formula>
    </cfRule>
    <cfRule type="containsText" dxfId="1151" priority="2" stopIfTrue="1" operator="containsText" text="No aceptable">
      <formula>NOT(ISERROR(SEARCH("No aceptable",AB11)))</formula>
    </cfRule>
    <cfRule type="containsText" dxfId="1150" priority="3" stopIfTrue="1" operator="containsText" text="No Aceptable o aceptable con control específico">
      <formula>NOT(ISERROR(SEARCH("No Aceptable o aceptable con control específico",AB11)))</formula>
    </cfRule>
  </conditionalFormatting>
  <conditionalFormatting sqref="AB11">
    <cfRule type="cellIs" dxfId="1149" priority="4" stopIfTrue="1" operator="equal">
      <formula>"Aceptable"</formula>
    </cfRule>
    <cfRule type="cellIs" dxfId="1148" priority="5" stopIfTrue="1" operator="equal">
      <formula>"No aceptable"</formula>
    </cfRule>
  </conditionalFormatting>
  <dataValidations count="4">
    <dataValidation allowBlank="1" sqref="AA11:AA23" xr:uid="{00000000-0002-0000-0700-000000000000}"/>
    <dataValidation type="list" allowBlank="1" showInputMessage="1" showErrorMessage="1" prompt="10 = Muy Alto_x000a_6 = Alto_x000a_2 = Medio_x000a_0 = Bajo" sqref="U11:U23" xr:uid="{00000000-0002-0000-0700-000001000000}">
      <formula1>"10, 6, 2, 0, "</formula1>
    </dataValidation>
    <dataValidation type="list" allowBlank="1" showInputMessage="1" prompt="4 = Continua_x000a_3 = Frecuente_x000a_2 = Ocasional_x000a_1 = Esporádica" sqref="V11:V23" xr:uid="{00000000-0002-0000-0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3" xr:uid="{00000000-0002-0000-0700-000003000000}">
      <formula1>"100,60,25,10"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BL91"/>
  <sheetViews>
    <sheetView zoomScale="90" zoomScaleNormal="90" workbookViewId="0">
      <selection activeCell="B1" sqref="B1"/>
    </sheetView>
  </sheetViews>
  <sheetFormatPr baseColWidth="10" defaultRowHeight="15" x14ac:dyDescent="0.3"/>
  <cols>
    <col min="1" max="1" width="1.85546875" style="4" customWidth="1"/>
    <col min="2" max="2" width="6.28515625" style="4" customWidth="1"/>
    <col min="3" max="3" width="5.140625" style="4" customWidth="1"/>
    <col min="4" max="4" width="5.7109375" style="4" customWidth="1"/>
    <col min="5" max="5" width="7.42578125" style="5" customWidth="1"/>
    <col min="6" max="6" width="26.140625" style="4" customWidth="1"/>
    <col min="7" max="7" width="8.28515625" style="4" customWidth="1"/>
    <col min="8" max="8" width="20.28515625" style="6" customWidth="1"/>
    <col min="9" max="9" width="29.28515625" style="4" customWidth="1"/>
    <col min="10" max="10" width="29.7109375" style="4" customWidth="1"/>
    <col min="11" max="11" width="38.28515625" style="4" customWidth="1"/>
    <col min="12" max="15" width="5.140625" style="4" customWidth="1"/>
    <col min="16" max="16" width="23.85546875" style="4" bestFit="1" customWidth="1"/>
    <col min="17" max="17" width="5.7109375" style="4" customWidth="1"/>
    <col min="18" max="18" width="15.140625" style="4" customWidth="1"/>
    <col min="19" max="19" width="16" style="4" customWidth="1"/>
    <col min="20" max="20" width="14.7109375" style="4" customWidth="1"/>
    <col min="21" max="21" width="5" style="4" customWidth="1"/>
    <col min="22" max="22" width="5.42578125" style="4" customWidth="1"/>
    <col min="23" max="23" width="8.140625" style="4" customWidth="1"/>
    <col min="24" max="24" width="6.7109375" style="4" customWidth="1"/>
    <col min="25" max="25" width="30.42578125" style="4" customWidth="1"/>
    <col min="26" max="26" width="7.7109375" style="4" customWidth="1"/>
    <col min="27" max="27" width="8.140625" style="4" customWidth="1"/>
    <col min="28" max="28" width="7.28515625" style="4" customWidth="1"/>
    <col min="29" max="29" width="24.42578125" style="4" customWidth="1"/>
    <col min="30" max="30" width="12.7109375" style="4" customWidth="1"/>
    <col min="31" max="31" width="23.5703125" style="4" customWidth="1"/>
    <col min="32" max="32" width="20" style="5" customWidth="1"/>
    <col min="33" max="33" width="27.28515625" style="5" customWidth="1"/>
    <col min="34" max="34" width="22.28515625" style="5" customWidth="1"/>
    <col min="35" max="35" width="40.42578125" style="4" customWidth="1"/>
    <col min="36" max="36" width="18.5703125" style="6" customWidth="1"/>
    <col min="37" max="37" width="19.28515625" style="4" customWidth="1"/>
    <col min="38" max="16384" width="11.42578125" style="4"/>
  </cols>
  <sheetData>
    <row r="1" spans="1:64" ht="24.95" customHeight="1" x14ac:dyDescent="0.3">
      <c r="B1" s="28"/>
      <c r="C1" s="29"/>
      <c r="D1" s="29"/>
      <c r="E1" s="30"/>
      <c r="F1" s="29"/>
      <c r="G1" s="29"/>
      <c r="H1" s="31"/>
      <c r="I1" s="29"/>
      <c r="J1" s="29"/>
      <c r="K1" s="29"/>
      <c r="L1" s="29"/>
      <c r="M1" s="29"/>
      <c r="N1" s="29"/>
      <c r="O1" s="29"/>
      <c r="P1" s="29"/>
      <c r="Q1" s="29"/>
      <c r="R1" s="29"/>
      <c r="S1" s="29"/>
      <c r="T1" s="29"/>
      <c r="U1" s="29"/>
      <c r="V1" s="29"/>
      <c r="W1" s="29"/>
      <c r="X1" s="29"/>
      <c r="Y1" s="29"/>
      <c r="Z1" s="29"/>
      <c r="AA1" s="29"/>
      <c r="AB1" s="29"/>
      <c r="AC1" s="29"/>
      <c r="AD1" s="29"/>
      <c r="AE1" s="29"/>
      <c r="AF1" s="30"/>
      <c r="AG1" s="30"/>
      <c r="AH1" s="30"/>
      <c r="AI1" s="32"/>
      <c r="AJ1" s="43" t="s">
        <v>129</v>
      </c>
      <c r="AK1" s="139" t="s">
        <v>246</v>
      </c>
    </row>
    <row r="2" spans="1:64" ht="24.95" customHeight="1" x14ac:dyDescent="0.3">
      <c r="B2" s="33"/>
      <c r="C2" s="34"/>
      <c r="D2" s="34"/>
      <c r="E2" s="35"/>
      <c r="F2" s="34"/>
      <c r="G2" s="34"/>
      <c r="H2" s="36"/>
      <c r="I2" s="34"/>
      <c r="J2" s="34"/>
      <c r="K2" s="34"/>
      <c r="L2" s="34"/>
      <c r="M2" s="34"/>
      <c r="N2" s="34"/>
      <c r="O2" s="34"/>
      <c r="P2" s="34"/>
      <c r="Q2" s="34"/>
      <c r="R2" s="34"/>
      <c r="S2" s="34"/>
      <c r="T2" s="34"/>
      <c r="U2" s="34"/>
      <c r="V2" s="34"/>
      <c r="W2" s="34"/>
      <c r="X2" s="34"/>
      <c r="Y2" s="34"/>
      <c r="Z2" s="34"/>
      <c r="AA2" s="34"/>
      <c r="AB2" s="34"/>
      <c r="AC2" s="34"/>
      <c r="AD2" s="34"/>
      <c r="AE2" s="34"/>
      <c r="AF2" s="35"/>
      <c r="AG2" s="35"/>
      <c r="AH2" s="35"/>
      <c r="AI2" s="37"/>
      <c r="AJ2" s="43" t="s">
        <v>130</v>
      </c>
      <c r="AK2" s="139">
        <v>1</v>
      </c>
    </row>
    <row r="3" spans="1:64" ht="24.95" customHeight="1" x14ac:dyDescent="0.3">
      <c r="B3" s="38"/>
      <c r="C3" s="39"/>
      <c r="D3" s="39"/>
      <c r="E3" s="40"/>
      <c r="F3" s="39"/>
      <c r="G3" s="39"/>
      <c r="H3" s="41"/>
      <c r="I3" s="39"/>
      <c r="J3" s="39"/>
      <c r="K3" s="39"/>
      <c r="L3" s="39"/>
      <c r="M3" s="39"/>
      <c r="N3" s="39"/>
      <c r="O3" s="39"/>
      <c r="P3" s="39"/>
      <c r="Q3" s="39"/>
      <c r="R3" s="39"/>
      <c r="S3" s="39"/>
      <c r="T3" s="39"/>
      <c r="U3" s="39"/>
      <c r="V3" s="39"/>
      <c r="W3" s="39"/>
      <c r="X3" s="39"/>
      <c r="Y3" s="39"/>
      <c r="Z3" s="39"/>
      <c r="AA3" s="39"/>
      <c r="AB3" s="39"/>
      <c r="AC3" s="39"/>
      <c r="AD3" s="39"/>
      <c r="AE3" s="39"/>
      <c r="AF3" s="40"/>
      <c r="AG3" s="40"/>
      <c r="AH3" s="40"/>
      <c r="AI3" s="42"/>
      <c r="AJ3" s="44" t="s">
        <v>131</v>
      </c>
      <c r="AK3" s="140">
        <v>42870</v>
      </c>
    </row>
    <row r="4" spans="1:64" ht="6.75" customHeight="1" x14ac:dyDescent="0.3"/>
    <row r="5" spans="1:64" ht="32.25" customHeight="1" x14ac:dyDescent="0.3">
      <c r="B5" s="322" t="s">
        <v>904</v>
      </c>
      <c r="C5" s="323"/>
      <c r="D5" s="323"/>
      <c r="E5" s="323"/>
      <c r="F5" s="323"/>
      <c r="G5" s="323"/>
      <c r="H5" s="323"/>
      <c r="I5" s="323"/>
      <c r="J5" s="323"/>
      <c r="K5" s="323"/>
      <c r="L5" s="323"/>
      <c r="M5" s="323"/>
      <c r="N5" s="323"/>
      <c r="O5" s="323"/>
      <c r="P5" s="323"/>
      <c r="Q5" s="323"/>
      <c r="R5" s="323"/>
      <c r="S5" s="323"/>
      <c r="T5" s="324"/>
      <c r="U5" s="322" t="s">
        <v>132</v>
      </c>
      <c r="V5" s="323"/>
      <c r="W5" s="323"/>
      <c r="X5" s="323"/>
      <c r="Y5" s="323"/>
      <c r="Z5" s="323"/>
      <c r="AA5" s="323"/>
      <c r="AB5" s="323"/>
      <c r="AC5" s="323"/>
      <c r="AD5" s="323"/>
      <c r="AE5" s="323"/>
      <c r="AF5" s="323"/>
      <c r="AG5" s="323"/>
      <c r="AH5" s="323"/>
      <c r="AI5" s="323"/>
      <c r="AJ5" s="323"/>
      <c r="AK5" s="324"/>
    </row>
    <row r="6" spans="1:64" ht="7.5" customHeight="1" x14ac:dyDescent="0.3"/>
    <row r="7" spans="1:64" s="2" customFormat="1" ht="21" x14ac:dyDescent="0.35">
      <c r="B7" s="362" t="s">
        <v>16</v>
      </c>
      <c r="C7" s="363"/>
      <c r="D7" s="363"/>
      <c r="E7" s="363"/>
      <c r="F7" s="363"/>
      <c r="G7" s="363"/>
      <c r="H7" s="363"/>
      <c r="I7" s="363"/>
      <c r="J7" s="363"/>
      <c r="K7" s="363"/>
      <c r="L7" s="363"/>
      <c r="M7" s="363"/>
      <c r="N7" s="363"/>
      <c r="O7" s="363"/>
      <c r="P7" s="363"/>
      <c r="Q7" s="363"/>
      <c r="R7" s="363"/>
      <c r="S7" s="363"/>
      <c r="T7" s="364"/>
      <c r="U7" s="326" t="s">
        <v>7</v>
      </c>
      <c r="V7" s="326"/>
      <c r="W7" s="326"/>
      <c r="X7" s="326"/>
      <c r="Y7" s="326"/>
      <c r="Z7" s="326"/>
      <c r="AA7" s="326"/>
      <c r="AB7" s="326"/>
      <c r="AC7" s="326"/>
      <c r="AD7" s="327" t="s">
        <v>19</v>
      </c>
      <c r="AE7" s="326" t="s">
        <v>17</v>
      </c>
      <c r="AF7" s="326"/>
      <c r="AG7" s="326"/>
      <c r="AH7" s="326"/>
      <c r="AI7" s="326"/>
      <c r="AJ7" s="326"/>
      <c r="AK7" s="326"/>
      <c r="AM7" s="1"/>
      <c r="AN7" s="1"/>
      <c r="AO7" s="1"/>
      <c r="AP7" s="1"/>
      <c r="AQ7" s="1"/>
      <c r="AR7" s="1"/>
      <c r="AS7" s="1"/>
      <c r="AT7" s="1"/>
      <c r="AU7" s="1"/>
      <c r="AV7" s="1"/>
      <c r="AW7" s="1"/>
      <c r="AX7" s="1"/>
    </row>
    <row r="8" spans="1:64" s="2" customFormat="1" ht="18" customHeight="1" x14ac:dyDescent="0.35">
      <c r="B8" s="365"/>
      <c r="C8" s="366"/>
      <c r="D8" s="366"/>
      <c r="E8" s="366"/>
      <c r="F8" s="366"/>
      <c r="G8" s="366"/>
      <c r="H8" s="366"/>
      <c r="I8" s="366"/>
      <c r="J8" s="366"/>
      <c r="K8" s="366"/>
      <c r="L8" s="366"/>
      <c r="M8" s="366"/>
      <c r="N8" s="366"/>
      <c r="O8" s="366"/>
      <c r="P8" s="366"/>
      <c r="Q8" s="366"/>
      <c r="R8" s="366"/>
      <c r="S8" s="366"/>
      <c r="T8" s="367"/>
      <c r="U8" s="326"/>
      <c r="V8" s="326"/>
      <c r="W8" s="326"/>
      <c r="X8" s="326"/>
      <c r="Y8" s="326"/>
      <c r="Z8" s="326"/>
      <c r="AA8" s="326"/>
      <c r="AB8" s="326"/>
      <c r="AC8" s="326"/>
      <c r="AD8" s="327"/>
      <c r="AE8" s="317" t="s">
        <v>10</v>
      </c>
      <c r="AF8" s="317"/>
      <c r="AG8" s="317"/>
      <c r="AH8" s="317"/>
      <c r="AI8" s="317"/>
      <c r="AJ8" s="317"/>
      <c r="AK8" s="317"/>
      <c r="AM8" s="1"/>
      <c r="AN8" s="1"/>
      <c r="AO8" s="1"/>
      <c r="AP8" s="1"/>
      <c r="AQ8" s="1"/>
      <c r="AR8" s="1"/>
      <c r="AS8" s="1"/>
      <c r="AT8" s="1"/>
      <c r="AU8" s="1"/>
      <c r="AV8" s="1"/>
      <c r="AW8" s="1"/>
      <c r="AX8" s="1"/>
    </row>
    <row r="9" spans="1:64" s="2" customFormat="1" ht="19.5" customHeight="1" x14ac:dyDescent="0.35">
      <c r="B9" s="338" t="s">
        <v>22</v>
      </c>
      <c r="C9" s="338" t="s">
        <v>23</v>
      </c>
      <c r="D9" s="338" t="s">
        <v>40</v>
      </c>
      <c r="E9" s="338" t="s">
        <v>20</v>
      </c>
      <c r="F9" s="338" t="s">
        <v>21</v>
      </c>
      <c r="G9" s="338" t="s">
        <v>128</v>
      </c>
      <c r="H9" s="318" t="s">
        <v>2</v>
      </c>
      <c r="I9" s="319"/>
      <c r="J9" s="320"/>
      <c r="K9" s="340" t="s">
        <v>5</v>
      </c>
      <c r="L9" s="318" t="s">
        <v>133</v>
      </c>
      <c r="M9" s="319"/>
      <c r="N9" s="319"/>
      <c r="O9" s="320"/>
      <c r="P9" s="340" t="s">
        <v>24</v>
      </c>
      <c r="Q9" s="338" t="s">
        <v>134</v>
      </c>
      <c r="R9" s="318" t="s">
        <v>0</v>
      </c>
      <c r="S9" s="319"/>
      <c r="T9" s="320"/>
      <c r="U9" s="308" t="s">
        <v>31</v>
      </c>
      <c r="V9" s="308" t="s">
        <v>32</v>
      </c>
      <c r="W9" s="308" t="s">
        <v>8</v>
      </c>
      <c r="X9" s="314" t="s">
        <v>30</v>
      </c>
      <c r="Y9" s="307" t="s">
        <v>26</v>
      </c>
      <c r="Z9" s="308" t="s">
        <v>33</v>
      </c>
      <c r="AA9" s="308" t="s">
        <v>29</v>
      </c>
      <c r="AB9" s="308" t="s">
        <v>28</v>
      </c>
      <c r="AC9" s="307" t="s">
        <v>27</v>
      </c>
      <c r="AD9" s="308" t="s">
        <v>9</v>
      </c>
      <c r="AE9" s="307" t="s">
        <v>25</v>
      </c>
      <c r="AF9" s="307" t="s">
        <v>11</v>
      </c>
      <c r="AG9" s="307" t="s">
        <v>12</v>
      </c>
      <c r="AH9" s="307" t="s">
        <v>13</v>
      </c>
      <c r="AI9" s="307" t="s">
        <v>14</v>
      </c>
      <c r="AJ9" s="307" t="s">
        <v>15</v>
      </c>
      <c r="AK9" s="307" t="s">
        <v>18</v>
      </c>
      <c r="AM9" s="1"/>
      <c r="AN9" s="1"/>
      <c r="AO9" s="1"/>
      <c r="AP9" s="1"/>
      <c r="AQ9" s="1"/>
      <c r="AR9" s="1"/>
      <c r="AS9" s="1"/>
      <c r="AT9" s="1"/>
      <c r="AU9" s="1"/>
      <c r="AV9" s="1"/>
      <c r="AW9" s="1"/>
      <c r="AX9" s="1"/>
    </row>
    <row r="10" spans="1:64" s="2" customFormat="1" ht="93" thickBot="1" x14ac:dyDescent="0.4">
      <c r="B10" s="379"/>
      <c r="C10" s="379"/>
      <c r="D10" s="379"/>
      <c r="E10" s="379"/>
      <c r="F10" s="379"/>
      <c r="G10" s="379"/>
      <c r="H10" s="63" t="s">
        <v>3</v>
      </c>
      <c r="I10" s="63" t="s">
        <v>4</v>
      </c>
      <c r="J10" s="63" t="s">
        <v>6</v>
      </c>
      <c r="K10" s="341"/>
      <c r="L10" s="64" t="s">
        <v>42</v>
      </c>
      <c r="M10" s="64" t="s">
        <v>43</v>
      </c>
      <c r="N10" s="27" t="s">
        <v>44</v>
      </c>
      <c r="O10" s="27" t="s">
        <v>47</v>
      </c>
      <c r="P10" s="341"/>
      <c r="Q10" s="339"/>
      <c r="R10" s="63" t="s">
        <v>6</v>
      </c>
      <c r="S10" s="63" t="s">
        <v>1</v>
      </c>
      <c r="T10" s="63" t="s">
        <v>135</v>
      </c>
      <c r="U10" s="308"/>
      <c r="V10" s="308"/>
      <c r="W10" s="308"/>
      <c r="X10" s="314"/>
      <c r="Y10" s="307"/>
      <c r="Z10" s="308"/>
      <c r="AA10" s="308"/>
      <c r="AB10" s="308"/>
      <c r="AC10" s="307"/>
      <c r="AD10" s="308"/>
      <c r="AE10" s="307"/>
      <c r="AF10" s="307"/>
      <c r="AG10" s="307"/>
      <c r="AH10" s="307"/>
      <c r="AI10" s="307"/>
      <c r="AJ10" s="307"/>
      <c r="AK10" s="307"/>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ht="67.5" customHeight="1" thickBot="1" x14ac:dyDescent="0.35">
      <c r="A11" s="84"/>
      <c r="B11" s="375" t="s">
        <v>332</v>
      </c>
      <c r="C11" s="375" t="s">
        <v>338</v>
      </c>
      <c r="D11" s="375" t="s">
        <v>415</v>
      </c>
      <c r="E11" s="377" t="s">
        <v>420</v>
      </c>
      <c r="F11" s="377" t="s">
        <v>421</v>
      </c>
      <c r="G11" s="85" t="s">
        <v>45</v>
      </c>
      <c r="H11" s="82" t="s">
        <v>37</v>
      </c>
      <c r="I11" s="15" t="s">
        <v>52</v>
      </c>
      <c r="J11" s="15" t="s">
        <v>57</v>
      </c>
      <c r="K11" s="56" t="s">
        <v>59</v>
      </c>
      <c r="L11" s="7">
        <v>1</v>
      </c>
      <c r="M11" s="65">
        <v>0</v>
      </c>
      <c r="N11" s="7">
        <v>0</v>
      </c>
      <c r="O11" s="7">
        <f>SUM(L11:N11)</f>
        <v>1</v>
      </c>
      <c r="P11" s="56" t="str">
        <f>K11</f>
        <v xml:space="preserve">FATIGA VISUAL, CEFALEÁ, DISMINUCIÓN DE LA DESTREZA Y PRECISIÓN, DESLUMBRAMIENTO </v>
      </c>
      <c r="Q11" s="56">
        <v>8</v>
      </c>
      <c r="R11" s="56" t="s">
        <v>64</v>
      </c>
      <c r="S11" s="56" t="s">
        <v>120</v>
      </c>
      <c r="T11" s="56" t="s">
        <v>34</v>
      </c>
      <c r="U11" s="8">
        <v>2</v>
      </c>
      <c r="V11" s="8">
        <v>4</v>
      </c>
      <c r="W11" s="8">
        <f>V11*U11</f>
        <v>8</v>
      </c>
      <c r="X11" s="9" t="str">
        <f>+IF(AND(U11*V11&gt;=24,U11*V11&lt;=40),"MA",IF(AND(U11*V11&gt;=10,U11*V11&lt;=20),"A",IF(AND(U11*V11&gt;=6,U11*V11&lt;=8),"M",IF(AND(U11*V11&gt;=0,U11*V11&lt;=4),"B",""))))</f>
        <v>M</v>
      </c>
      <c r="Y11" s="1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
        <v>10</v>
      </c>
      <c r="AA11" s="8">
        <f>W11*Z11</f>
        <v>80</v>
      </c>
      <c r="AB11" s="11" t="str">
        <f>+IF(AND(U11*V11*Z11&gt;=600,U11*V11*Z11&lt;=4000),"I",IF(AND(U11*V11*Z11&gt;=150,U11*V11*Z11&lt;=500),"II",IF(AND(U11*V11*Z11&gt;=40,U11*V11*Z11&lt;=120),"III",IF(AND(U11*V11*Z11&gt;=0,U11*V11*Z11&lt;=20),"IV",""))))</f>
        <v>III</v>
      </c>
      <c r="AC11" s="1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2" t="str">
        <f>+IF(AB11="I","No aceptable",IF(AB11="II","No aceptable o aceptable con control específico",IF(AB11="III","Aceptable",IF(AB11="IV","Aceptable",""))))</f>
        <v>Aceptable</v>
      </c>
      <c r="AE11" s="10" t="s">
        <v>68</v>
      </c>
      <c r="AF11" s="56" t="s">
        <v>35</v>
      </c>
      <c r="AG11" s="56" t="s">
        <v>35</v>
      </c>
      <c r="AH11" s="211" t="s">
        <v>671</v>
      </c>
      <c r="AI11" s="13" t="s">
        <v>604</v>
      </c>
      <c r="AJ11" s="56" t="s">
        <v>35</v>
      </c>
      <c r="AK11" s="14" t="s">
        <v>36</v>
      </c>
    </row>
    <row r="12" spans="1:64" ht="122.25" thickBot="1" x14ac:dyDescent="0.35">
      <c r="A12" s="86"/>
      <c r="B12" s="315"/>
      <c r="C12" s="315"/>
      <c r="D12" s="315"/>
      <c r="E12" s="334"/>
      <c r="F12" s="334"/>
      <c r="G12" s="287" t="s">
        <v>34</v>
      </c>
      <c r="H12" s="383" t="s">
        <v>49</v>
      </c>
      <c r="I12" s="16" t="s">
        <v>80</v>
      </c>
      <c r="J12" s="15" t="s">
        <v>81</v>
      </c>
      <c r="K12" s="15" t="s">
        <v>151</v>
      </c>
      <c r="L12" s="281">
        <v>1</v>
      </c>
      <c r="M12" s="280">
        <v>0</v>
      </c>
      <c r="N12" s="281">
        <v>0</v>
      </c>
      <c r="O12" s="281">
        <f t="shared" ref="O12:O22" si="0">SUM(L12:N12)</f>
        <v>1</v>
      </c>
      <c r="P12" s="15" t="str">
        <f t="shared" ref="P12:P22" si="1">K12</f>
        <v>ALTERACIONES DE SUEÑO ESTRÉS</v>
      </c>
      <c r="Q12" s="15">
        <v>8</v>
      </c>
      <c r="R12" s="15" t="s">
        <v>34</v>
      </c>
      <c r="S12" s="15" t="s">
        <v>34</v>
      </c>
      <c r="T12" s="15" t="s">
        <v>34</v>
      </c>
      <c r="U12" s="8">
        <v>2</v>
      </c>
      <c r="V12" s="8">
        <v>2</v>
      </c>
      <c r="W12" s="8">
        <f t="shared" ref="W12:W22" si="2">V12*U12</f>
        <v>4</v>
      </c>
      <c r="X12" s="9" t="str">
        <f t="shared" ref="X12:X22" si="3">+IF(AND(U12*V12&gt;=24,U12*V12&lt;=40),"MA",IF(AND(U12*V12&gt;=10,U12*V12&lt;=20),"A",IF(AND(U12*V12&gt;=6,U12*V12&lt;=8),"M",IF(AND(U12*V12&gt;=0,U12*V12&lt;=4),"B",""))))</f>
        <v>B</v>
      </c>
      <c r="Y12" s="10" t="str">
        <f t="shared" ref="Y12:Y22"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
        <v>25</v>
      </c>
      <c r="AA12" s="8">
        <f t="shared" ref="AA12:AA22" si="5">W12*Z12</f>
        <v>100</v>
      </c>
      <c r="AB12" s="11" t="str">
        <f t="shared" ref="AB12:AB22" si="6">+IF(AND(U12*V12*Z12&gt;=600,U12*V12*Z12&lt;=4000),"I",IF(AND(U12*V12*Z12&gt;=150,U12*V12*Z12&lt;=500),"II",IF(AND(U12*V12*Z12&gt;=40,U12*V12*Z12&lt;=120),"III",IF(AND(U12*V12*Z12&gt;=0,U12*V12*Z12&lt;=20),"IV",""))))</f>
        <v>III</v>
      </c>
      <c r="AC12" s="10" t="str">
        <f t="shared" ref="AC12:AC22" si="7">+IF(AB12="I","Situación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 t="str">
        <f t="shared" ref="AD12:AD19" si="8">+IF(AB12="I","No aceptable",IF(AB12="II","No aceptable o aceptable con control específico",IF(AB12="III","Aceptable",IF(AB12="IV","Aceptable",""))))</f>
        <v>Aceptable</v>
      </c>
      <c r="AE12" s="18" t="s">
        <v>468</v>
      </c>
      <c r="AF12" s="15" t="s">
        <v>35</v>
      </c>
      <c r="AG12" s="15" t="s">
        <v>35</v>
      </c>
      <c r="AH12" s="15" t="s">
        <v>35</v>
      </c>
      <c r="AI12" s="19" t="s">
        <v>621</v>
      </c>
      <c r="AJ12" s="15" t="s">
        <v>35</v>
      </c>
      <c r="AK12" s="14" t="s">
        <v>36</v>
      </c>
    </row>
    <row r="13" spans="1:64" ht="122.25" thickTop="1" x14ac:dyDescent="0.3">
      <c r="A13" s="86"/>
      <c r="B13" s="315"/>
      <c r="C13" s="315"/>
      <c r="D13" s="315"/>
      <c r="E13" s="334"/>
      <c r="F13" s="334"/>
      <c r="G13" s="287" t="s">
        <v>34</v>
      </c>
      <c r="H13" s="384"/>
      <c r="I13" s="15" t="s">
        <v>86</v>
      </c>
      <c r="J13" s="15" t="s">
        <v>580</v>
      </c>
      <c r="K13" s="279" t="s">
        <v>619</v>
      </c>
      <c r="L13" s="276">
        <v>1</v>
      </c>
      <c r="M13" s="280">
        <v>0</v>
      </c>
      <c r="N13" s="281">
        <v>0</v>
      </c>
      <c r="O13" s="281">
        <f t="shared" si="0"/>
        <v>1</v>
      </c>
      <c r="P13" s="279" t="s">
        <v>620</v>
      </c>
      <c r="Q13" s="15">
        <v>8</v>
      </c>
      <c r="R13" s="15" t="s">
        <v>34</v>
      </c>
      <c r="S13" s="15" t="s">
        <v>34</v>
      </c>
      <c r="T13" s="15" t="s">
        <v>34</v>
      </c>
      <c r="U13" s="8">
        <v>2</v>
      </c>
      <c r="V13" s="8">
        <v>2</v>
      </c>
      <c r="W13" s="8">
        <f t="shared" si="2"/>
        <v>4</v>
      </c>
      <c r="X13" s="9" t="str">
        <f t="shared" si="3"/>
        <v>B</v>
      </c>
      <c r="Y13" s="10" t="str">
        <f t="shared" si="4"/>
        <v>Situación mejorable con exposición ocasional o esporádica, o situación sin anomalía destacable con cualquier nivel de exposición. No es esperable que se materialice el riesgo, aunque puede ser concebible.</v>
      </c>
      <c r="Z13" s="8">
        <v>25</v>
      </c>
      <c r="AA13" s="8">
        <f t="shared" si="5"/>
        <v>100</v>
      </c>
      <c r="AB13" s="11" t="str">
        <f t="shared" si="6"/>
        <v>III</v>
      </c>
      <c r="AC13" s="10" t="str">
        <f t="shared" si="7"/>
        <v>Mejorar si es posible. Sería conveniente justificar la intervención y su rentabilidad.</v>
      </c>
      <c r="AD13" s="12" t="str">
        <f t="shared" si="8"/>
        <v>Aceptable</v>
      </c>
      <c r="AE13" s="18" t="s">
        <v>584</v>
      </c>
      <c r="AF13" s="15" t="s">
        <v>35</v>
      </c>
      <c r="AG13" s="15" t="s">
        <v>35</v>
      </c>
      <c r="AH13" s="15" t="s">
        <v>392</v>
      </c>
      <c r="AI13" s="19" t="s">
        <v>665</v>
      </c>
      <c r="AJ13" s="15" t="s">
        <v>35</v>
      </c>
      <c r="AK13" s="135" t="s">
        <v>613</v>
      </c>
    </row>
    <row r="14" spans="1:64" ht="148.5" x14ac:dyDescent="0.3">
      <c r="A14" s="86"/>
      <c r="B14" s="315"/>
      <c r="C14" s="315"/>
      <c r="D14" s="315"/>
      <c r="E14" s="334"/>
      <c r="F14" s="334"/>
      <c r="G14" s="284" t="s">
        <v>45</v>
      </c>
      <c r="H14" s="15" t="s">
        <v>572</v>
      </c>
      <c r="I14" s="15" t="s">
        <v>566</v>
      </c>
      <c r="J14" s="15" t="s">
        <v>666</v>
      </c>
      <c r="K14" s="212" t="s">
        <v>618</v>
      </c>
      <c r="L14" s="276">
        <v>1</v>
      </c>
      <c r="M14" s="280">
        <v>0</v>
      </c>
      <c r="N14" s="281">
        <v>0</v>
      </c>
      <c r="O14" s="281">
        <v>1</v>
      </c>
      <c r="P14" s="15" t="s">
        <v>577</v>
      </c>
      <c r="Q14" s="15">
        <v>8</v>
      </c>
      <c r="R14" s="15" t="s">
        <v>34</v>
      </c>
      <c r="S14" s="15" t="s">
        <v>34</v>
      </c>
      <c r="T14" s="285" t="s">
        <v>34</v>
      </c>
      <c r="U14" s="90">
        <v>2</v>
      </c>
      <c r="V14" s="8">
        <v>3</v>
      </c>
      <c r="W14" s="8">
        <f t="shared" si="2"/>
        <v>6</v>
      </c>
      <c r="X14" s="9" t="str">
        <f t="shared" si="3"/>
        <v>M</v>
      </c>
      <c r="Y14" s="10" t="str">
        <f t="shared" si="4"/>
        <v>Situación deficiente con exposición esporádica, o bien situación mejorable con exposición continuada o frecuente. Es posible que suceda el daño alguna vez.</v>
      </c>
      <c r="Z14" s="8">
        <v>25</v>
      </c>
      <c r="AA14" s="8">
        <f t="shared" si="5"/>
        <v>150</v>
      </c>
      <c r="AB14" s="11" t="str">
        <f t="shared" si="6"/>
        <v>II</v>
      </c>
      <c r="AC14" s="10" t="str">
        <f t="shared" si="7"/>
        <v>Corregir y adoptar medidas de control de inmediato. Sin embargo suspenda actividades si el nivel de riesgo está por encima o igual de 360.</v>
      </c>
      <c r="AD14" s="269" t="str">
        <f t="shared" si="8"/>
        <v>No aceptable o aceptable con control específico</v>
      </c>
      <c r="AE14" s="282" t="s">
        <v>578</v>
      </c>
      <c r="AF14" s="15" t="s">
        <v>35</v>
      </c>
      <c r="AG14" s="15" t="s">
        <v>35</v>
      </c>
      <c r="AH14" s="8" t="s">
        <v>35</v>
      </c>
      <c r="AI14" s="20" t="s">
        <v>865</v>
      </c>
      <c r="AJ14" s="15" t="s">
        <v>602</v>
      </c>
      <c r="AK14" s="135" t="s">
        <v>617</v>
      </c>
    </row>
    <row r="15" spans="1:64" ht="67.5" x14ac:dyDescent="0.3">
      <c r="A15" s="86"/>
      <c r="B15" s="315"/>
      <c r="C15" s="315"/>
      <c r="D15" s="315"/>
      <c r="E15" s="334"/>
      <c r="F15" s="334"/>
      <c r="G15" s="87" t="s">
        <v>45</v>
      </c>
      <c r="H15" s="385" t="s">
        <v>58</v>
      </c>
      <c r="I15" s="56" t="s">
        <v>90</v>
      </c>
      <c r="J15" s="15" t="s">
        <v>93</v>
      </c>
      <c r="K15" s="56" t="s">
        <v>91</v>
      </c>
      <c r="L15" s="3">
        <v>1</v>
      </c>
      <c r="M15" s="65">
        <v>0</v>
      </c>
      <c r="N15" s="7">
        <v>0</v>
      </c>
      <c r="O15" s="7">
        <f t="shared" si="0"/>
        <v>1</v>
      </c>
      <c r="P15" s="56" t="str">
        <f t="shared" si="1"/>
        <v>ALTERACIONES OSTEOMUSCULARES DE ESPALDA Y EXTREMIDADES.</v>
      </c>
      <c r="Q15" s="56">
        <v>8</v>
      </c>
      <c r="R15" s="56" t="s">
        <v>34</v>
      </c>
      <c r="S15" s="56" t="s">
        <v>94</v>
      </c>
      <c r="T15" s="56" t="s">
        <v>34</v>
      </c>
      <c r="U15" s="8">
        <v>2</v>
      </c>
      <c r="V15" s="8">
        <v>4</v>
      </c>
      <c r="W15" s="8">
        <f t="shared" si="2"/>
        <v>8</v>
      </c>
      <c r="X15" s="9" t="str">
        <f t="shared" si="3"/>
        <v>M</v>
      </c>
      <c r="Y15" s="10" t="str">
        <f t="shared" si="4"/>
        <v>Situación deficiente con exposición esporádica, o bien situación mejorable con exposición continuada o frecuente. Es posible que suceda el daño alguna vez.</v>
      </c>
      <c r="Z15" s="8">
        <v>10</v>
      </c>
      <c r="AA15" s="8">
        <f t="shared" si="5"/>
        <v>80</v>
      </c>
      <c r="AB15" s="11" t="str">
        <f t="shared" si="6"/>
        <v>III</v>
      </c>
      <c r="AC15" s="10" t="str">
        <f t="shared" si="7"/>
        <v>Mejorar si es posible. Sería conveniente justificar la intervención y su rentabilidad.</v>
      </c>
      <c r="AD15" s="12" t="str">
        <f t="shared" si="8"/>
        <v>Aceptable</v>
      </c>
      <c r="AE15" s="10" t="s">
        <v>95</v>
      </c>
      <c r="AF15" s="15" t="s">
        <v>35</v>
      </c>
      <c r="AG15" s="15" t="s">
        <v>35</v>
      </c>
      <c r="AH15" s="8" t="s">
        <v>392</v>
      </c>
      <c r="AI15" s="20" t="s">
        <v>461</v>
      </c>
      <c r="AJ15" s="56" t="s">
        <v>35</v>
      </c>
      <c r="AK15" s="14" t="s">
        <v>36</v>
      </c>
    </row>
    <row r="16" spans="1:64" ht="68.25" thickBot="1" x14ac:dyDescent="0.35">
      <c r="A16" s="86"/>
      <c r="B16" s="315"/>
      <c r="C16" s="315"/>
      <c r="D16" s="315"/>
      <c r="E16" s="334"/>
      <c r="F16" s="334"/>
      <c r="G16" s="87" t="s">
        <v>45</v>
      </c>
      <c r="H16" s="386"/>
      <c r="I16" s="16" t="s">
        <v>51</v>
      </c>
      <c r="J16" s="15" t="s">
        <v>97</v>
      </c>
      <c r="K16" s="56" t="s">
        <v>91</v>
      </c>
      <c r="L16" s="7">
        <v>1</v>
      </c>
      <c r="M16" s="65">
        <v>0</v>
      </c>
      <c r="N16" s="7">
        <v>0</v>
      </c>
      <c r="O16" s="7">
        <f t="shared" si="0"/>
        <v>1</v>
      </c>
      <c r="P16" s="56" t="str">
        <f t="shared" si="1"/>
        <v>ALTERACIONES OSTEOMUSCULARES DE ESPALDA Y EXTREMIDADES.</v>
      </c>
      <c r="Q16" s="56">
        <v>8</v>
      </c>
      <c r="R16" s="56" t="s">
        <v>34</v>
      </c>
      <c r="S16" s="56" t="s">
        <v>98</v>
      </c>
      <c r="T16" s="56" t="s">
        <v>34</v>
      </c>
      <c r="U16" s="8">
        <v>2</v>
      </c>
      <c r="V16" s="8">
        <v>4</v>
      </c>
      <c r="W16" s="8">
        <f t="shared" si="2"/>
        <v>8</v>
      </c>
      <c r="X16" s="9" t="str">
        <f t="shared" si="3"/>
        <v>M</v>
      </c>
      <c r="Y16" s="10" t="str">
        <f t="shared" si="4"/>
        <v>Situación deficiente con exposición esporádica, o bien situación mejorable con exposición continuada o frecuente. Es posible que suceda el daño alguna vez.</v>
      </c>
      <c r="Z16" s="8">
        <v>10</v>
      </c>
      <c r="AA16" s="8">
        <f t="shared" si="5"/>
        <v>80</v>
      </c>
      <c r="AB16" s="11" t="str">
        <f t="shared" si="6"/>
        <v>III</v>
      </c>
      <c r="AC16" s="10" t="str">
        <f t="shared" si="7"/>
        <v>Mejorar si es posible. Sería conveniente justificar la intervención y su rentabilidad.</v>
      </c>
      <c r="AD16" s="12" t="str">
        <f t="shared" si="8"/>
        <v>Aceptable</v>
      </c>
      <c r="AE16" s="10" t="s">
        <v>95</v>
      </c>
      <c r="AF16" s="15" t="s">
        <v>35</v>
      </c>
      <c r="AG16" s="15" t="s">
        <v>35</v>
      </c>
      <c r="AH16" s="8" t="s">
        <v>467</v>
      </c>
      <c r="AI16" s="20" t="s">
        <v>427</v>
      </c>
      <c r="AJ16" s="56" t="s">
        <v>35</v>
      </c>
      <c r="AK16" s="14" t="s">
        <v>36</v>
      </c>
    </row>
    <row r="17" spans="1:37" ht="82.5" thickTop="1" thickBot="1" x14ac:dyDescent="0.35">
      <c r="A17" s="86"/>
      <c r="B17" s="315"/>
      <c r="C17" s="315"/>
      <c r="D17" s="315"/>
      <c r="E17" s="334"/>
      <c r="F17" s="334"/>
      <c r="G17" s="87" t="s">
        <v>34</v>
      </c>
      <c r="H17" s="380" t="s">
        <v>50</v>
      </c>
      <c r="I17" s="16" t="s">
        <v>149</v>
      </c>
      <c r="J17" s="15" t="s">
        <v>153</v>
      </c>
      <c r="K17" s="56" t="s">
        <v>416</v>
      </c>
      <c r="L17" s="7">
        <v>1</v>
      </c>
      <c r="M17" s="65">
        <v>0</v>
      </c>
      <c r="N17" s="7">
        <v>0</v>
      </c>
      <c r="O17" s="7">
        <f t="shared" si="0"/>
        <v>1</v>
      </c>
      <c r="P17" s="56" t="str">
        <f t="shared" si="1"/>
        <v xml:space="preserve">HERIDA  ,GOLPE, FRACTURA </v>
      </c>
      <c r="Q17" s="56">
        <v>8</v>
      </c>
      <c r="R17" s="56" t="s">
        <v>34</v>
      </c>
      <c r="S17" s="56" t="s">
        <v>34</v>
      </c>
      <c r="T17" s="56" t="s">
        <v>34</v>
      </c>
      <c r="U17" s="8">
        <v>2</v>
      </c>
      <c r="V17" s="8">
        <v>2</v>
      </c>
      <c r="W17" s="8">
        <f t="shared" si="2"/>
        <v>4</v>
      </c>
      <c r="X17" s="9" t="str">
        <f t="shared" si="3"/>
        <v>B</v>
      </c>
      <c r="Y17" s="10" t="str">
        <f t="shared" si="4"/>
        <v>Situación mejorable con exposición ocasional o esporádica, o situación sin anomalía destacable con cualquier nivel de exposición. No es esperable que se materialice el riesgo, aunque puede ser concebible.</v>
      </c>
      <c r="Z17" s="8">
        <v>10</v>
      </c>
      <c r="AA17" s="8">
        <f t="shared" si="5"/>
        <v>40</v>
      </c>
      <c r="AB17" s="11" t="str">
        <f t="shared" si="6"/>
        <v>III</v>
      </c>
      <c r="AC17" s="10" t="str">
        <f t="shared" si="7"/>
        <v>Mejorar si es posible. Sería conveniente justificar la intervención y su rentabilidad.</v>
      </c>
      <c r="AD17" s="12" t="str">
        <f t="shared" si="8"/>
        <v>Aceptable</v>
      </c>
      <c r="AE17" s="10" t="s">
        <v>155</v>
      </c>
      <c r="AF17" s="15" t="s">
        <v>35</v>
      </c>
      <c r="AG17" s="15" t="s">
        <v>35</v>
      </c>
      <c r="AH17" s="8" t="s">
        <v>346</v>
      </c>
      <c r="AI17" s="20" t="s">
        <v>363</v>
      </c>
      <c r="AJ17" s="56" t="s">
        <v>35</v>
      </c>
      <c r="AK17" s="14" t="s">
        <v>36</v>
      </c>
    </row>
    <row r="18" spans="1:37" ht="81.75" thickTop="1" x14ac:dyDescent="0.3">
      <c r="A18" s="86"/>
      <c r="B18" s="315"/>
      <c r="C18" s="315"/>
      <c r="D18" s="315"/>
      <c r="E18" s="334"/>
      <c r="F18" s="334"/>
      <c r="G18" s="87"/>
      <c r="H18" s="381"/>
      <c r="I18" s="15" t="s">
        <v>149</v>
      </c>
      <c r="J18" s="15" t="s">
        <v>239</v>
      </c>
      <c r="K18" s="138" t="s">
        <v>240</v>
      </c>
      <c r="L18" s="7">
        <v>1</v>
      </c>
      <c r="M18" s="74">
        <v>0</v>
      </c>
      <c r="N18" s="7">
        <v>0</v>
      </c>
      <c r="O18" s="7">
        <f t="shared" si="0"/>
        <v>1</v>
      </c>
      <c r="P18" s="138" t="s">
        <v>241</v>
      </c>
      <c r="Q18" s="138">
        <v>1</v>
      </c>
      <c r="R18" s="138" t="s">
        <v>34</v>
      </c>
      <c r="S18" s="138" t="s">
        <v>34</v>
      </c>
      <c r="T18" s="138" t="s">
        <v>34</v>
      </c>
      <c r="U18" s="8">
        <v>6</v>
      </c>
      <c r="V18" s="8">
        <v>2</v>
      </c>
      <c r="W18" s="8">
        <f t="shared" si="2"/>
        <v>12</v>
      </c>
      <c r="X18" s="9" t="str">
        <f t="shared" si="3"/>
        <v>A</v>
      </c>
      <c r="Y18" s="10" t="str">
        <f t="shared" si="4"/>
        <v>Situación deficiente con exposición frecuente u ocasional, o bien situación muy deficiente con exposición ocasional o esporádica. La materialización de Riesgo es posible que suceda varias veces en la vida laboral</v>
      </c>
      <c r="Z18" s="8">
        <v>10</v>
      </c>
      <c r="AA18" s="8">
        <f t="shared" si="5"/>
        <v>120</v>
      </c>
      <c r="AB18" s="11" t="str">
        <f t="shared" si="6"/>
        <v>III</v>
      </c>
      <c r="AC18" s="10" t="str">
        <f t="shared" si="7"/>
        <v>Mejorar si es posible. Sería conveniente justificar la intervención y su rentabilidad.</v>
      </c>
      <c r="AD18" s="12" t="str">
        <f t="shared" si="8"/>
        <v>Aceptable</v>
      </c>
      <c r="AE18" s="10" t="s">
        <v>242</v>
      </c>
      <c r="AF18" s="12" t="s">
        <v>35</v>
      </c>
      <c r="AG18" s="12" t="s">
        <v>392</v>
      </c>
      <c r="AH18" s="10" t="s">
        <v>367</v>
      </c>
      <c r="AI18" s="10" t="s">
        <v>417</v>
      </c>
      <c r="AJ18" s="211" t="s">
        <v>35</v>
      </c>
      <c r="AK18" s="14" t="s">
        <v>36</v>
      </c>
    </row>
    <row r="19" spans="1:37" ht="95.25" thickBot="1" x14ac:dyDescent="0.35">
      <c r="A19" s="86"/>
      <c r="B19" s="315"/>
      <c r="C19" s="315"/>
      <c r="D19" s="315"/>
      <c r="E19" s="334"/>
      <c r="F19" s="334"/>
      <c r="G19" s="87" t="s">
        <v>34</v>
      </c>
      <c r="H19" s="381"/>
      <c r="I19" s="16" t="s">
        <v>100</v>
      </c>
      <c r="J19" s="15" t="s">
        <v>101</v>
      </c>
      <c r="K19" s="56" t="s">
        <v>150</v>
      </c>
      <c r="L19" s="7">
        <v>1</v>
      </c>
      <c r="M19" s="65">
        <v>0</v>
      </c>
      <c r="N19" s="7">
        <v>0</v>
      </c>
      <c r="O19" s="7">
        <f t="shared" si="0"/>
        <v>1</v>
      </c>
      <c r="P19" s="56" t="str">
        <f t="shared" si="1"/>
        <v xml:space="preserve">HERIDA  GOLPE </v>
      </c>
      <c r="Q19" s="56">
        <v>8</v>
      </c>
      <c r="R19" s="56" t="s">
        <v>34</v>
      </c>
      <c r="S19" s="56" t="s">
        <v>34</v>
      </c>
      <c r="T19" s="56" t="s">
        <v>34</v>
      </c>
      <c r="U19" s="8">
        <v>0</v>
      </c>
      <c r="V19" s="8">
        <v>1</v>
      </c>
      <c r="W19" s="8">
        <f t="shared" si="2"/>
        <v>0</v>
      </c>
      <c r="X19" s="9" t="str">
        <f t="shared" si="3"/>
        <v>B</v>
      </c>
      <c r="Y19" s="10" t="str">
        <f t="shared" si="4"/>
        <v>Situación mejorable con exposición ocasional o esporádica, o situación sin anomalía destacable con cualquier nivel de exposición. No es esperable que se materialice el riesgo, aunque puede ser concebible.</v>
      </c>
      <c r="Z19" s="8">
        <v>10</v>
      </c>
      <c r="AA19" s="8">
        <f t="shared" si="5"/>
        <v>0</v>
      </c>
      <c r="AB19" s="11" t="str">
        <f t="shared" si="6"/>
        <v>IV</v>
      </c>
      <c r="AC19" s="10" t="str">
        <f t="shared" si="7"/>
        <v>Mantener las medidas de control existentes, pero se deberían considerar soluciones o mejoras y se deben hacer comprobaciones periódicas para asegurar que el riesgo aún es tolerable.</v>
      </c>
      <c r="AD19" s="12" t="str">
        <f t="shared" si="8"/>
        <v>Aceptable</v>
      </c>
      <c r="AE19" s="10" t="s">
        <v>104</v>
      </c>
      <c r="AF19" s="56" t="s">
        <v>35</v>
      </c>
      <c r="AG19" s="211" t="s">
        <v>35</v>
      </c>
      <c r="AH19" s="211" t="s">
        <v>105</v>
      </c>
      <c r="AI19" s="13" t="s">
        <v>409</v>
      </c>
      <c r="AJ19" s="56" t="s">
        <v>35</v>
      </c>
      <c r="AK19" s="14" t="s">
        <v>36</v>
      </c>
    </row>
    <row r="20" spans="1:37" ht="82.5" thickTop="1" thickBot="1" x14ac:dyDescent="0.35">
      <c r="A20" s="86"/>
      <c r="B20" s="315"/>
      <c r="C20" s="315"/>
      <c r="D20" s="315"/>
      <c r="E20" s="334"/>
      <c r="F20" s="334"/>
      <c r="G20" s="87" t="s">
        <v>34</v>
      </c>
      <c r="H20" s="381"/>
      <c r="I20" s="16" t="s">
        <v>54</v>
      </c>
      <c r="J20" s="15" t="s">
        <v>119</v>
      </c>
      <c r="K20" s="56" t="s">
        <v>107</v>
      </c>
      <c r="L20" s="7">
        <v>1</v>
      </c>
      <c r="M20" s="65">
        <v>0</v>
      </c>
      <c r="N20" s="7">
        <v>0</v>
      </c>
      <c r="O20" s="7">
        <f t="shared" si="0"/>
        <v>1</v>
      </c>
      <c r="P20" s="56" t="str">
        <f t="shared" si="1"/>
        <v>MUERTE, FRACTURAS, LACERACIÓN, CONTUSIÓN, HERIDAS</v>
      </c>
      <c r="Q20" s="56">
        <v>8</v>
      </c>
      <c r="R20" s="56" t="s">
        <v>34</v>
      </c>
      <c r="S20" s="56" t="s">
        <v>34</v>
      </c>
      <c r="T20" s="56" t="s">
        <v>34</v>
      </c>
      <c r="U20" s="8">
        <v>2</v>
      </c>
      <c r="V20" s="8">
        <v>1</v>
      </c>
      <c r="W20" s="8">
        <f t="shared" si="2"/>
        <v>2</v>
      </c>
      <c r="X20" s="9" t="str">
        <f t="shared" si="3"/>
        <v>B</v>
      </c>
      <c r="Y20" s="10" t="str">
        <f t="shared" si="4"/>
        <v>Situación mejorable con exposición ocasional o esporádica, o situación sin anomalía destacable con cualquier nivel de exposición. No es esperable que se materialice el riesgo, aunque puede ser concebible.</v>
      </c>
      <c r="Z20" s="8">
        <v>60</v>
      </c>
      <c r="AA20" s="8">
        <f>W20*Z20</f>
        <v>120</v>
      </c>
      <c r="AB20" s="11" t="str">
        <f t="shared" si="6"/>
        <v>III</v>
      </c>
      <c r="AC20" s="10" t="str">
        <f t="shared" si="7"/>
        <v>Mejorar si es posible. Sería conveniente justificar la intervención y su rentabilidad.</v>
      </c>
      <c r="AD20" s="12" t="str">
        <f>+IF(AB20="I","No aceptable",IF(AB20="II","No aceptable o aceptable con control específico",IF(AB20="III","Aceptable",IF(AB20="IV","Aceptable",""))))</f>
        <v>Aceptable</v>
      </c>
      <c r="AE20" s="10" t="s">
        <v>109</v>
      </c>
      <c r="AF20" s="15" t="s">
        <v>35</v>
      </c>
      <c r="AG20" s="15" t="s">
        <v>35</v>
      </c>
      <c r="AH20" s="15" t="s">
        <v>366</v>
      </c>
      <c r="AI20" s="13" t="s">
        <v>418</v>
      </c>
      <c r="AJ20" s="15" t="s">
        <v>35</v>
      </c>
      <c r="AK20" s="14" t="s">
        <v>36</v>
      </c>
    </row>
    <row r="21" spans="1:37" ht="65.25" customHeight="1" thickTop="1" thickBot="1" x14ac:dyDescent="0.35">
      <c r="A21" s="86"/>
      <c r="B21" s="315"/>
      <c r="C21" s="315"/>
      <c r="D21" s="315"/>
      <c r="E21" s="334"/>
      <c r="F21" s="334"/>
      <c r="G21" s="87"/>
      <c r="H21" s="382"/>
      <c r="I21" s="16" t="s">
        <v>157</v>
      </c>
      <c r="J21" s="15" t="s">
        <v>112</v>
      </c>
      <c r="K21" s="211" t="s">
        <v>408</v>
      </c>
      <c r="L21" s="7">
        <v>1</v>
      </c>
      <c r="M21" s="7">
        <v>0</v>
      </c>
      <c r="N21" s="7">
        <v>0</v>
      </c>
      <c r="O21" s="7">
        <f>SUM(L21:N21)</f>
        <v>1</v>
      </c>
      <c r="P21" s="211" t="str">
        <f t="shared" si="1"/>
        <v>MUERTE, FRACTURAS, LACERACIÓN, CONTUSIÓN, HERIDAS , GOLPES</v>
      </c>
      <c r="Q21" s="211">
        <v>8</v>
      </c>
      <c r="R21" s="211" t="s">
        <v>34</v>
      </c>
      <c r="S21" s="211" t="s">
        <v>34</v>
      </c>
      <c r="T21" s="211" t="s">
        <v>34</v>
      </c>
      <c r="U21" s="8">
        <v>2</v>
      </c>
      <c r="V21" s="8">
        <v>3</v>
      </c>
      <c r="W21" s="8">
        <f>V21*U21</f>
        <v>6</v>
      </c>
      <c r="X21" s="9" t="str">
        <f>+IF(AND(U21*V21&gt;=24,U21*V21&lt;=40),"MA",IF(AND(U21*V21&gt;=10,U21*V21&lt;=20),"A",IF(AND(U21*V21&gt;=6,U21*V21&lt;=8),"M",IF(AND(U21*V21&gt;=0,U21*V21&lt;=4),"B",""))))</f>
        <v>M</v>
      </c>
      <c r="Y21" s="10" t="str">
        <f>+IF(X21="MA","Situación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8">
        <v>10</v>
      </c>
      <c r="AA21" s="8">
        <f>W21*Z21</f>
        <v>60</v>
      </c>
      <c r="AB21" s="11" t="str">
        <f>+IF(AND(U21*V21*Z21&gt;=600,U21*V21*Z21&lt;=4000),"I",IF(AND(U21*V21*Z21&gt;=150,U21*V21*Z21&lt;=500),"II",IF(AND(U21*V21*Z21&gt;=40,U21*V21*Z21&lt;=120),"III",IF(AND(U21*V21*Z21&gt;=0,U21*V21*Z21&lt;=20),"IV",""))))</f>
        <v>III</v>
      </c>
      <c r="AC21" s="10"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2" t="str">
        <f>+IF(AB21="I","No aceptable",IF(AB21="II","No aceptable o aceptable con control específico",IF(AB21="III","Aceptable",IF(AB21="IV","Aceptable",""))))</f>
        <v>Aceptable</v>
      </c>
      <c r="AE21" s="10" t="s">
        <v>155</v>
      </c>
      <c r="AF21" s="15" t="s">
        <v>35</v>
      </c>
      <c r="AG21" s="15" t="s">
        <v>35</v>
      </c>
      <c r="AH21" s="15" t="s">
        <v>35</v>
      </c>
      <c r="AI21" s="13" t="s">
        <v>409</v>
      </c>
      <c r="AJ21" s="15" t="s">
        <v>35</v>
      </c>
      <c r="AK21" s="14" t="s">
        <v>36</v>
      </c>
    </row>
    <row r="22" spans="1:37" ht="96" thickTop="1" thickBot="1" x14ac:dyDescent="0.35">
      <c r="A22" s="88"/>
      <c r="B22" s="376"/>
      <c r="C22" s="376"/>
      <c r="D22" s="376"/>
      <c r="E22" s="378"/>
      <c r="F22" s="378"/>
      <c r="G22" s="89" t="s">
        <v>34</v>
      </c>
      <c r="H22" s="76" t="s">
        <v>113</v>
      </c>
      <c r="I22" s="56" t="s">
        <v>114</v>
      </c>
      <c r="J22" s="15" t="s">
        <v>116</v>
      </c>
      <c r="K22" s="56" t="s">
        <v>115</v>
      </c>
      <c r="L22" s="7">
        <v>1</v>
      </c>
      <c r="M22" s="65">
        <v>0</v>
      </c>
      <c r="N22" s="7">
        <v>0</v>
      </c>
      <c r="O22" s="7">
        <f t="shared" si="0"/>
        <v>1</v>
      </c>
      <c r="P22" s="56" t="str">
        <f t="shared" si="1"/>
        <v>HERIDAS, FRACTURAS LACERACIONES MUERTE</v>
      </c>
      <c r="Q22" s="56">
        <v>8</v>
      </c>
      <c r="R22" s="56" t="s">
        <v>34</v>
      </c>
      <c r="S22" s="56" t="s">
        <v>34</v>
      </c>
      <c r="T22" s="56" t="s">
        <v>34</v>
      </c>
      <c r="U22" s="8">
        <v>2</v>
      </c>
      <c r="V22" s="8">
        <v>1</v>
      </c>
      <c r="W22" s="8">
        <f t="shared" si="2"/>
        <v>2</v>
      </c>
      <c r="X22" s="9" t="str">
        <f t="shared" si="3"/>
        <v>B</v>
      </c>
      <c r="Y22" s="10" t="str">
        <f t="shared" si="4"/>
        <v>Situación mejorable con exposición ocasional o esporádica, o situación sin anomalía destacable con cualquier nivel de exposición. No es esperable que se materialice el riesgo, aunque puede ser concebible.</v>
      </c>
      <c r="Z22" s="8">
        <v>10</v>
      </c>
      <c r="AA22" s="8">
        <f t="shared" si="5"/>
        <v>20</v>
      </c>
      <c r="AB22" s="11" t="str">
        <f t="shared" si="6"/>
        <v>IV</v>
      </c>
      <c r="AC22" s="10" t="str">
        <f t="shared" si="7"/>
        <v>Mantener las medidas de control existentes, pero se deberían considerar soluciones o mejoras y se deben hacer comprobaciones periódicas para asegurar que el riesgo aún es tolerable.</v>
      </c>
      <c r="AD22" s="12" t="str">
        <f>+IF(AB22="I","No aceptable",IF(AB22="II","No aceptable o aceptable con control específico",IF(AB22="III","Aceptable",IF(AB22="IV","Aceptable",""))))</f>
        <v>Aceptable</v>
      </c>
      <c r="AE22" s="24" t="s">
        <v>117</v>
      </c>
      <c r="AF22" s="56" t="s">
        <v>35</v>
      </c>
      <c r="AG22" s="211" t="s">
        <v>35</v>
      </c>
      <c r="AH22" s="211" t="s">
        <v>118</v>
      </c>
      <c r="AI22" s="13" t="s">
        <v>426</v>
      </c>
      <c r="AJ22" s="56" t="s">
        <v>35</v>
      </c>
      <c r="AK22" s="14" t="s">
        <v>36</v>
      </c>
    </row>
    <row r="23" spans="1:37" x14ac:dyDescent="0.3">
      <c r="E23" s="4"/>
      <c r="H23" s="4"/>
      <c r="AF23" s="4"/>
      <c r="AG23" s="4"/>
      <c r="AH23" s="4"/>
      <c r="AI23" s="221"/>
      <c r="AJ23" s="4"/>
    </row>
    <row r="24" spans="1:37" x14ac:dyDescent="0.3">
      <c r="E24" s="4"/>
      <c r="H24" s="4"/>
      <c r="AF24" s="4"/>
      <c r="AG24" s="4"/>
      <c r="AH24" s="4"/>
      <c r="AJ24" s="4"/>
    </row>
    <row r="25" spans="1:37" x14ac:dyDescent="0.3">
      <c r="E25" s="4"/>
      <c r="H25" s="4"/>
      <c r="AF25" s="4"/>
      <c r="AG25" s="4"/>
      <c r="AH25" s="4"/>
      <c r="AJ25" s="4"/>
    </row>
    <row r="26" spans="1:37" x14ac:dyDescent="0.3">
      <c r="E26" s="4"/>
      <c r="H26" s="4"/>
      <c r="AF26" s="4"/>
      <c r="AG26" s="4"/>
      <c r="AH26" s="4"/>
      <c r="AJ26" s="4"/>
    </row>
    <row r="27" spans="1:37" x14ac:dyDescent="0.3">
      <c r="E27" s="4"/>
      <c r="H27" s="4"/>
      <c r="AF27" s="4"/>
      <c r="AG27" s="4"/>
      <c r="AH27" s="4"/>
      <c r="AJ27" s="4"/>
    </row>
    <row r="28" spans="1:37" x14ac:dyDescent="0.3">
      <c r="E28" s="4"/>
      <c r="H28" s="4"/>
      <c r="AF28" s="4"/>
      <c r="AG28" s="4"/>
      <c r="AH28" s="4"/>
      <c r="AJ28" s="4"/>
    </row>
    <row r="29" spans="1:37" x14ac:dyDescent="0.3">
      <c r="E29" s="4"/>
      <c r="H29" s="4"/>
      <c r="AF29" s="4"/>
      <c r="AG29" s="4"/>
      <c r="AH29" s="4"/>
      <c r="AJ29" s="4"/>
    </row>
    <row r="30" spans="1:37" x14ac:dyDescent="0.3">
      <c r="E30" s="4"/>
      <c r="H30" s="4"/>
      <c r="AF30" s="4"/>
      <c r="AG30" s="4"/>
      <c r="AH30" s="4"/>
      <c r="AJ30" s="4"/>
    </row>
    <row r="31" spans="1:37" x14ac:dyDescent="0.3">
      <c r="E31" s="4"/>
      <c r="H31" s="4"/>
      <c r="AF31" s="4"/>
      <c r="AG31" s="4"/>
      <c r="AH31" s="4"/>
      <c r="AJ31" s="4"/>
    </row>
    <row r="47" spans="5:32" x14ac:dyDescent="0.3">
      <c r="E47" s="4"/>
      <c r="H47" s="4"/>
      <c r="AF47" s="4"/>
    </row>
    <row r="48" spans="5:32" x14ac:dyDescent="0.3">
      <c r="E48" s="4"/>
      <c r="H48" s="4"/>
      <c r="AF48" s="4"/>
    </row>
    <row r="49" spans="5:36" x14ac:dyDescent="0.3">
      <c r="E49" s="4"/>
      <c r="H49" s="4"/>
      <c r="AF49" s="4"/>
    </row>
    <row r="50" spans="5:36" x14ac:dyDescent="0.3">
      <c r="E50" s="4"/>
      <c r="H50" s="4"/>
      <c r="AF50" s="4"/>
    </row>
    <row r="51" spans="5:36" x14ac:dyDescent="0.3">
      <c r="E51" s="4"/>
      <c r="H51" s="4"/>
      <c r="AF51" s="4"/>
    </row>
    <row r="52" spans="5:36" x14ac:dyDescent="0.3">
      <c r="E52" s="4"/>
      <c r="H52" s="4"/>
      <c r="AF52" s="4"/>
    </row>
    <row r="53" spans="5:36" x14ac:dyDescent="0.3">
      <c r="E53" s="4"/>
      <c r="H53" s="4"/>
      <c r="AF53" s="4"/>
    </row>
    <row r="54" spans="5:36" x14ac:dyDescent="0.3">
      <c r="E54" s="4"/>
      <c r="H54" s="4"/>
      <c r="AF54" s="4"/>
    </row>
    <row r="55" spans="5:36" x14ac:dyDescent="0.3">
      <c r="E55" s="4"/>
      <c r="H55" s="4"/>
      <c r="AF55" s="4"/>
    </row>
    <row r="56" spans="5:36" x14ac:dyDescent="0.3">
      <c r="E56" s="4"/>
      <c r="H56" s="4"/>
      <c r="AF56" s="4"/>
    </row>
    <row r="57" spans="5:36" x14ac:dyDescent="0.3">
      <c r="E57" s="4"/>
      <c r="H57" s="4"/>
      <c r="AF57" s="4"/>
    </row>
    <row r="58" spans="5:36" x14ac:dyDescent="0.3">
      <c r="E58" s="4"/>
      <c r="H58" s="4"/>
      <c r="AF58" s="4"/>
    </row>
    <row r="59" spans="5:36" x14ac:dyDescent="0.3">
      <c r="E59" s="4"/>
      <c r="H59" s="4"/>
      <c r="AF59" s="4"/>
    </row>
    <row r="60" spans="5:36" x14ac:dyDescent="0.3">
      <c r="E60" s="4"/>
      <c r="H60" s="4"/>
      <c r="AF60" s="4"/>
    </row>
    <row r="61" spans="5:36" x14ac:dyDescent="0.3">
      <c r="E61" s="4"/>
      <c r="H61" s="4"/>
      <c r="AF61" s="4"/>
    </row>
    <row r="62" spans="5:36" x14ac:dyDescent="0.3">
      <c r="E62" s="4"/>
      <c r="H62" s="4"/>
      <c r="AF62" s="4"/>
      <c r="AG62" s="4"/>
      <c r="AH62" s="4"/>
      <c r="AJ62" s="4"/>
    </row>
    <row r="63" spans="5:36" x14ac:dyDescent="0.3">
      <c r="E63" s="4"/>
      <c r="H63" s="4"/>
      <c r="AF63" s="4"/>
      <c r="AG63" s="4"/>
      <c r="AH63" s="4"/>
      <c r="AJ63" s="4"/>
    </row>
    <row r="64" spans="5:36" x14ac:dyDescent="0.3">
      <c r="E64" s="4"/>
      <c r="H64" s="4"/>
      <c r="AF64" s="4"/>
      <c r="AG64" s="4"/>
      <c r="AH64" s="4"/>
      <c r="AJ64" s="4"/>
    </row>
    <row r="65" spans="5:36" x14ac:dyDescent="0.3">
      <c r="E65" s="4"/>
      <c r="H65" s="4"/>
      <c r="AF65" s="4"/>
      <c r="AG65" s="4"/>
      <c r="AH65" s="4"/>
      <c r="AJ65" s="4"/>
    </row>
    <row r="66" spans="5:36" x14ac:dyDescent="0.3">
      <c r="E66" s="4"/>
      <c r="H66" s="4"/>
      <c r="AF66" s="4"/>
      <c r="AG66" s="4"/>
      <c r="AH66" s="4"/>
      <c r="AJ66" s="4"/>
    </row>
    <row r="67" spans="5:36" x14ac:dyDescent="0.3">
      <c r="E67" s="4"/>
      <c r="H67" s="4"/>
      <c r="AF67" s="4"/>
      <c r="AG67" s="4"/>
      <c r="AH67" s="4"/>
      <c r="AJ67" s="4"/>
    </row>
    <row r="68" spans="5:36" x14ac:dyDescent="0.3">
      <c r="E68" s="4"/>
      <c r="H68" s="4"/>
      <c r="AF68" s="4"/>
      <c r="AG68" s="4"/>
      <c r="AH68" s="4"/>
      <c r="AJ68" s="4"/>
    </row>
    <row r="69" spans="5:36" x14ac:dyDescent="0.3">
      <c r="E69" s="4"/>
      <c r="H69" s="4"/>
      <c r="AF69" s="4"/>
      <c r="AG69" s="4"/>
      <c r="AH69" s="4"/>
      <c r="AJ69" s="4"/>
    </row>
    <row r="70" spans="5:36" x14ac:dyDescent="0.3">
      <c r="E70" s="4"/>
      <c r="H70" s="4"/>
      <c r="AF70" s="4"/>
      <c r="AG70" s="4"/>
      <c r="AH70" s="4"/>
      <c r="AJ70" s="4"/>
    </row>
    <row r="71" spans="5:36" x14ac:dyDescent="0.3">
      <c r="E71" s="4"/>
      <c r="H71" s="4"/>
      <c r="AF71" s="4"/>
      <c r="AG71" s="4"/>
      <c r="AH71" s="4"/>
      <c r="AJ71" s="4"/>
    </row>
    <row r="72" spans="5:36" x14ac:dyDescent="0.3">
      <c r="E72" s="4"/>
      <c r="H72" s="4"/>
      <c r="AF72" s="4"/>
      <c r="AG72" s="4"/>
      <c r="AH72" s="4"/>
      <c r="AJ72" s="4"/>
    </row>
    <row r="73" spans="5:36" x14ac:dyDescent="0.3">
      <c r="E73" s="4"/>
      <c r="H73" s="4"/>
      <c r="AF73" s="4"/>
      <c r="AG73" s="4"/>
      <c r="AH73" s="4"/>
      <c r="AJ73" s="4"/>
    </row>
    <row r="74" spans="5:36" x14ac:dyDescent="0.3">
      <c r="E74" s="4"/>
      <c r="H74" s="4"/>
      <c r="AF74" s="4"/>
      <c r="AG74" s="4"/>
      <c r="AH74" s="4"/>
      <c r="AJ74" s="4"/>
    </row>
    <row r="75" spans="5:36" x14ac:dyDescent="0.3">
      <c r="E75" s="4"/>
      <c r="H75" s="4"/>
      <c r="AF75" s="4"/>
      <c r="AG75" s="4"/>
      <c r="AH75" s="4"/>
      <c r="AJ75" s="4"/>
    </row>
    <row r="76" spans="5:36" x14ac:dyDescent="0.3">
      <c r="E76" s="4"/>
      <c r="H76" s="4"/>
      <c r="AF76" s="4"/>
      <c r="AG76" s="4"/>
      <c r="AH76" s="4"/>
      <c r="AJ76" s="4"/>
    </row>
    <row r="77" spans="5:36" x14ac:dyDescent="0.3">
      <c r="E77" s="4"/>
      <c r="H77" s="4"/>
      <c r="AF77" s="4"/>
      <c r="AG77" s="4"/>
      <c r="AH77" s="4"/>
      <c r="AJ77" s="4"/>
    </row>
    <row r="78" spans="5:36" x14ac:dyDescent="0.3">
      <c r="E78" s="4"/>
      <c r="H78" s="4"/>
      <c r="AF78" s="4"/>
      <c r="AG78" s="4"/>
      <c r="AH78" s="4"/>
      <c r="AJ78" s="4"/>
    </row>
    <row r="79" spans="5:36" x14ac:dyDescent="0.3">
      <c r="E79" s="4"/>
      <c r="H79" s="4"/>
      <c r="AF79" s="4"/>
      <c r="AG79" s="4"/>
      <c r="AH79" s="4"/>
      <c r="AJ79" s="4"/>
    </row>
    <row r="80" spans="5:36" x14ac:dyDescent="0.3">
      <c r="E80" s="4"/>
      <c r="H80" s="4"/>
      <c r="AF80" s="4"/>
      <c r="AG80" s="4"/>
      <c r="AH80" s="4"/>
      <c r="AJ80" s="4"/>
    </row>
    <row r="81" spans="5:36" x14ac:dyDescent="0.3">
      <c r="E81" s="4"/>
      <c r="H81" s="4"/>
      <c r="AF81" s="4"/>
      <c r="AG81" s="4"/>
      <c r="AH81" s="4"/>
      <c r="AJ81" s="4"/>
    </row>
    <row r="82" spans="5:36" x14ac:dyDescent="0.3">
      <c r="E82" s="4"/>
      <c r="H82" s="4"/>
      <c r="AF82" s="4"/>
      <c r="AG82" s="4"/>
      <c r="AH82" s="4"/>
      <c r="AJ82" s="4"/>
    </row>
    <row r="83" spans="5:36" x14ac:dyDescent="0.3">
      <c r="E83" s="4"/>
      <c r="H83" s="4"/>
      <c r="AF83" s="4"/>
      <c r="AG83" s="4"/>
      <c r="AH83" s="4"/>
      <c r="AJ83" s="4"/>
    </row>
    <row r="84" spans="5:36" x14ac:dyDescent="0.3">
      <c r="E84" s="4"/>
      <c r="H84" s="4"/>
      <c r="AF84" s="4"/>
      <c r="AG84" s="4"/>
      <c r="AH84" s="4"/>
      <c r="AJ84" s="4"/>
    </row>
    <row r="85" spans="5:36" x14ac:dyDescent="0.3">
      <c r="E85" s="4"/>
      <c r="H85" s="4"/>
      <c r="AF85" s="4"/>
      <c r="AG85" s="4"/>
      <c r="AH85" s="4"/>
      <c r="AJ85" s="4"/>
    </row>
    <row r="86" spans="5:36" x14ac:dyDescent="0.3">
      <c r="E86" s="4"/>
      <c r="H86" s="4"/>
      <c r="AF86" s="4"/>
      <c r="AG86" s="4"/>
      <c r="AH86" s="4"/>
      <c r="AJ86" s="4"/>
    </row>
    <row r="87" spans="5:36" x14ac:dyDescent="0.3">
      <c r="E87" s="4"/>
      <c r="H87" s="4"/>
      <c r="AF87" s="4"/>
      <c r="AG87" s="4"/>
      <c r="AH87" s="4"/>
      <c r="AJ87" s="4"/>
    </row>
    <row r="88" spans="5:36" x14ac:dyDescent="0.3">
      <c r="E88" s="4"/>
      <c r="H88" s="4"/>
      <c r="AF88" s="4"/>
      <c r="AG88" s="4"/>
      <c r="AH88" s="4"/>
      <c r="AJ88" s="4"/>
    </row>
    <row r="89" spans="5:36" x14ac:dyDescent="0.3">
      <c r="E89" s="4"/>
      <c r="H89" s="4"/>
      <c r="AF89" s="4"/>
      <c r="AG89" s="4"/>
      <c r="AH89" s="4"/>
      <c r="AJ89" s="4"/>
    </row>
    <row r="90" spans="5:36" x14ac:dyDescent="0.3">
      <c r="E90" s="4"/>
      <c r="H90" s="4"/>
      <c r="AF90" s="4"/>
      <c r="AG90" s="4"/>
      <c r="AH90" s="4"/>
      <c r="AJ90" s="4"/>
    </row>
    <row r="91" spans="5:36" x14ac:dyDescent="0.3">
      <c r="E91" s="4"/>
      <c r="H91" s="4"/>
      <c r="AF91" s="4"/>
      <c r="AG91" s="4"/>
      <c r="AH91" s="4"/>
      <c r="AJ91" s="4"/>
    </row>
  </sheetData>
  <mergeCells count="44">
    <mergeCell ref="AD9:AD10"/>
    <mergeCell ref="AE9:AE10"/>
    <mergeCell ref="AF9:AF10"/>
    <mergeCell ref="U9:U10"/>
    <mergeCell ref="AH9:AH10"/>
    <mergeCell ref="AI9:AI10"/>
    <mergeCell ref="AJ9:AJ10"/>
    <mergeCell ref="AK9:AK10"/>
    <mergeCell ref="B11:B22"/>
    <mergeCell ref="C11:C22"/>
    <mergeCell ref="D11:D22"/>
    <mergeCell ref="E11:E22"/>
    <mergeCell ref="F11:F22"/>
    <mergeCell ref="AA9:AA10"/>
    <mergeCell ref="H17:H21"/>
    <mergeCell ref="H12:H13"/>
    <mergeCell ref="H15:H16"/>
    <mergeCell ref="AG9:AG10"/>
    <mergeCell ref="AB9:AB10"/>
    <mergeCell ref="AC9:AC10"/>
    <mergeCell ref="V9:V10"/>
    <mergeCell ref="W9:W10"/>
    <mergeCell ref="X9:X10"/>
    <mergeCell ref="Y9:Y10"/>
    <mergeCell ref="Z9:Z10"/>
    <mergeCell ref="R9:T9"/>
    <mergeCell ref="B9:B10"/>
    <mergeCell ref="C9:C10"/>
    <mergeCell ref="D9:D10"/>
    <mergeCell ref="E9:E10"/>
    <mergeCell ref="F9:F10"/>
    <mergeCell ref="G9:G10"/>
    <mergeCell ref="H9:J9"/>
    <mergeCell ref="K9:K10"/>
    <mergeCell ref="L9:O9"/>
    <mergeCell ref="P9:P10"/>
    <mergeCell ref="Q9:Q10"/>
    <mergeCell ref="B5:T5"/>
    <mergeCell ref="U5:AK5"/>
    <mergeCell ref="B7:T8"/>
    <mergeCell ref="U7:AC8"/>
    <mergeCell ref="AD7:AD8"/>
    <mergeCell ref="AE7:AK7"/>
    <mergeCell ref="AE8:AK8"/>
  </mergeCells>
  <conditionalFormatting sqref="AD11:AD13 AD19:AD20 AD22 AD15:AD17">
    <cfRule type="containsText" dxfId="1147" priority="22" stopIfTrue="1" operator="containsText" text="No aceptable o aceptable con control específico">
      <formula>NOT(ISERROR(SEARCH("No aceptable o aceptable con control específico",AD11)))</formula>
    </cfRule>
    <cfRule type="containsText" dxfId="1146" priority="23" stopIfTrue="1" operator="containsText" text="No aceptable">
      <formula>NOT(ISERROR(SEARCH("No aceptable",AD11)))</formula>
    </cfRule>
    <cfRule type="containsText" dxfId="1145" priority="24" stopIfTrue="1" operator="containsText" text="No Aceptable o aceptable con control específico">
      <formula>NOT(ISERROR(SEARCH("No Aceptable o aceptable con control específico",AD11)))</formula>
    </cfRule>
  </conditionalFormatting>
  <conditionalFormatting sqref="AD11:AE13 AD19:AE20 AD22:AF22 AD15:AE17">
    <cfRule type="cellIs" dxfId="1144" priority="25" stopIfTrue="1" operator="equal">
      <formula>"Aceptable"</formula>
    </cfRule>
    <cfRule type="cellIs" dxfId="1143" priority="26" stopIfTrue="1" operator="equal">
      <formula>"No aceptable"</formula>
    </cfRule>
  </conditionalFormatting>
  <conditionalFormatting sqref="AD18:AE18">
    <cfRule type="cellIs" dxfId="1142" priority="17" stopIfTrue="1" operator="equal">
      <formula>"Aceptable"</formula>
    </cfRule>
    <cfRule type="cellIs" dxfId="1141" priority="18" stopIfTrue="1" operator="equal">
      <formula>"No aceptable"</formula>
    </cfRule>
  </conditionalFormatting>
  <conditionalFormatting sqref="AD18">
    <cfRule type="containsText" dxfId="1140" priority="14" stopIfTrue="1" operator="containsText" text="No aceptable o aceptable con control específico">
      <formula>NOT(ISERROR(SEARCH("No aceptable o aceptable con control específico",AD18)))</formula>
    </cfRule>
    <cfRule type="containsText" dxfId="1139" priority="15" stopIfTrue="1" operator="containsText" text="No aceptable">
      <formula>NOT(ISERROR(SEARCH("No aceptable",AD18)))</formula>
    </cfRule>
    <cfRule type="containsText" dxfId="1138" priority="16" stopIfTrue="1" operator="containsText" text="No Aceptable o aceptable con control específico">
      <formula>NOT(ISERROR(SEARCH("No Aceptable o aceptable con control específico",AD18)))</formula>
    </cfRule>
  </conditionalFormatting>
  <conditionalFormatting sqref="AD21:AE21">
    <cfRule type="cellIs" dxfId="1137" priority="9" stopIfTrue="1" operator="equal">
      <formula>"Aceptable"</formula>
    </cfRule>
    <cfRule type="cellIs" dxfId="1136" priority="10" stopIfTrue="1" operator="equal">
      <formula>"No aceptable"</formula>
    </cfRule>
  </conditionalFormatting>
  <conditionalFormatting sqref="AD21">
    <cfRule type="containsText" dxfId="1135" priority="6" stopIfTrue="1" operator="containsText" text="No aceptable o aceptable con control específico">
      <formula>NOT(ISERROR(SEARCH("No aceptable o aceptable con control específico",AD21)))</formula>
    </cfRule>
    <cfRule type="containsText" dxfId="1134" priority="7" stopIfTrue="1" operator="containsText" text="No aceptable">
      <formula>NOT(ISERROR(SEARCH("No aceptable",AD21)))</formula>
    </cfRule>
    <cfRule type="containsText" dxfId="1133" priority="8" stopIfTrue="1" operator="containsText" text="No Aceptable o aceptable con control específico">
      <formula>NOT(ISERROR(SEARCH("No Aceptable o aceptable con control específico",AD21)))</formula>
    </cfRule>
  </conditionalFormatting>
  <conditionalFormatting sqref="AD14">
    <cfRule type="containsText" dxfId="1132" priority="1" stopIfTrue="1" operator="containsText" text="No aceptable o aceptable con control específico">
      <formula>NOT(ISERROR(SEARCH("No aceptable o aceptable con control específico",AD14)))</formula>
    </cfRule>
    <cfRule type="containsText" dxfId="1131" priority="2" stopIfTrue="1" operator="containsText" text="No aceptable">
      <formula>NOT(ISERROR(SEARCH("No aceptable",AD14)))</formula>
    </cfRule>
    <cfRule type="containsText" dxfId="1130" priority="3" stopIfTrue="1" operator="containsText" text="No Aceptable o aceptable con control específico">
      <formula>NOT(ISERROR(SEARCH("No Aceptable o aceptable con control específico",AD14)))</formula>
    </cfRule>
  </conditionalFormatting>
  <conditionalFormatting sqref="AD14:AE14">
    <cfRule type="cellIs" dxfId="1129" priority="4" stopIfTrue="1" operator="equal">
      <formula>"Aceptable"</formula>
    </cfRule>
    <cfRule type="cellIs" dxfId="1128" priority="5" stopIfTrue="1" operator="equal">
      <formula>"No aceptable"</formula>
    </cfRule>
  </conditionalFormatting>
  <dataValidations xWindow="365" yWindow="472" count="4">
    <dataValidation allowBlank="1" sqref="AA11:AA22" xr:uid="{00000000-0002-0000-0800-000000000000}"/>
    <dataValidation type="list" allowBlank="1" showInputMessage="1" showErrorMessage="1" prompt="10 = Muy Alto_x000a_6 = Alto_x000a_2 = Medio_x000a_0 = Bajo" sqref="U11:U22" xr:uid="{00000000-0002-0000-0800-000001000000}">
      <formula1>"10, 6, 2, 0, "</formula1>
    </dataValidation>
    <dataValidation type="list" allowBlank="1" showInputMessage="1" prompt="4 = Continua_x000a_3 = Frecuente_x000a_2 = Ocasional_x000a_1 = Esporádica" sqref="V11:V22" xr:uid="{00000000-0002-0000-08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0800-000003000000}">
      <formula1>"100,60,25,10"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vt:i4>
      </vt:variant>
    </vt:vector>
  </HeadingPairs>
  <TitlesOfParts>
    <vt:vector size="40" baseType="lpstr">
      <vt:lpstr>Inicio</vt:lpstr>
      <vt:lpstr>MENU MATRICES </vt:lpstr>
      <vt:lpstr>DIRECTOR</vt:lpstr>
      <vt:lpstr>SUBDIRECTOR SAI</vt:lpstr>
      <vt:lpstr>SUBDIRECTOR SRI</vt:lpstr>
      <vt:lpstr>SUBDIRECTOR SAF</vt:lpstr>
      <vt:lpstr>JEFE OCI</vt:lpstr>
      <vt:lpstr>JEFE OS</vt:lpstr>
      <vt:lpstr>JEFE OAP</vt:lpstr>
      <vt:lpstr>JEFE OAJ</vt:lpstr>
      <vt:lpstr>ASESORES</vt:lpstr>
      <vt:lpstr>SEGUNDA INSTANCIA</vt:lpstr>
      <vt:lpstr>P. ESP. ADMINISTRACION SAI</vt:lpstr>
      <vt:lpstr>P.ESP.DEFENSA SAI</vt:lpstr>
      <vt:lpstr> ESP. EST.R PREDIOS SRI </vt:lpstr>
      <vt:lpstr>PROFESIONAL ESPECIALIZADO</vt:lpstr>
      <vt:lpstr>PROF. RECEPCION PREDIOS SRI</vt:lpstr>
      <vt:lpstr>PROFESIONAL UNIVERSITARIO</vt:lpstr>
      <vt:lpstr>TOPOGRAFIA</vt:lpstr>
      <vt:lpstr>TECNICO SISTEMAS </vt:lpstr>
      <vt:lpstr>TECNICO OPERATIVO </vt:lpstr>
      <vt:lpstr>SECRETARIO</vt:lpstr>
      <vt:lpstr>ATENCION CAD CRA 30 </vt:lpstr>
      <vt:lpstr>ARCHIVO SRI</vt:lpstr>
      <vt:lpstr>AUXILIARES SG</vt:lpstr>
      <vt:lpstr>AUXILIAR SG</vt:lpstr>
      <vt:lpstr>APOYO LOGISTICO SAI </vt:lpstr>
      <vt:lpstr>GESTION DOCUMENTAL</vt:lpstr>
      <vt:lpstr>BODEGA COLVATEL</vt:lpstr>
      <vt:lpstr>CONDUCTOR </vt:lpstr>
      <vt:lpstr>PROVEEDOR TRANSPORTE </vt:lpstr>
      <vt:lpstr>PROVEEDOR SEGURIDAD</vt:lpstr>
      <vt:lpstr>PROVEEDOR ASEO Y CAFETERIA </vt:lpstr>
      <vt:lpstr>PROVEEDOR MTM EQUIPOS DE COMPUT</vt:lpstr>
      <vt:lpstr>OFICINAS CALLE 120A</vt:lpstr>
      <vt:lpstr>VISITANTE </vt:lpstr>
      <vt:lpstr>DIRECTOR!Área_de_impresión</vt:lpstr>
      <vt:lpstr>'VISITANTE '!Área_de_impresión</vt:lpstr>
      <vt:lpstr>DIRECTOR!Títulos_a_imprimir</vt:lpstr>
      <vt:lpstr>'VISITANTE '!Títulos_a_imprimir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MyFederalPC</cp:lastModifiedBy>
  <cp:lastPrinted>2019-07-23T23:18:03Z</cp:lastPrinted>
  <dcterms:created xsi:type="dcterms:W3CDTF">2009-11-19T22:56:38Z</dcterms:created>
  <dcterms:modified xsi:type="dcterms:W3CDTF">2020-07-31T03:04:31Z</dcterms:modified>
</cp:coreProperties>
</file>