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https://uniandes-my.sharepoint.com/personal/mi-saave_uniandes_edu_co/Documents/Trabajo/DADEP/Cielo Abierto/Modelo económico/"/>
    </mc:Choice>
  </mc:AlternateContent>
  <xr:revisionPtr revIDLastSave="45" documentId="8_{AC967D13-F131-2E4F-BD71-0989A833B3DE}" xr6:coauthVersionLast="47" xr6:coauthVersionMax="47" xr10:uidLastSave="{4CB6EBF2-6613-7842-954D-8DD02B38216D}"/>
  <workbookProtection workbookAlgorithmName="SHA-512" workbookHashValue="y7Rnq8QlOpcBzZBrkyPt4KZEvUR4O8QDkrXJ2RTxlCdB8PPgf1l8rK41bnMivPwxscTQbpmWe3ASn77uXa3YTw==" workbookSaltValue="OXf76bB59oisgG3y/KxaZg==" workbookSpinCount="100000" lockStructure="1"/>
  <bookViews>
    <workbookView xWindow="0" yWindow="500" windowWidth="28800" windowHeight="15840" tabRatio="500" xr2:uid="{00000000-000D-0000-FFFF-FFFF00000000}"/>
  </bookViews>
  <sheets>
    <sheet name="VR - FORMULA ESTIMACIÓN" sheetId="6" r:id="rId1"/>
    <sheet name="ANEXO 1A - PROYECCIÓN - ZONA" sheetId="9" r:id="rId2"/>
    <sheet name="ANEXO 1B - PROYECCIÓN - ESPACIO" sheetId="17" r:id="rId3"/>
    <sheet name="AUXILIAR" sheetId="2" state="hidden" r:id="rId4"/>
    <sheet name="Hoja1" sheetId="13" state="hidden" r:id="rId5"/>
  </sheets>
  <definedNames>
    <definedName name="_xlnm._FilterDatabase" localSheetId="0" hidden="1">'VR - FORMULA ESTIMACIÓN'!$M$20:$O$24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7" l="1"/>
  <c r="C28" i="17" s="1"/>
  <c r="P38" i="17" s="1"/>
  <c r="C29" i="9"/>
  <c r="C28" i="9" s="1"/>
  <c r="D37" i="9"/>
  <c r="M31" i="6"/>
  <c r="M32" i="6" s="1"/>
  <c r="M34" i="6" s="1"/>
  <c r="M41" i="6"/>
  <c r="AM44" i="17"/>
  <c r="AK45" i="17" s="1"/>
  <c r="AJ44" i="17"/>
  <c r="AH45" i="17" s="1"/>
  <c r="AG44" i="17"/>
  <c r="AE45" i="17" s="1"/>
  <c r="AD44" i="17"/>
  <c r="AB45" i="17" s="1"/>
  <c r="AA44" i="17"/>
  <c r="X44" i="17"/>
  <c r="U44" i="17"/>
  <c r="R44" i="17"/>
  <c r="O44" i="17"/>
  <c r="M45" i="17" s="1"/>
  <c r="L44" i="17"/>
  <c r="J45" i="17" s="1"/>
  <c r="I44" i="17"/>
  <c r="F44" i="17"/>
  <c r="Y45" i="17"/>
  <c r="D45" i="17"/>
  <c r="V45" i="17"/>
  <c r="S45" i="17"/>
  <c r="P45" i="17"/>
  <c r="G45" i="17"/>
  <c r="AK37" i="17"/>
  <c r="AK38" i="17" s="1"/>
  <c r="AH37" i="17"/>
  <c r="AH38" i="17" s="1"/>
  <c r="AE37" i="17"/>
  <c r="AE38" i="17" s="1"/>
  <c r="AB37" i="17"/>
  <c r="AB38" i="17" s="1"/>
  <c r="Y37" i="17"/>
  <c r="V37" i="17"/>
  <c r="V38" i="17" s="1"/>
  <c r="S37" i="17"/>
  <c r="P37" i="17"/>
  <c r="M37" i="17"/>
  <c r="J37" i="17"/>
  <c r="J38" i="17" s="1"/>
  <c r="G37" i="17"/>
  <c r="G38" i="17" s="1"/>
  <c r="D37" i="17"/>
  <c r="D38" i="17" s="1"/>
  <c r="AG47" i="9"/>
  <c r="AE48" i="9" s="1"/>
  <c r="AJ47" i="9"/>
  <c r="AH48" i="9" s="1"/>
  <c r="AM47" i="9"/>
  <c r="AK48" i="9" s="1"/>
  <c r="J37" i="9"/>
  <c r="M37" i="9"/>
  <c r="P37" i="9"/>
  <c r="S37" i="9"/>
  <c r="V37" i="9"/>
  <c r="Y37" i="9"/>
  <c r="AB37" i="9"/>
  <c r="AE37" i="9"/>
  <c r="AH37" i="9"/>
  <c r="AK37" i="9"/>
  <c r="AK38" i="9" s="1"/>
  <c r="G37" i="9"/>
  <c r="Y38" i="9" l="1"/>
  <c r="V38" i="9"/>
  <c r="S38" i="9"/>
  <c r="D38" i="9"/>
  <c r="D39" i="9" s="1"/>
  <c r="AB38" i="9"/>
  <c r="AE38" i="9"/>
  <c r="AH38" i="9"/>
  <c r="M38" i="9"/>
  <c r="J38" i="9"/>
  <c r="P38" i="9"/>
  <c r="G38" i="9"/>
  <c r="S38" i="17"/>
  <c r="M38" i="17"/>
  <c r="Y38" i="17"/>
  <c r="D39" i="17"/>
  <c r="D47" i="17" s="1"/>
  <c r="V39" i="17"/>
  <c r="V47" i="17" s="1"/>
  <c r="AB39" i="17"/>
  <c r="AB47" i="17" s="1"/>
  <c r="Y39" i="17"/>
  <c r="Y47" i="17" s="1"/>
  <c r="S39" i="17"/>
  <c r="S47" i="17" s="1"/>
  <c r="P39" i="17"/>
  <c r="P47" i="17" s="1"/>
  <c r="G39" i="17"/>
  <c r="G47" i="17" s="1"/>
  <c r="AE39" i="17"/>
  <c r="AE47" i="17" s="1"/>
  <c r="J39" i="17"/>
  <c r="J47" i="17" s="1"/>
  <c r="AH39" i="17"/>
  <c r="AH47" i="17" s="1"/>
  <c r="M39" i="17"/>
  <c r="M47" i="17" s="1"/>
  <c r="AK39" i="17"/>
  <c r="AK47" i="17" s="1"/>
  <c r="D50" i="17" l="1"/>
  <c r="I47" i="9"/>
  <c r="G48" i="9" s="1"/>
  <c r="L47" i="9"/>
  <c r="J48" i="9" s="1"/>
  <c r="O47" i="9"/>
  <c r="M48" i="9" s="1"/>
  <c r="AD47" i="9"/>
  <c r="AB48" i="9" s="1"/>
  <c r="AA47" i="9"/>
  <c r="Y48" i="9" s="1"/>
  <c r="X47" i="9"/>
  <c r="V48" i="9" s="1"/>
  <c r="U47" i="9"/>
  <c r="S48" i="9" s="1"/>
  <c r="R47" i="9"/>
  <c r="P48" i="9" s="1"/>
  <c r="F47" i="9"/>
  <c r="D48" i="9" s="1"/>
  <c r="AB39" i="9" l="1"/>
  <c r="AE39" i="9"/>
  <c r="G39" i="9"/>
  <c r="J39" i="9"/>
  <c r="V39" i="9"/>
  <c r="AH39" i="9"/>
  <c r="M39" i="9"/>
  <c r="AK39" i="9"/>
  <c r="P39" i="9"/>
  <c r="S39" i="9"/>
  <c r="Y39" i="9"/>
  <c r="M36" i="6"/>
  <c r="M43" i="6" s="1"/>
  <c r="AK42" i="9" l="1"/>
  <c r="AK43" i="9" s="1"/>
  <c r="AK50" i="9" s="1"/>
  <c r="AH42" i="9"/>
  <c r="AH43" i="9" s="1"/>
  <c r="AH50" i="9" s="1"/>
  <c r="AE42" i="9"/>
  <c r="AE43" i="9" s="1"/>
  <c r="AE50" i="9" s="1"/>
  <c r="G42" i="9"/>
  <c r="G43" i="9" s="1"/>
  <c r="G50" i="9" s="1"/>
  <c r="J42" i="9"/>
  <c r="J43" i="9" s="1"/>
  <c r="J50" i="9" s="1"/>
  <c r="M42" i="9"/>
  <c r="M43" i="9" s="1"/>
  <c r="M50" i="9" s="1"/>
  <c r="AB42" i="9" l="1"/>
  <c r="AB43" i="9" s="1"/>
  <c r="AB50" i="9" s="1"/>
  <c r="Y42" i="9"/>
  <c r="Y43" i="9" s="1"/>
  <c r="Y50" i="9" s="1"/>
  <c r="V42" i="9"/>
  <c r="V43" i="9" s="1"/>
  <c r="V50" i="9" s="1"/>
  <c r="P42" i="9"/>
  <c r="P43" i="9" s="1"/>
  <c r="P50" i="9" s="1"/>
  <c r="S42" i="9"/>
  <c r="S43" i="9" s="1"/>
  <c r="S50" i="9" s="1"/>
  <c r="D42" i="9" l="1"/>
  <c r="D43" i="9" s="1"/>
  <c r="D50" i="9" s="1"/>
  <c r="D53" i="9" s="1"/>
</calcChain>
</file>

<file path=xl/sharedStrings.xml><?xml version="1.0" encoding="utf-8"?>
<sst xmlns="http://schemas.openxmlformats.org/spreadsheetml/2006/main" count="240" uniqueCount="104">
  <si>
    <t>INGRESOS</t>
  </si>
  <si>
    <t>Aprovechamiento económico</t>
  </si>
  <si>
    <t>Datos de la zona:</t>
  </si>
  <si>
    <t>Nombre:</t>
  </si>
  <si>
    <t>Dirección de la zona a cargo:</t>
  </si>
  <si>
    <t xml:space="preserve">Teléfono: </t>
  </si>
  <si>
    <t>E-mail:</t>
  </si>
  <si>
    <t>* Sólo diligencie las celdas de color verde</t>
  </si>
  <si>
    <t>VS:</t>
  </si>
  <si>
    <t>Valor de referencia del suelo</t>
  </si>
  <si>
    <t>Factor inductivo de Renta de acuerdo a la ubicación</t>
  </si>
  <si>
    <t>%</t>
  </si>
  <si>
    <t>A:</t>
  </si>
  <si>
    <t>Área de aprovechamiento específico - solicitud del particular</t>
  </si>
  <si>
    <t>M2</t>
  </si>
  <si>
    <t>j:</t>
  </si>
  <si>
    <t>Nivel de restricción</t>
  </si>
  <si>
    <t>Medio</t>
  </si>
  <si>
    <t>Lista</t>
  </si>
  <si>
    <t>FIR:</t>
  </si>
  <si>
    <t>Fr:</t>
  </si>
  <si>
    <t>Factor de restricción del Área</t>
  </si>
  <si>
    <t>IS:</t>
  </si>
  <si>
    <t>Incidencia del suelo de la situación</t>
  </si>
  <si>
    <t>Variables para el cálculo de aprovechamiento económico de actividades permanentes</t>
  </si>
  <si>
    <t xml:space="preserve">Valor de referencia del suelo						</t>
  </si>
  <si>
    <t xml:space="preserve">Factor inductivo de Renta de acuerdo a la ubicación						</t>
  </si>
  <si>
    <t xml:space="preserve">EGRESOS </t>
  </si>
  <si>
    <t>Total Egresos  (Corresponderá a un valor máximo de un 20% de los ingresos)</t>
  </si>
  <si>
    <t>TOTAL EGRESOS</t>
  </si>
  <si>
    <t>DESCUENTOS POR INCENTIVOS</t>
  </si>
  <si>
    <t>TOTAL</t>
  </si>
  <si>
    <t>SI</t>
  </si>
  <si>
    <t>TOTAL DESCUENTOS POR INCENTIVOS</t>
  </si>
  <si>
    <t>RESUMEN</t>
  </si>
  <si>
    <t>FIR</t>
  </si>
  <si>
    <t>j</t>
  </si>
  <si>
    <t>Alto</t>
  </si>
  <si>
    <t>Bajo</t>
  </si>
  <si>
    <t>NO</t>
  </si>
  <si>
    <t>Porcentaje de descuento</t>
  </si>
  <si>
    <t>Inclusión de personas en condición de Vulnerabilidad</t>
  </si>
  <si>
    <t>T:</t>
  </si>
  <si>
    <t>TOTAL RETRIBUCIÓN A PAGAR</t>
  </si>
  <si>
    <t>Días</t>
  </si>
  <si>
    <t>EGRESOS:</t>
  </si>
  <si>
    <t>TIPO:</t>
  </si>
  <si>
    <t>Tipo de propuesta, si es por zona (grupal) o por espacio (individual)</t>
  </si>
  <si>
    <t>Zona (Grupal)</t>
  </si>
  <si>
    <t>Espacio (Individual)</t>
  </si>
  <si>
    <t>INCENTIVOS:</t>
  </si>
  <si>
    <t>2023 en adelante</t>
  </si>
  <si>
    <t>Desc:</t>
  </si>
  <si>
    <t>P:</t>
  </si>
  <si>
    <t>VR:</t>
  </si>
  <si>
    <t>Valor de la retribución a pagar en dinero o en especie (el pago en especie solo aplica para las propuestas por zona).</t>
  </si>
  <si>
    <t>Porcentaje de descuento del SMMLV aplicable por cada persona en condición de vulnerabilidad incluida en la cadena productiva de la zona</t>
  </si>
  <si>
    <t>Tiempo del uso (días) - indicar los días de uso efectivo del espacio</t>
  </si>
  <si>
    <t>Valor de los egresos proyectados que corresponden como máximo al 20% del Valor de la Retribución, y solo pueden ser descontados por las propuestas por zona.</t>
  </si>
  <si>
    <t>Nombre de la zona o espacio:</t>
  </si>
  <si>
    <t>SMMLV:</t>
  </si>
  <si>
    <t>Diligencie la siguiente información: (SOLO MODIFICAR LAS CELDAS EN COLOR VERDE)</t>
  </si>
  <si>
    <t>Salario Mínimo Mensual Legal Vigente (2022)</t>
  </si>
  <si>
    <t>Número de personas en condición de vulnerabilidad incluidas (una persona por comercio)</t>
  </si>
  <si>
    <t>Descuento proyectado por la inclusión de personas en condición de vulnerabilidad.</t>
  </si>
  <si>
    <t>Dias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</si>
  <si>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</si>
  <si>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</si>
  <si>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</si>
  <si>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</si>
  <si>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</si>
  <si>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</si>
  <si>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</si>
  <si>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</si>
  <si>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</si>
  <si>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Proyección Mensual</t>
  </si>
  <si>
    <t>Mes 10</t>
  </si>
  <si>
    <t>Mes 11</t>
  </si>
  <si>
    <t>Mes 12</t>
  </si>
  <si>
    <t>Número de días en los que se aprovechará económicamente el Espacio Público para cada mes.</t>
  </si>
  <si>
    <t>TOTAL VALOR DE RETRIBUCIÓN</t>
  </si>
  <si>
    <t>SMLMV al 2022</t>
  </si>
  <si>
    <t>Valor de la retribución efectiva por aprovechamiento del área, por mes, para las actividades permanentes.</t>
  </si>
  <si>
    <t>SMLMV al 2023</t>
  </si>
  <si>
    <t>SMLMV al 2024</t>
  </si>
  <si>
    <t>SMLMV al 2025</t>
  </si>
  <si>
    <t>Se pueden aplicar los descuentos por la vinculación laboral de personas en condición de vulnerabilidad de acuerdo a lo establecido en el protocolo de BACA 2.0.</t>
  </si>
  <si>
    <t>RESULTADO FINAL (RETRIBUCIÓN MENSUAL)</t>
  </si>
  <si>
    <t>ANEXO 1A PROYECCIÓN POR ZONA - FORMATOS PROYECCIÓN DEL MODELO FINANCIERO</t>
  </si>
  <si>
    <t>Tiempo del uso (meses) - indicar los meses de uso efectivo del espacio. Para esta proyección se asume un mes tiene 30 días y un año 360 días.</t>
  </si>
  <si>
    <t>ANEXO 1B PROYECCIÓN POR ESPACIO (INDIVIDUAL) - FORMATOS PROYECCIÓN DEL MODELO FINANCIERO</t>
  </si>
  <si>
    <t>MODELO DE ESTIMACIÓN DE LA RETRIBUCIÓN ECONÓMICA - BOGOTÁ A CIELO ABIERTO 2.0.</t>
  </si>
  <si>
    <t>Valor de la retribución efectiva para el área y días solicitados</t>
  </si>
  <si>
    <t>Gastos Administrativos de acuerdo al protocolo de BACA 2.0. que incluye:
Logística
Persona que operarán la zona (Coordinador)
Aseo del Espacio Público
Papelería</t>
  </si>
  <si>
    <t>Número de personas vinculadas</t>
  </si>
  <si>
    <t>*</t>
  </si>
  <si>
    <t>Los valores arrojados por esta estimación, en ningún caso representa el valor definitivo a pagar por la zona o espacio BACA. Los valores a pagar, por el uso del espacio público para BACA 2.0. solo se obtendrá a través de la evaluación realizada por los funcionarios del DADEP.</t>
  </si>
  <si>
    <t>*Los valores arrojados por esta estimación, en ningún caso representa el valor definitivo a pagar por la zona o espacio BACA. Los valores a pagar, por el uso del espacio público para BACA 2.0. solo se obtendrá a través de la evaluación realizada por los funcionarios del DADEP.</t>
  </si>
  <si>
    <t>* Los valores arrojados por esta estimación, en ningún caso representa el valor definitivo a pagar por la zona o espacio BACA. Los valores a pagar, por el uso del espacio público para BACA 2.0. solo se obtendrá a través de la evaluación realizada por los funcionarios del DADEP.</t>
  </si>
  <si>
    <t>Personas vinculadas durante los dias (T) de uso de espacio BACA.</t>
  </si>
  <si>
    <t>Nivel de incidencia Alto</t>
  </si>
  <si>
    <t>Nivel de incidencia Medio</t>
  </si>
  <si>
    <t>Nivel de incidencia Bajo</t>
  </si>
  <si>
    <t>Nivel de incidencia por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</si>
</sst>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-&quot;$&quot;\ * #,##0.00_-;\-&quot;$&quot;\ * #,##0.00_-;_-&quot;$&quot;\ * &quot;-&quot;??_-;_-@_-"/>
    <numFmt numFmtId="166" formatCode="&quot;$&quot;#,##0"/>
    <numFmt numFmtId="167" formatCode="_-* #,##0.0_-;\-* #,##0.0_-;_-* &quot;-&quot;_-;_-@_-"/>
    <numFmt numFmtId="168" formatCode="_(* #.##0.00_);_(* \(#.##0.00\);_(* &quot;-&quot;??_);_(@_)"/>
    <numFmt numFmtId="169" formatCode="_-* #.##0.00_-;\-* #.##0.00_-;_-* &quot;-&quot;??_-;_-@_-"/>
    <numFmt numFmtId="170" formatCode="_-&quot;$&quot;\ * #,##0_-;\-&quot;$&quot;\ * #,##0_-;_-&quot;$&quot;\ * &quot;-&quot;??_-;_-@_-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2"/>
      <color theme="1"/>
      <name val="Trebuchet MS"/>
      <family val="2"/>
    </font>
    <font>
      <sz val="12"/>
      <color rgb="FFC00000"/>
      <name val="Calibri"/>
      <family val="2"/>
      <scheme val="minor"/>
    </font>
    <font>
      <sz val="18"/>
      <color rgb="FFA30000"/>
      <name val="Calibri"/>
      <family val="2"/>
      <scheme val="minor"/>
    </font>
    <font>
      <sz val="14"/>
      <color rgb="FFA30000"/>
      <name val="Calibri"/>
      <family val="2"/>
      <scheme val="minor"/>
    </font>
    <font>
      <sz val="12"/>
      <color rgb="FFA30000"/>
      <name val="Calibri"/>
      <family val="2"/>
      <scheme val="minor"/>
    </font>
    <font>
      <b/>
      <sz val="16"/>
      <color rgb="FFA30000"/>
      <name val="Calibri"/>
      <family val="2"/>
      <scheme val="minor"/>
    </font>
    <font>
      <sz val="16"/>
      <color rgb="FFA30000"/>
      <name val="Calibri"/>
      <family val="2"/>
      <scheme val="minor"/>
    </font>
    <font>
      <b/>
      <sz val="14"/>
      <color theme="1"/>
      <name val="Trebuchet MS"/>
      <family val="2"/>
    </font>
    <font>
      <b/>
      <sz val="14"/>
      <color rgb="FFA30000"/>
      <name val="Calibri"/>
      <family val="2"/>
      <scheme val="minor"/>
    </font>
    <font>
      <b/>
      <sz val="14"/>
      <color theme="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0"/>
      <name val="Trebuchet MS"/>
      <family val="2"/>
    </font>
    <font>
      <b/>
      <sz val="16"/>
      <color theme="0"/>
      <name val="Trebuchet MS"/>
      <family val="2"/>
    </font>
    <font>
      <b/>
      <sz val="14"/>
      <color theme="0"/>
      <name val="Trebuchet MS"/>
      <family val="2"/>
    </font>
    <font>
      <b/>
      <sz val="12"/>
      <color theme="1"/>
      <name val="Trebuchet MS"/>
      <family val="2"/>
    </font>
    <font>
      <b/>
      <sz val="12"/>
      <color rgb="FFFFFFFF"/>
      <name val="Trebuchet MS"/>
      <family val="2"/>
    </font>
    <font>
      <sz val="9"/>
      <color theme="1"/>
      <name val="Trebuchet MS"/>
      <family val="2"/>
    </font>
    <font>
      <b/>
      <sz val="20"/>
      <color rgb="FFA30000"/>
      <name val="Calibri"/>
      <family val="2"/>
      <scheme val="minor"/>
    </font>
    <font>
      <b/>
      <sz val="36"/>
      <color rgb="FFA30000"/>
      <name val="Calibri"/>
      <family val="2"/>
      <scheme val="minor"/>
    </font>
    <font>
      <sz val="14"/>
      <name val="Trebuchet MS"/>
      <family val="2"/>
    </font>
    <font>
      <sz val="10"/>
      <name val="Trebuchet MS"/>
      <family val="2"/>
    </font>
    <font>
      <sz val="16"/>
      <name val="Trebuchet MS"/>
      <family val="2"/>
    </font>
    <font>
      <b/>
      <sz val="2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A3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0"/>
    <xf numFmtId="0" fontId="1" fillId="0" borderId="0"/>
    <xf numFmtId="168" fontId="3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/>
    <xf numFmtId="0" fontId="32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9" fillId="0" borderId="4" xfId="0" applyFont="1" applyBorder="1" applyProtection="1">
      <protection hidden="1"/>
    </xf>
    <xf numFmtId="0" fontId="28" fillId="0" borderId="15" xfId="0" applyFont="1" applyBorder="1" applyAlignment="1" applyProtection="1">
      <alignment horizontal="left" vertical="top" wrapText="1"/>
      <protection hidden="1"/>
    </xf>
    <xf numFmtId="0" fontId="29" fillId="0" borderId="5" xfId="0" applyFont="1" applyBorder="1" applyProtection="1">
      <protection hidden="1"/>
    </xf>
    <xf numFmtId="0" fontId="29" fillId="0" borderId="0" xfId="0" applyFont="1" applyProtection="1">
      <protection hidden="1"/>
    </xf>
    <xf numFmtId="0" fontId="27" fillId="0" borderId="0" xfId="0" applyFont="1" applyAlignment="1" applyProtection="1">
      <alignment horizontal="left" vertical="top" wrapText="1"/>
      <protection hidden="1"/>
    </xf>
    <xf numFmtId="0" fontId="0" fillId="0" borderId="6" xfId="0" applyBorder="1" applyProtection="1"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3" fillId="4" borderId="15" xfId="0" applyFont="1" applyFill="1" applyBorder="1" applyAlignment="1" applyProtection="1">
      <alignment vertical="center" wrapText="1"/>
      <protection hidden="1"/>
    </xf>
    <xf numFmtId="10" fontId="20" fillId="4" borderId="17" xfId="6" applyNumberFormat="1" applyFont="1" applyFill="1" applyBorder="1" applyAlignment="1" applyProtection="1">
      <alignment vertical="center"/>
      <protection hidden="1"/>
    </xf>
    <xf numFmtId="2" fontId="33" fillId="4" borderId="17" xfId="0" applyNumberFormat="1" applyFont="1" applyFill="1" applyBorder="1" applyAlignment="1" applyProtection="1">
      <alignment vertical="center" wrapText="1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33" fillId="4" borderId="24" xfId="0" applyFont="1" applyFill="1" applyBorder="1" applyAlignment="1" applyProtection="1">
      <alignment vertical="center" wrapText="1"/>
      <protection hidden="1"/>
    </xf>
    <xf numFmtId="9" fontId="33" fillId="4" borderId="22" xfId="1" applyFont="1" applyFill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43" fillId="0" borderId="15" xfId="0" applyFont="1" applyFill="1" applyBorder="1" applyAlignment="1" applyProtection="1">
      <alignment horizontal="center" vertical="center" wrapText="1"/>
      <protection hidden="1"/>
    </xf>
    <xf numFmtId="0" fontId="44" fillId="0" borderId="15" xfId="0" applyFont="1" applyFill="1" applyBorder="1" applyAlignment="1" applyProtection="1">
      <alignment horizontal="center" vertical="center"/>
      <protection hidden="1"/>
    </xf>
    <xf numFmtId="0" fontId="44" fillId="0" borderId="17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9" fontId="32" fillId="9" borderId="15" xfId="0" applyNumberFormat="1" applyFont="1" applyFill="1" applyBorder="1" applyAlignment="1" applyProtection="1">
      <alignment horizontal="center" vertical="center"/>
      <protection hidden="1"/>
    </xf>
    <xf numFmtId="165" fontId="32" fillId="0" borderId="15" xfId="7" applyFont="1" applyBorder="1" applyAlignment="1" applyProtection="1">
      <alignment vertical="center"/>
      <protection hidden="1"/>
    </xf>
    <xf numFmtId="165" fontId="32" fillId="0" borderId="17" xfId="7" applyFont="1" applyBorder="1" applyAlignment="1" applyProtection="1">
      <alignment vertical="center"/>
      <protection hidden="1"/>
    </xf>
    <xf numFmtId="165" fontId="39" fillId="0" borderId="0" xfId="0" applyNumberFormat="1" applyFont="1" applyProtection="1">
      <protection hidden="1"/>
    </xf>
    <xf numFmtId="166" fontId="22" fillId="5" borderId="17" xfId="2" applyNumberFormat="1" applyFont="1" applyFill="1" applyBorder="1" applyAlignment="1" applyProtection="1">
      <alignment vertical="center" wrapText="1"/>
      <protection locked="0"/>
    </xf>
    <xf numFmtId="0" fontId="22" fillId="5" borderId="17" xfId="2" applyFont="1" applyFill="1" applyBorder="1" applyAlignment="1" applyProtection="1">
      <alignment vertical="center"/>
      <protection locked="0"/>
    </xf>
    <xf numFmtId="0" fontId="23" fillId="5" borderId="17" xfId="2" applyFont="1" applyFill="1" applyBorder="1" applyAlignment="1" applyProtection="1">
      <alignment vertical="center"/>
      <protection locked="0"/>
    </xf>
    <xf numFmtId="0" fontId="32" fillId="10" borderId="15" xfId="0" applyFont="1" applyFill="1" applyBorder="1" applyAlignment="1" applyProtection="1">
      <alignment vertical="center"/>
      <protection locked="0"/>
    </xf>
    <xf numFmtId="0" fontId="6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166" fontId="0" fillId="0" borderId="0" xfId="0" applyNumberFormat="1" applyBorder="1" applyProtection="1">
      <protection hidden="1"/>
    </xf>
    <xf numFmtId="9" fontId="0" fillId="0" borderId="0" xfId="1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Protection="1">
      <protection hidden="1"/>
    </xf>
    <xf numFmtId="0" fontId="21" fillId="0" borderId="5" xfId="0" applyFont="1" applyFill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164" fontId="21" fillId="0" borderId="0" xfId="6" applyFont="1" applyBorder="1" applyProtection="1"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42" fillId="14" borderId="10" xfId="0" applyFont="1" applyFill="1" applyBorder="1" applyAlignment="1" applyProtection="1">
      <alignment horizontal="left" vertical="center"/>
      <protection hidden="1"/>
    </xf>
    <xf numFmtId="0" fontId="42" fillId="14" borderId="11" xfId="0" applyFont="1" applyFill="1" applyBorder="1" applyAlignment="1" applyProtection="1">
      <alignment horizontal="left" vertical="center"/>
      <protection hidden="1"/>
    </xf>
    <xf numFmtId="0" fontId="42" fillId="14" borderId="12" xfId="0" applyFont="1" applyFill="1" applyBorder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0" fillId="0" borderId="4" xfId="0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5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166" fontId="19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Protection="1"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left" vertical="center"/>
      <protection hidden="1"/>
    </xf>
    <xf numFmtId="0" fontId="15" fillId="0" borderId="13" xfId="0" applyFont="1" applyFill="1" applyBorder="1" applyAlignment="1" applyProtection="1">
      <alignment horizontal="left" vertical="center"/>
      <protection hidden="1"/>
    </xf>
    <xf numFmtId="166" fontId="19" fillId="0" borderId="13" xfId="3" applyNumberFormat="1" applyFont="1" applyFill="1" applyBorder="1" applyAlignment="1" applyProtection="1">
      <alignment horizontal="center" vertical="center" wrapText="1"/>
      <protection hidden="1"/>
    </xf>
    <xf numFmtId="166" fontId="19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Border="1" applyProtection="1">
      <protection hidden="1"/>
    </xf>
    <xf numFmtId="0" fontId="33" fillId="0" borderId="16" xfId="0" applyFont="1" applyBorder="1" applyAlignment="1" applyProtection="1">
      <alignment horizontal="left" vertical="center" wrapText="1"/>
      <protection hidden="1"/>
    </xf>
    <xf numFmtId="0" fontId="43" fillId="0" borderId="15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11" fillId="15" borderId="10" xfId="0" applyFont="1" applyFill="1" applyBorder="1" applyAlignment="1" applyProtection="1">
      <alignment horizontal="left" vertical="center"/>
      <protection hidden="1"/>
    </xf>
    <xf numFmtId="0" fontId="11" fillId="15" borderId="11" xfId="0" applyFont="1" applyFill="1" applyBorder="1" applyAlignment="1" applyProtection="1">
      <alignment horizontal="left" vertical="center"/>
      <protection hidden="1"/>
    </xf>
    <xf numFmtId="0" fontId="11" fillId="15" borderId="12" xfId="0" applyFont="1" applyFill="1" applyBorder="1" applyAlignment="1" applyProtection="1">
      <alignment horizontal="left" vertical="center"/>
      <protection hidden="1"/>
    </xf>
    <xf numFmtId="9" fontId="20" fillId="16" borderId="10" xfId="3" applyNumberFormat="1" applyFont="1" applyFill="1" applyBorder="1" applyAlignment="1" applyProtection="1">
      <alignment horizontal="right" vertical="center"/>
      <protection locked="0" hidden="1"/>
    </xf>
    <xf numFmtId="9" fontId="20" fillId="16" borderId="12" xfId="3" applyNumberFormat="1" applyFont="1" applyFill="1" applyBorder="1" applyAlignment="1" applyProtection="1">
      <alignment horizontal="right" vertical="center"/>
      <protection locked="0" hidden="1"/>
    </xf>
    <xf numFmtId="0" fontId="10" fillId="15" borderId="10" xfId="0" applyFont="1" applyFill="1" applyBorder="1" applyAlignment="1" applyProtection="1">
      <alignment horizontal="left" vertical="center"/>
      <protection hidden="1"/>
    </xf>
    <xf numFmtId="0" fontId="10" fillId="15" borderId="11" xfId="0" applyFont="1" applyFill="1" applyBorder="1" applyAlignment="1" applyProtection="1">
      <alignment horizontal="left" vertical="center"/>
      <protection hidden="1"/>
    </xf>
    <xf numFmtId="0" fontId="10" fillId="15" borderId="12" xfId="0" applyFont="1" applyFill="1" applyBorder="1" applyAlignment="1" applyProtection="1">
      <alignment horizontal="left" vertical="center"/>
      <protection hidden="1"/>
    </xf>
    <xf numFmtId="0" fontId="22" fillId="5" borderId="10" xfId="2" applyFont="1" applyFill="1" applyBorder="1" applyAlignment="1" applyProtection="1">
      <alignment horizontal="right" vertical="center"/>
      <protection locked="0"/>
    </xf>
    <xf numFmtId="0" fontId="22" fillId="5" borderId="12" xfId="2" applyFont="1" applyFill="1" applyBorder="1" applyAlignment="1" applyProtection="1">
      <alignment horizontal="right" vertical="center"/>
      <protection locked="0"/>
    </xf>
    <xf numFmtId="10" fontId="25" fillId="4" borderId="10" xfId="6" applyNumberFormat="1" applyFont="1" applyFill="1" applyBorder="1" applyAlignment="1" applyProtection="1">
      <alignment horizontal="right" vertical="center"/>
      <protection hidden="1"/>
    </xf>
    <xf numFmtId="164" fontId="25" fillId="4" borderId="12" xfId="6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6" xfId="0" applyFont="1" applyBorder="1" applyAlignment="1" applyProtection="1">
      <alignment horizontal="center" wrapText="1"/>
      <protection hidden="1"/>
    </xf>
    <xf numFmtId="0" fontId="8" fillId="0" borderId="7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4" fillId="4" borderId="10" xfId="2" applyFill="1" applyBorder="1" applyAlignment="1" applyProtection="1">
      <alignment horizontal="center" wrapText="1"/>
      <protection locked="0"/>
    </xf>
    <xf numFmtId="0" fontId="4" fillId="4" borderId="11" xfId="2" applyFill="1" applyBorder="1" applyAlignment="1" applyProtection="1">
      <alignment horizontal="center" wrapText="1"/>
      <protection locked="0"/>
    </xf>
    <xf numFmtId="0" fontId="4" fillId="4" borderId="12" xfId="2" applyFill="1" applyBorder="1" applyAlignment="1" applyProtection="1">
      <alignment horizontal="center" wrapText="1"/>
      <protection locked="0"/>
    </xf>
    <xf numFmtId="166" fontId="22" fillId="5" borderId="10" xfId="2" applyNumberFormat="1" applyFont="1" applyFill="1" applyBorder="1" applyAlignment="1" applyProtection="1">
      <alignment horizontal="right" vertical="center" wrapText="1"/>
      <protection locked="0"/>
    </xf>
    <xf numFmtId="166" fontId="22" fillId="5" borderId="12" xfId="2" applyNumberFormat="1" applyFont="1" applyFill="1" applyBorder="1" applyAlignment="1" applyProtection="1">
      <alignment horizontal="right" vertical="center" wrapText="1"/>
      <protection locked="0"/>
    </xf>
    <xf numFmtId="167" fontId="20" fillId="4" borderId="10" xfId="3" applyNumberFormat="1" applyFont="1" applyFill="1" applyBorder="1" applyAlignment="1" applyProtection="1">
      <alignment horizontal="right" vertical="center"/>
      <protection hidden="1"/>
    </xf>
    <xf numFmtId="167" fontId="20" fillId="4" borderId="12" xfId="3" applyNumberFormat="1" applyFont="1" applyFill="1" applyBorder="1" applyAlignment="1" applyProtection="1">
      <alignment horizontal="right" vertical="center"/>
      <protection hidden="1"/>
    </xf>
    <xf numFmtId="9" fontId="20" fillId="4" borderId="10" xfId="3" applyNumberFormat="1" applyFont="1" applyFill="1" applyBorder="1" applyAlignment="1" applyProtection="1">
      <alignment horizontal="right" vertical="center"/>
      <protection hidden="1"/>
    </xf>
    <xf numFmtId="9" fontId="20" fillId="4" borderId="12" xfId="3" applyNumberFormat="1" applyFont="1" applyFill="1" applyBorder="1" applyAlignment="1" applyProtection="1">
      <alignment horizontal="right" vertical="center"/>
      <protection hidden="1"/>
    </xf>
    <xf numFmtId="166" fontId="40" fillId="14" borderId="10" xfId="3" applyNumberFormat="1" applyFont="1" applyFill="1" applyBorder="1" applyAlignment="1" applyProtection="1">
      <alignment horizontal="center" vertical="center" wrapText="1"/>
      <protection hidden="1"/>
    </xf>
    <xf numFmtId="166" fontId="40" fillId="14" borderId="11" xfId="3" applyNumberFormat="1" applyFont="1" applyFill="1" applyBorder="1" applyAlignment="1" applyProtection="1">
      <alignment horizontal="center" vertical="center" wrapText="1"/>
      <protection hidden="1"/>
    </xf>
    <xf numFmtId="166" fontId="40" fillId="14" borderId="12" xfId="3" applyNumberFormat="1" applyFont="1" applyFill="1" applyBorder="1" applyAlignment="1" applyProtection="1">
      <alignment horizontal="center" vertical="center" wrapText="1"/>
      <protection hidden="1"/>
    </xf>
    <xf numFmtId="166" fontId="2" fillId="0" borderId="13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31" xfId="0" applyFont="1" applyBorder="1" applyAlignment="1" applyProtection="1">
      <alignment horizontal="left" wrapText="1"/>
      <protection hidden="1"/>
    </xf>
    <xf numFmtId="0" fontId="17" fillId="15" borderId="10" xfId="0" applyFont="1" applyFill="1" applyBorder="1" applyAlignment="1" applyProtection="1">
      <alignment horizontal="center" vertical="center" wrapText="1"/>
      <protection hidden="1"/>
    </xf>
    <xf numFmtId="0" fontId="17" fillId="15" borderId="11" xfId="0" applyFont="1" applyFill="1" applyBorder="1" applyAlignment="1" applyProtection="1">
      <alignment horizontal="center" vertical="center" wrapText="1"/>
      <protection hidden="1"/>
    </xf>
    <xf numFmtId="0" fontId="17" fillId="15" borderId="12" xfId="0" applyFont="1" applyFill="1" applyBorder="1" applyAlignment="1" applyProtection="1">
      <alignment horizontal="center" vertical="center" wrapText="1"/>
      <protection hidden="1"/>
    </xf>
    <xf numFmtId="166" fontId="41" fillId="13" borderId="10" xfId="3" applyNumberFormat="1" applyFont="1" applyFill="1" applyBorder="1" applyAlignment="1" applyProtection="1">
      <alignment horizontal="center" vertical="center" wrapText="1"/>
      <protection hidden="1"/>
    </xf>
    <xf numFmtId="166" fontId="41" fillId="13" borderId="11" xfId="3" applyNumberFormat="1" applyFont="1" applyFill="1" applyBorder="1" applyAlignment="1" applyProtection="1">
      <alignment horizontal="center" vertical="center" wrapText="1"/>
      <protection hidden="1"/>
    </xf>
    <xf numFmtId="166" fontId="41" fillId="13" borderId="12" xfId="3" applyNumberFormat="1" applyFont="1" applyFill="1" applyBorder="1" applyAlignment="1" applyProtection="1">
      <alignment horizontal="center" vertical="center" wrapText="1"/>
      <protection hidden="1"/>
    </xf>
    <xf numFmtId="0" fontId="26" fillId="12" borderId="10" xfId="0" applyFont="1" applyFill="1" applyBorder="1" applyAlignment="1" applyProtection="1">
      <alignment horizontal="center" vertical="center" wrapText="1"/>
      <protection hidden="1"/>
    </xf>
    <xf numFmtId="0" fontId="26" fillId="12" borderId="11" xfId="0" applyFont="1" applyFill="1" applyBorder="1" applyAlignment="1" applyProtection="1">
      <alignment horizontal="center" vertical="center" wrapText="1"/>
      <protection hidden="1"/>
    </xf>
    <xf numFmtId="0" fontId="26" fillId="12" borderId="12" xfId="0" applyFont="1" applyFill="1" applyBorder="1" applyAlignment="1" applyProtection="1">
      <alignment horizontal="center" vertical="center" wrapText="1"/>
      <protection hidden="1"/>
    </xf>
    <xf numFmtId="166" fontId="19" fillId="4" borderId="10" xfId="3" applyNumberFormat="1" applyFont="1" applyFill="1" applyBorder="1" applyAlignment="1" applyProtection="1">
      <alignment horizontal="center" vertical="center" wrapText="1"/>
      <protection hidden="1"/>
    </xf>
    <xf numFmtId="166" fontId="19" fillId="4" borderId="11" xfId="3" applyNumberFormat="1" applyFont="1" applyFill="1" applyBorder="1" applyAlignment="1" applyProtection="1">
      <alignment horizontal="center" vertical="center" wrapText="1"/>
      <protection hidden="1"/>
    </xf>
    <xf numFmtId="166" fontId="19" fillId="4" borderId="12" xfId="3" applyNumberFormat="1" applyFont="1" applyFill="1" applyBorder="1" applyAlignment="1" applyProtection="1">
      <alignment horizontal="center" vertical="center" wrapText="1"/>
      <protection hidden="1"/>
    </xf>
    <xf numFmtId="0" fontId="17" fillId="15" borderId="10" xfId="0" applyFont="1" applyFill="1" applyBorder="1" applyAlignment="1" applyProtection="1">
      <alignment horizontal="left" vertical="center" wrapText="1"/>
      <protection hidden="1"/>
    </xf>
    <xf numFmtId="0" fontId="17" fillId="15" borderId="11" xfId="0" applyFont="1" applyFill="1" applyBorder="1" applyAlignment="1" applyProtection="1">
      <alignment horizontal="left" vertical="center" wrapText="1"/>
      <protection hidden="1"/>
    </xf>
    <xf numFmtId="0" fontId="17" fillId="15" borderId="12" xfId="0" applyFont="1" applyFill="1" applyBorder="1" applyAlignment="1" applyProtection="1">
      <alignment horizontal="left" vertical="center" wrapText="1"/>
      <protection hidden="1"/>
    </xf>
    <xf numFmtId="166" fontId="22" fillId="4" borderId="10" xfId="2" applyNumberFormat="1" applyFont="1" applyFill="1" applyBorder="1" applyAlignment="1" applyProtection="1">
      <alignment horizontal="right" vertical="center" wrapText="1"/>
      <protection hidden="1"/>
    </xf>
    <xf numFmtId="166" fontId="22" fillId="4" borderId="12" xfId="2" applyNumberFormat="1" applyFont="1" applyFill="1" applyBorder="1" applyAlignment="1" applyProtection="1">
      <alignment horizontal="right" vertical="center" wrapText="1"/>
      <protection hidden="1"/>
    </xf>
    <xf numFmtId="9" fontId="25" fillId="4" borderId="10" xfId="6" applyNumberFormat="1" applyFont="1" applyFill="1" applyBorder="1" applyAlignment="1" applyProtection="1">
      <alignment horizontal="right" vertical="center"/>
      <protection hidden="1"/>
    </xf>
    <xf numFmtId="9" fontId="25" fillId="4" borderId="12" xfId="6" applyNumberFormat="1" applyFont="1" applyFill="1" applyBorder="1" applyAlignment="1" applyProtection="1">
      <alignment horizontal="right" vertical="center"/>
      <protection hidden="1"/>
    </xf>
    <xf numFmtId="0" fontId="11" fillId="15" borderId="10" xfId="0" applyFont="1" applyFill="1" applyBorder="1" applyAlignment="1" applyProtection="1">
      <alignment horizontal="left" vertical="center" wrapText="1"/>
      <protection hidden="1"/>
    </xf>
    <xf numFmtId="0" fontId="11" fillId="15" borderId="11" xfId="0" applyFont="1" applyFill="1" applyBorder="1" applyAlignment="1" applyProtection="1">
      <alignment horizontal="left" vertical="center" wrapText="1"/>
      <protection hidden="1"/>
    </xf>
    <xf numFmtId="0" fontId="11" fillId="15" borderId="12" xfId="0" applyFont="1" applyFill="1" applyBorder="1" applyAlignment="1" applyProtection="1">
      <alignment horizontal="left" vertical="center" wrapText="1"/>
      <protection hidden="1"/>
    </xf>
    <xf numFmtId="165" fontId="35" fillId="8" borderId="30" xfId="7" applyFont="1" applyFill="1" applyBorder="1" applyAlignment="1" applyProtection="1">
      <alignment horizontal="center" vertical="center"/>
      <protection hidden="1"/>
    </xf>
    <xf numFmtId="165" fontId="32" fillId="0" borderId="15" xfId="7" applyFont="1" applyBorder="1" applyAlignment="1" applyProtection="1">
      <alignment horizontal="center" vertical="center"/>
      <protection hidden="1"/>
    </xf>
    <xf numFmtId="165" fontId="32" fillId="0" borderId="17" xfId="7" applyFont="1" applyBorder="1" applyAlignment="1" applyProtection="1">
      <alignment horizontal="center" vertical="center"/>
      <protection hidden="1"/>
    </xf>
    <xf numFmtId="165" fontId="36" fillId="7" borderId="24" xfId="7" applyFont="1" applyFill="1" applyBorder="1" applyAlignment="1" applyProtection="1">
      <alignment horizontal="center" vertical="center"/>
      <protection hidden="1"/>
    </xf>
    <xf numFmtId="165" fontId="36" fillId="7" borderId="22" xfId="7" applyFont="1" applyFill="1" applyBorder="1" applyAlignment="1" applyProtection="1">
      <alignment horizontal="center" vertical="center"/>
      <protection hidden="1"/>
    </xf>
    <xf numFmtId="0" fontId="35" fillId="6" borderId="20" xfId="0" applyFont="1" applyFill="1" applyBorder="1" applyAlignment="1" applyProtection="1">
      <alignment horizontal="center" vertical="center"/>
      <protection hidden="1"/>
    </xf>
    <xf numFmtId="0" fontId="35" fillId="6" borderId="23" xfId="0" applyFont="1" applyFill="1" applyBorder="1" applyAlignment="1" applyProtection="1">
      <alignment horizontal="center" vertical="center"/>
      <protection hidden="1"/>
    </xf>
    <xf numFmtId="0" fontId="35" fillId="6" borderId="21" xfId="0" applyFont="1" applyFill="1" applyBorder="1" applyAlignment="1" applyProtection="1">
      <alignment horizontal="center" vertical="center"/>
      <protection hidden="1"/>
    </xf>
    <xf numFmtId="0" fontId="35" fillId="8" borderId="25" xfId="0" applyFont="1" applyFill="1" applyBorder="1" applyAlignment="1" applyProtection="1">
      <alignment horizontal="center"/>
      <protection hidden="1"/>
    </xf>
    <xf numFmtId="0" fontId="34" fillId="8" borderId="33" xfId="0" applyFont="1" applyFill="1" applyBorder="1" applyAlignment="1" applyProtection="1">
      <alignment horizontal="center"/>
      <protection hidden="1"/>
    </xf>
    <xf numFmtId="0" fontId="34" fillId="8" borderId="3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15" xfId="7" applyNumberFormat="1" applyFont="1" applyFill="1" applyBorder="1" applyAlignment="1" applyProtection="1">
      <alignment horizontal="center" vertical="center"/>
      <protection hidden="1"/>
    </xf>
    <xf numFmtId="170" fontId="36" fillId="7" borderId="24" xfId="7" applyNumberFormat="1" applyFont="1" applyFill="1" applyBorder="1" applyAlignment="1" applyProtection="1">
      <alignment horizontal="center" vertical="center"/>
      <protection hidden="1"/>
    </xf>
    <xf numFmtId="0" fontId="38" fillId="6" borderId="20" xfId="0" applyFont="1" applyFill="1" applyBorder="1" applyAlignment="1" applyProtection="1">
      <alignment horizontal="center" vertical="center"/>
      <protection hidden="1"/>
    </xf>
    <xf numFmtId="0" fontId="38" fillId="6" borderId="23" xfId="0" applyFont="1" applyFill="1" applyBorder="1" applyAlignment="1" applyProtection="1">
      <alignment horizontal="center" vertical="center"/>
      <protection hidden="1"/>
    </xf>
    <xf numFmtId="0" fontId="38" fillId="6" borderId="21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vertical="center" wrapText="1"/>
      <protection hidden="1"/>
    </xf>
    <xf numFmtId="0" fontId="32" fillId="0" borderId="15" xfId="0" applyFont="1" applyFill="1" applyBorder="1" applyAlignment="1" applyProtection="1">
      <alignment vertical="center" wrapText="1"/>
      <protection hidden="1"/>
    </xf>
    <xf numFmtId="0" fontId="32" fillId="0" borderId="16" xfId="0" applyFont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 applyProtection="1">
      <alignment vertical="center" wrapText="1"/>
      <protection hidden="1"/>
    </xf>
    <xf numFmtId="0" fontId="37" fillId="0" borderId="15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26" fillId="7" borderId="19" xfId="0" applyFont="1" applyFill="1" applyBorder="1" applyAlignment="1" applyProtection="1">
      <alignment horizontal="left" vertical="center"/>
      <protection hidden="1"/>
    </xf>
    <xf numFmtId="0" fontId="36" fillId="7" borderId="24" xfId="0" applyFont="1" applyFill="1" applyBorder="1" applyAlignment="1" applyProtection="1">
      <alignment horizontal="left" vertical="center"/>
      <protection hidden="1"/>
    </xf>
    <xf numFmtId="0" fontId="36" fillId="7" borderId="19" xfId="0" applyFont="1" applyFill="1" applyBorder="1" applyAlignment="1" applyProtection="1">
      <alignment horizontal="left" vertical="center"/>
      <protection hidden="1"/>
    </xf>
    <xf numFmtId="0" fontId="35" fillId="6" borderId="29" xfId="0" applyFont="1" applyFill="1" applyBorder="1" applyAlignment="1" applyProtection="1">
      <alignment horizontal="center" vertical="center"/>
      <protection hidden="1"/>
    </xf>
    <xf numFmtId="0" fontId="35" fillId="6" borderId="30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5" fillId="11" borderId="19" xfId="0" applyFont="1" applyFill="1" applyBorder="1" applyAlignment="1" applyProtection="1">
      <alignment horizontal="center" vertical="center"/>
      <protection hidden="1"/>
    </xf>
    <xf numFmtId="0" fontId="35" fillId="11" borderId="24" xfId="0" applyFont="1" applyFill="1" applyBorder="1" applyAlignment="1" applyProtection="1">
      <alignment horizontal="center" vertical="center"/>
      <protection hidden="1"/>
    </xf>
    <xf numFmtId="165" fontId="35" fillId="11" borderId="24" xfId="7" applyFont="1" applyFill="1" applyBorder="1" applyAlignment="1" applyProtection="1">
      <alignment horizontal="center" vertical="center"/>
      <protection hidden="1"/>
    </xf>
    <xf numFmtId="165" fontId="35" fillId="11" borderId="22" xfId="7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top" wrapText="1"/>
      <protection locked="0"/>
    </xf>
    <xf numFmtId="0" fontId="28" fillId="0" borderId="27" xfId="0" applyFont="1" applyBorder="1" applyAlignment="1" applyProtection="1">
      <alignment horizontal="left" vertical="top" wrapText="1"/>
      <protection hidden="1"/>
    </xf>
    <xf numFmtId="0" fontId="28" fillId="0" borderId="18" xfId="0" applyFont="1" applyBorder="1" applyAlignment="1" applyProtection="1">
      <alignment horizontal="left" vertical="top" wrapText="1"/>
      <protection hidden="1"/>
    </xf>
    <xf numFmtId="0" fontId="28" fillId="0" borderId="28" xfId="0" applyFont="1" applyBorder="1" applyAlignment="1" applyProtection="1">
      <alignment horizontal="left" vertical="top" wrapText="1"/>
      <protection hidden="1"/>
    </xf>
    <xf numFmtId="0" fontId="29" fillId="0" borderId="15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hidden="1"/>
    </xf>
  </cellXfs>
  <cellStyles count="12">
    <cellStyle name="Bueno" xfId="2" builtinId="26"/>
    <cellStyle name="Hipervínculo" xfId="4" builtinId="8" hidden="1"/>
    <cellStyle name="Hipervínculo visitado" xfId="5" builtinId="9" hidden="1"/>
    <cellStyle name="Incorrecto" xfId="3" builtinId="27"/>
    <cellStyle name="Millares [0]" xfId="6" builtinId="6"/>
    <cellStyle name="Millares 2" xfId="10" xr:uid="{16996005-7CF8-42CD-946C-8269AC1F8DBB}"/>
    <cellStyle name="Millares 3" xfId="11" xr:uid="{1102BD7E-51A6-438E-A287-13FC161CD435}"/>
    <cellStyle name="Moneda" xfId="7" builtinId="4"/>
    <cellStyle name="Normal" xfId="0" builtinId="0"/>
    <cellStyle name="Normal 2" xfId="8" xr:uid="{8E7B295D-4EA6-4951-AC33-71CC3CE6ABCC}"/>
    <cellStyle name="Normal 3" xfId="9" xr:uid="{51E847BA-5147-4752-B579-4238F294A93B}"/>
    <cellStyle name="Porcentaje" xfId="1" builtinId="5"/>
  </cellStyles>
  <dxfs count="0"/>
  <tableStyles count="0" defaultTableStyle="TableStyleMedium9" defaultPivotStyle="PivotStyleMedium7"/>
  <colors>
    <mruColors>
      <color rgb="FFA30000"/>
      <color rgb="FFF20000"/>
      <color rgb="FFFFC7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1</xdr:row>
      <xdr:rowOff>43544</xdr:rowOff>
    </xdr:from>
    <xdr:to>
      <xdr:col>4</xdr:col>
      <xdr:colOff>404813</xdr:colOff>
      <xdr:row>7</xdr:row>
      <xdr:rowOff>95250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93095" y="263677"/>
          <a:ext cx="2975051" cy="1287840"/>
          <a:chOff x="6455228" y="272144"/>
          <a:chExt cx="3298371" cy="1262968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flipH="1">
            <a:off x="6455228" y="272144"/>
            <a:ext cx="3298371" cy="1262968"/>
          </a:xfrm>
          <a:prstGeom prst="rect">
            <a:avLst/>
          </a:prstGeom>
          <a:solidFill>
            <a:srgbClr val="E80B2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704"/>
          <a:stretch/>
        </xdr:blipFill>
        <xdr:spPr>
          <a:xfrm>
            <a:off x="6749143" y="306141"/>
            <a:ext cx="2844569" cy="1130774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0</xdr:colOff>
      <xdr:row>11</xdr:row>
      <xdr:rowOff>0</xdr:rowOff>
    </xdr:from>
    <xdr:to>
      <xdr:col>11</xdr:col>
      <xdr:colOff>371475</xdr:colOff>
      <xdr:row>12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306C5B-BB60-4C79-9E90-49E3DA39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33625"/>
          <a:ext cx="30194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</xdr:col>
      <xdr:colOff>3381375</xdr:colOff>
      <xdr:row>7</xdr:row>
      <xdr:rowOff>123825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883E994-ECFD-4D88-BF82-1FB9F1791C21}"/>
            </a:ext>
            <a:ext uri="{147F2762-F138-4A5C-976F-8EAC2B608ADB}">
              <a16:predDERef xmlns:a16="http://schemas.microsoft.com/office/drawing/2014/main" pred="{9CD0B7B7-C32B-4892-96CF-57866801D846}"/>
            </a:ext>
          </a:extLst>
        </xdr:cNvPr>
        <xdr:cNvGrpSpPr/>
      </xdr:nvGrpSpPr>
      <xdr:grpSpPr>
        <a:xfrm>
          <a:off x="3295650" y="263525"/>
          <a:ext cx="3171825" cy="1308100"/>
          <a:chOff x="6455228" y="272144"/>
          <a:chExt cx="3298371" cy="1262968"/>
        </a:xfrm>
      </xdr:grpSpPr>
      <xdr:sp macro="" textlink="">
        <xdr:nvSpPr>
          <xdr:cNvPr id="4" name="Rectángulo 8">
            <a:extLst>
              <a:ext uri="{FF2B5EF4-FFF2-40B4-BE49-F238E27FC236}">
                <a16:creationId xmlns:a16="http://schemas.microsoft.com/office/drawing/2014/main" id="{5B460616-4671-4651-AC5F-07D8E18CE742}"/>
              </a:ext>
            </a:extLst>
          </xdr:cNvPr>
          <xdr:cNvSpPr/>
        </xdr:nvSpPr>
        <xdr:spPr>
          <a:xfrm flipH="1">
            <a:off x="6455228" y="272144"/>
            <a:ext cx="3298371" cy="1262968"/>
          </a:xfrm>
          <a:prstGeom prst="rect">
            <a:avLst/>
          </a:prstGeom>
          <a:solidFill>
            <a:srgbClr val="E80B2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pic>
        <xdr:nvPicPr>
          <xdr:cNvPr id="5" name="Imagen 9">
            <a:extLst>
              <a:ext uri="{FF2B5EF4-FFF2-40B4-BE49-F238E27FC236}">
                <a16:creationId xmlns:a16="http://schemas.microsoft.com/office/drawing/2014/main" id="{3F050A49-F1A3-43D2-BFC7-ABD6CBB7193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704"/>
          <a:stretch/>
        </xdr:blipFill>
        <xdr:spPr>
          <a:xfrm>
            <a:off x="6749143" y="306141"/>
            <a:ext cx="2844569" cy="1130774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425823</xdr:colOff>
      <xdr:row>11</xdr:row>
      <xdr:rowOff>89647</xdr:rowOff>
    </xdr:from>
    <xdr:to>
      <xdr:col>11</xdr:col>
      <xdr:colOff>178574</xdr:colOff>
      <xdr:row>12</xdr:row>
      <xdr:rowOff>168248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518DD4-9549-4677-AEA1-11B8EED2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6147" y="2465294"/>
          <a:ext cx="3024868" cy="280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</xdr:col>
      <xdr:colOff>3381375</xdr:colOff>
      <xdr:row>7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6C319-A8F9-D140-944B-25AA90015E3D}"/>
            </a:ext>
            <a:ext uri="{147F2762-F138-4A5C-976F-8EAC2B608ADB}">
              <a16:predDERef xmlns:a16="http://schemas.microsoft.com/office/drawing/2014/main" pred="{9CD0B7B7-C32B-4892-96CF-57866801D846}"/>
            </a:ext>
          </a:extLst>
        </xdr:cNvPr>
        <xdr:cNvGrpSpPr/>
      </xdr:nvGrpSpPr>
      <xdr:grpSpPr>
        <a:xfrm>
          <a:off x="3295650" y="263525"/>
          <a:ext cx="3171825" cy="1308100"/>
          <a:chOff x="6455228" y="272144"/>
          <a:chExt cx="3298371" cy="1262968"/>
        </a:xfrm>
      </xdr:grpSpPr>
      <xdr:sp macro="" textlink="">
        <xdr:nvSpPr>
          <xdr:cNvPr id="3" name="Rectángulo 8">
            <a:extLst>
              <a:ext uri="{FF2B5EF4-FFF2-40B4-BE49-F238E27FC236}">
                <a16:creationId xmlns:a16="http://schemas.microsoft.com/office/drawing/2014/main" id="{381836C0-07C9-4C42-8770-045D3C817A9B}"/>
              </a:ext>
            </a:extLst>
          </xdr:cNvPr>
          <xdr:cNvSpPr/>
        </xdr:nvSpPr>
        <xdr:spPr>
          <a:xfrm flipH="1">
            <a:off x="6455228" y="272144"/>
            <a:ext cx="3298371" cy="1262968"/>
          </a:xfrm>
          <a:prstGeom prst="rect">
            <a:avLst/>
          </a:prstGeom>
          <a:solidFill>
            <a:srgbClr val="E80B2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pic>
        <xdr:nvPicPr>
          <xdr:cNvPr id="4" name="Imagen 9">
            <a:extLst>
              <a:ext uri="{FF2B5EF4-FFF2-40B4-BE49-F238E27FC236}">
                <a16:creationId xmlns:a16="http://schemas.microsoft.com/office/drawing/2014/main" id="{5E93EC7D-4DD7-054D-B24F-C924DAC4423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704"/>
          <a:stretch/>
        </xdr:blipFill>
        <xdr:spPr>
          <a:xfrm>
            <a:off x="6749143" y="306141"/>
            <a:ext cx="2844569" cy="1130774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425823</xdr:colOff>
      <xdr:row>11</xdr:row>
      <xdr:rowOff>89647</xdr:rowOff>
    </xdr:from>
    <xdr:to>
      <xdr:col>11</xdr:col>
      <xdr:colOff>178574</xdr:colOff>
      <xdr:row>12</xdr:row>
      <xdr:rowOff>168248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B10536-F073-2E4F-B6CC-E51B8868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7723" y="2477247"/>
          <a:ext cx="3245251" cy="28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showGridLines="0" tabSelected="1" topLeftCell="A13" zoomScale="75" zoomScaleNormal="100" zoomScalePageLayoutView="80" workbookViewId="0">
      <selection activeCell="Q22" sqref="Q22"/>
    </sheetView>
  </sheetViews>
  <sheetFormatPr baseColWidth="10" defaultColWidth="0" defaultRowHeight="0" customHeight="1" zeroHeight="1" x14ac:dyDescent="0.2"/>
  <cols>
    <col min="1" max="1" width="2.33203125" style="5" customWidth="1"/>
    <col min="2" max="2" width="10.83203125" style="5" customWidth="1"/>
    <col min="3" max="3" width="14.6640625" style="5" customWidth="1"/>
    <col min="4" max="8" width="10.83203125" style="5" customWidth="1"/>
    <col min="9" max="9" width="13.5" style="5" customWidth="1"/>
    <col min="10" max="10" width="19.33203125" style="5" customWidth="1"/>
    <col min="11" max="12" width="15.33203125" style="5" customWidth="1"/>
    <col min="13" max="13" width="21.1640625" style="5" customWidth="1"/>
    <col min="14" max="15" width="10.83203125" style="5" customWidth="1"/>
    <col min="16" max="16" width="2.6640625" style="5" customWidth="1"/>
    <col min="17" max="17" width="13.1640625" style="5" customWidth="1"/>
    <col min="18" max="18" width="10.83203125" style="5" customWidth="1"/>
    <col min="19" max="19" width="2.6640625" style="5" customWidth="1"/>
    <col min="20" max="16384" width="10.83203125" style="5" hidden="1"/>
  </cols>
  <sheetData>
    <row r="1" spans="2:18" ht="17" thickBot="1" x14ac:dyDescent="0.25"/>
    <row r="2" spans="2:18" ht="17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6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8" ht="16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ht="16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ht="16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ht="16" x14ac:dyDescent="0.2">
      <c r="B7" s="91"/>
      <c r="C7" s="92"/>
      <c r="D7" s="92"/>
      <c r="E7" s="92"/>
      <c r="F7" s="9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ht="17" thickBot="1" x14ac:dyDescent="0.25">
      <c r="B8" s="93"/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ht="17" thickTop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ht="24" x14ac:dyDescent="0.2">
      <c r="B10" s="95" t="s">
        <v>91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</row>
    <row r="11" spans="2:18" ht="16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 ht="16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ht="16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ht="17" thickBot="1" x14ac:dyDescent="0.25"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2:18" ht="17" thickTop="1" x14ac:dyDescent="0.2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2:18" ht="16" x14ac:dyDescent="0.2">
      <c r="B16" s="6"/>
      <c r="C16" s="37" t="s">
        <v>59</v>
      </c>
      <c r="D16" s="3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8"/>
    </row>
    <row r="17" spans="2:18" ht="16" x14ac:dyDescent="0.2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2:18" ht="21" x14ac:dyDescent="0.2">
      <c r="B18" s="6"/>
      <c r="C18" s="38" t="s">
        <v>61</v>
      </c>
      <c r="D18" s="7"/>
      <c r="E18" s="7"/>
      <c r="F18" s="7"/>
      <c r="G18" s="7"/>
      <c r="H18" s="7"/>
      <c r="I18" s="7"/>
      <c r="J18" s="7"/>
      <c r="K18" s="7"/>
      <c r="L18" s="7"/>
      <c r="M18" s="39"/>
      <c r="N18" s="40"/>
      <c r="O18" s="39"/>
      <c r="P18" s="39"/>
      <c r="Q18" s="7"/>
      <c r="R18" s="8"/>
    </row>
    <row r="19" spans="2:18" ht="13.5" customHeight="1" x14ac:dyDescent="0.2">
      <c r="B19" s="6"/>
      <c r="C19" s="3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1"/>
      <c r="Q19" s="41"/>
      <c r="R19" s="8"/>
    </row>
    <row r="20" spans="2:18" ht="19" customHeight="1" x14ac:dyDescent="0.25">
      <c r="B20" s="6"/>
      <c r="C20" s="42" t="s">
        <v>8</v>
      </c>
      <c r="D20" s="84" t="s">
        <v>9</v>
      </c>
      <c r="E20" s="85"/>
      <c r="F20" s="85"/>
      <c r="G20" s="85"/>
      <c r="H20" s="85"/>
      <c r="I20" s="85"/>
      <c r="J20" s="86"/>
      <c r="K20" s="43"/>
      <c r="L20" s="44"/>
      <c r="M20" s="101">
        <v>0</v>
      </c>
      <c r="N20" s="102"/>
      <c r="O20" s="7"/>
      <c r="P20" s="41"/>
      <c r="Q20" s="41"/>
      <c r="R20" s="45"/>
    </row>
    <row r="21" spans="2:18" ht="18.75" customHeight="1" x14ac:dyDescent="0.25">
      <c r="B21" s="6"/>
      <c r="C21" s="46" t="s">
        <v>19</v>
      </c>
      <c r="D21" s="84" t="s">
        <v>10</v>
      </c>
      <c r="E21" s="85"/>
      <c r="F21" s="85"/>
      <c r="G21" s="85"/>
      <c r="H21" s="85"/>
      <c r="I21" s="85"/>
      <c r="J21" s="86"/>
      <c r="K21" s="43"/>
      <c r="L21" s="44"/>
      <c r="M21" s="89">
        <v>5.0000000000000001E-3</v>
      </c>
      <c r="N21" s="90"/>
      <c r="O21" s="7" t="s">
        <v>11</v>
      </c>
      <c r="P21" s="41"/>
      <c r="Q21" s="41"/>
      <c r="R21" s="8"/>
    </row>
    <row r="22" spans="2:18" ht="21" x14ac:dyDescent="0.25">
      <c r="B22" s="6"/>
      <c r="C22" s="42" t="s">
        <v>12</v>
      </c>
      <c r="D22" s="84" t="s">
        <v>13</v>
      </c>
      <c r="E22" s="85"/>
      <c r="F22" s="85"/>
      <c r="G22" s="85"/>
      <c r="H22" s="85"/>
      <c r="I22" s="85"/>
      <c r="J22" s="86"/>
      <c r="K22" s="43"/>
      <c r="L22" s="44"/>
      <c r="M22" s="87">
        <v>0</v>
      </c>
      <c r="N22" s="88"/>
      <c r="O22" s="7" t="s">
        <v>14</v>
      </c>
      <c r="P22" s="41"/>
      <c r="Q22" s="41"/>
      <c r="R22" s="45"/>
    </row>
    <row r="23" spans="2:18" ht="21" x14ac:dyDescent="0.25">
      <c r="B23" s="6"/>
      <c r="C23" s="42" t="s">
        <v>42</v>
      </c>
      <c r="D23" s="84" t="s">
        <v>57</v>
      </c>
      <c r="E23" s="85"/>
      <c r="F23" s="85"/>
      <c r="G23" s="85"/>
      <c r="H23" s="85"/>
      <c r="I23" s="85"/>
      <c r="J23" s="86"/>
      <c r="K23" s="43"/>
      <c r="L23" s="44"/>
      <c r="M23" s="87">
        <v>0</v>
      </c>
      <c r="N23" s="88"/>
      <c r="O23" s="7" t="s">
        <v>44</v>
      </c>
      <c r="P23" s="41"/>
      <c r="Q23" s="41"/>
      <c r="R23" s="8"/>
    </row>
    <row r="24" spans="2:18" ht="21" x14ac:dyDescent="0.25">
      <c r="B24" s="6"/>
      <c r="C24" s="42" t="s">
        <v>15</v>
      </c>
      <c r="D24" s="84" t="s">
        <v>16</v>
      </c>
      <c r="E24" s="85"/>
      <c r="F24" s="85"/>
      <c r="G24" s="85"/>
      <c r="H24" s="85"/>
      <c r="I24" s="85"/>
      <c r="J24" s="86"/>
      <c r="K24" s="43"/>
      <c r="L24" s="44"/>
      <c r="M24" s="87" t="s">
        <v>37</v>
      </c>
      <c r="N24" s="88"/>
      <c r="O24" s="7" t="s">
        <v>18</v>
      </c>
      <c r="P24" s="41"/>
      <c r="Q24" s="41"/>
      <c r="R24" s="8"/>
    </row>
    <row r="25" spans="2:18" ht="21" x14ac:dyDescent="0.25">
      <c r="B25" s="6"/>
      <c r="C25" s="46" t="s">
        <v>46</v>
      </c>
      <c r="D25" s="84" t="s">
        <v>47</v>
      </c>
      <c r="E25" s="85"/>
      <c r="F25" s="85"/>
      <c r="G25" s="85"/>
      <c r="H25" s="85"/>
      <c r="I25" s="85"/>
      <c r="J25" s="86"/>
      <c r="K25" s="43"/>
      <c r="L25" s="44"/>
      <c r="M25" s="87" t="s">
        <v>48</v>
      </c>
      <c r="N25" s="88"/>
      <c r="O25" s="7" t="s">
        <v>18</v>
      </c>
      <c r="P25" s="47"/>
      <c r="Q25" s="48"/>
      <c r="R25" s="49"/>
    </row>
    <row r="26" spans="2:18" ht="19" hidden="1" x14ac:dyDescent="0.25">
      <c r="B26" s="6"/>
      <c r="C26" s="50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3"/>
      <c r="O26" s="43"/>
      <c r="P26" s="43"/>
      <c r="Q26" s="7"/>
      <c r="R26" s="8"/>
    </row>
    <row r="27" spans="2:18" ht="19" hidden="1" x14ac:dyDescent="0.25">
      <c r="B27" s="6"/>
      <c r="C27" s="51" t="s">
        <v>22</v>
      </c>
      <c r="D27" s="79" t="s">
        <v>103</v>
      </c>
      <c r="E27" s="80"/>
      <c r="F27" s="80"/>
      <c r="G27" s="80"/>
      <c r="H27" s="80"/>
      <c r="I27" s="80"/>
      <c r="J27" s="81"/>
      <c r="K27" s="43"/>
      <c r="L27" s="44"/>
      <c r="M27" s="82">
        <v>0.05</v>
      </c>
      <c r="N27" s="83"/>
      <c r="O27" s="43"/>
      <c r="P27" s="43"/>
      <c r="Q27" s="7"/>
      <c r="R27" s="8"/>
    </row>
    <row r="28" spans="2:18" ht="19" hidden="1" x14ac:dyDescent="0.25">
      <c r="B28" s="6"/>
      <c r="C28" s="51" t="s">
        <v>22</v>
      </c>
      <c r="D28" s="79" t="s">
        <v>100</v>
      </c>
      <c r="E28" s="80"/>
      <c r="F28" s="80"/>
      <c r="G28" s="80"/>
      <c r="H28" s="80"/>
      <c r="I28" s="80"/>
      <c r="J28" s="81"/>
      <c r="K28" s="43"/>
      <c r="L28" s="44"/>
      <c r="M28" s="82">
        <v>0.4</v>
      </c>
      <c r="N28" s="83"/>
      <c r="O28" s="43"/>
      <c r="P28" s="43"/>
      <c r="Q28" s="7"/>
      <c r="R28" s="8"/>
    </row>
    <row r="29" spans="2:18" ht="19" hidden="1" x14ac:dyDescent="0.25">
      <c r="B29" s="6"/>
      <c r="C29" s="51" t="s">
        <v>22</v>
      </c>
      <c r="D29" s="79" t="s">
        <v>101</v>
      </c>
      <c r="E29" s="80"/>
      <c r="F29" s="80"/>
      <c r="G29" s="80"/>
      <c r="H29" s="80"/>
      <c r="I29" s="80"/>
      <c r="J29" s="81"/>
      <c r="K29" s="43"/>
      <c r="L29" s="44"/>
      <c r="M29" s="82">
        <v>0.5</v>
      </c>
      <c r="N29" s="83"/>
      <c r="O29" s="43"/>
      <c r="P29" s="43"/>
      <c r="Q29" s="7"/>
      <c r="R29" s="8"/>
    </row>
    <row r="30" spans="2:18" ht="19" hidden="1" x14ac:dyDescent="0.25">
      <c r="B30" s="6"/>
      <c r="C30" s="51" t="s">
        <v>22</v>
      </c>
      <c r="D30" s="79" t="s">
        <v>102</v>
      </c>
      <c r="E30" s="80"/>
      <c r="F30" s="80"/>
      <c r="G30" s="80"/>
      <c r="H30" s="80"/>
      <c r="I30" s="80"/>
      <c r="J30" s="81"/>
      <c r="K30" s="43"/>
      <c r="L30" s="44"/>
      <c r="M30" s="82">
        <v>0.6</v>
      </c>
      <c r="N30" s="83"/>
      <c r="O30" s="43"/>
      <c r="P30" s="43"/>
      <c r="Q30" s="7"/>
      <c r="R30" s="8"/>
    </row>
    <row r="31" spans="2:18" ht="19" hidden="1" x14ac:dyDescent="0.25">
      <c r="B31" s="6"/>
      <c r="C31" s="51" t="s">
        <v>22</v>
      </c>
      <c r="D31" s="79" t="s">
        <v>23</v>
      </c>
      <c r="E31" s="80"/>
      <c r="F31" s="80"/>
      <c r="G31" s="80"/>
      <c r="H31" s="80"/>
      <c r="I31" s="80"/>
      <c r="J31" s="81"/>
      <c r="K31" s="43"/>
      <c r="L31" s="44"/>
      <c r="M31" s="105">
        <f>IF(M24="Dias",$M$27,IF(M24="Alto",$M$28,IF(M24="Medio",$M$29,M30)))</f>
        <v>0.4</v>
      </c>
      <c r="N31" s="106"/>
      <c r="O31" s="41"/>
      <c r="P31" s="41"/>
      <c r="Q31" s="41"/>
      <c r="R31" s="8"/>
    </row>
    <row r="32" spans="2:18" ht="19" hidden="1" x14ac:dyDescent="0.25">
      <c r="B32" s="6"/>
      <c r="C32" s="51" t="s">
        <v>20</v>
      </c>
      <c r="D32" s="79" t="s">
        <v>21</v>
      </c>
      <c r="E32" s="80"/>
      <c r="F32" s="80"/>
      <c r="G32" s="80"/>
      <c r="H32" s="80"/>
      <c r="I32" s="80"/>
      <c r="J32" s="81"/>
      <c r="K32" s="43"/>
      <c r="L32" s="44"/>
      <c r="M32" s="103">
        <f>1/M31</f>
        <v>2.5</v>
      </c>
      <c r="N32" s="104"/>
      <c r="O32" s="52"/>
      <c r="P32" s="52"/>
      <c r="Q32" s="41"/>
      <c r="R32" s="8"/>
    </row>
    <row r="33" spans="2:18" ht="19" x14ac:dyDescent="0.25">
      <c r="B33" s="6"/>
      <c r="C33" s="7"/>
      <c r="D33" s="7"/>
      <c r="E33" s="7"/>
      <c r="F33" s="7"/>
      <c r="G33" s="7"/>
      <c r="H33" s="7"/>
      <c r="I33" s="7"/>
      <c r="J33" s="7"/>
      <c r="K33" s="43"/>
      <c r="L33" s="44"/>
      <c r="M33" s="7"/>
      <c r="N33" s="7"/>
      <c r="O33" s="41"/>
      <c r="P33" s="41"/>
      <c r="Q33" s="41"/>
      <c r="R33" s="8"/>
    </row>
    <row r="34" spans="2:18" ht="26" x14ac:dyDescent="0.25">
      <c r="B34" s="6"/>
      <c r="C34" s="53" t="s">
        <v>54</v>
      </c>
      <c r="D34" s="54" t="s">
        <v>92</v>
      </c>
      <c r="E34" s="55"/>
      <c r="F34" s="55"/>
      <c r="G34" s="55"/>
      <c r="H34" s="55"/>
      <c r="I34" s="55"/>
      <c r="J34" s="56"/>
      <c r="K34" s="43"/>
      <c r="L34" s="44"/>
      <c r="M34" s="107">
        <f>+M20*M21*M22*(M23/30)*M32</f>
        <v>0</v>
      </c>
      <c r="N34" s="108"/>
      <c r="O34" s="108"/>
      <c r="P34" s="108"/>
      <c r="Q34" s="109"/>
      <c r="R34" s="8"/>
    </row>
    <row r="35" spans="2:18" s="57" customFormat="1" ht="24" x14ac:dyDescent="0.2">
      <c r="B35" s="58"/>
      <c r="C35" s="59"/>
      <c r="D35" s="60"/>
      <c r="E35" s="61"/>
      <c r="F35" s="61"/>
      <c r="G35" s="61"/>
      <c r="H35" s="61"/>
      <c r="I35" s="61"/>
      <c r="J35" s="61"/>
      <c r="K35" s="62"/>
      <c r="L35" s="62"/>
      <c r="M35" s="63"/>
      <c r="N35" s="63"/>
      <c r="O35" s="63"/>
      <c r="P35" s="63"/>
      <c r="Q35" s="63"/>
      <c r="R35" s="64"/>
    </row>
    <row r="36" spans="2:18" ht="38.25" customHeight="1" x14ac:dyDescent="0.2">
      <c r="B36" s="6"/>
      <c r="C36" s="65" t="s">
        <v>45</v>
      </c>
      <c r="D36" s="113" t="s">
        <v>58</v>
      </c>
      <c r="E36" s="114"/>
      <c r="F36" s="114"/>
      <c r="G36" s="114"/>
      <c r="H36" s="114"/>
      <c r="I36" s="114"/>
      <c r="J36" s="115"/>
      <c r="K36" s="7"/>
      <c r="L36" s="7"/>
      <c r="M36" s="122">
        <f>IF(EXACT(M25,"Zona (Grupal)"),M34*20%,0)</f>
        <v>0</v>
      </c>
      <c r="N36" s="123"/>
      <c r="O36" s="123"/>
      <c r="P36" s="123"/>
      <c r="Q36" s="124"/>
      <c r="R36" s="8"/>
    </row>
    <row r="37" spans="2:18" ht="24" x14ac:dyDescent="0.2">
      <c r="B37" s="6"/>
      <c r="C37" s="66"/>
      <c r="D37" s="67"/>
      <c r="E37" s="68"/>
      <c r="F37" s="68"/>
      <c r="G37" s="68"/>
      <c r="H37" s="68"/>
      <c r="I37" s="68"/>
      <c r="J37" s="68"/>
      <c r="K37" s="62"/>
      <c r="L37" s="62"/>
      <c r="M37" s="69"/>
      <c r="N37" s="69"/>
      <c r="O37" s="69"/>
      <c r="P37" s="69"/>
      <c r="Q37" s="69"/>
      <c r="R37" s="8"/>
    </row>
    <row r="38" spans="2:18" ht="24" x14ac:dyDescent="0.25">
      <c r="B38" s="6"/>
      <c r="C38" s="46" t="s">
        <v>60</v>
      </c>
      <c r="D38" s="125" t="s">
        <v>62</v>
      </c>
      <c r="E38" s="126"/>
      <c r="F38" s="126"/>
      <c r="G38" s="126"/>
      <c r="H38" s="126"/>
      <c r="I38" s="126"/>
      <c r="J38" s="127"/>
      <c r="K38" s="43"/>
      <c r="L38" s="44"/>
      <c r="M38" s="128">
        <v>1000000</v>
      </c>
      <c r="N38" s="129"/>
      <c r="O38" s="70"/>
      <c r="P38" s="70"/>
      <c r="Q38" s="70"/>
      <c r="R38" s="8"/>
    </row>
    <row r="39" spans="2:18" ht="35.25" customHeight="1" x14ac:dyDescent="0.25">
      <c r="B39" s="6"/>
      <c r="C39" s="46" t="s">
        <v>52</v>
      </c>
      <c r="D39" s="125" t="s">
        <v>56</v>
      </c>
      <c r="E39" s="126"/>
      <c r="F39" s="126"/>
      <c r="G39" s="126"/>
      <c r="H39" s="126"/>
      <c r="I39" s="126"/>
      <c r="J39" s="127"/>
      <c r="K39" s="43"/>
      <c r="L39" s="44"/>
      <c r="M39" s="130">
        <v>0.3</v>
      </c>
      <c r="N39" s="131"/>
      <c r="O39" s="70"/>
      <c r="P39" s="70"/>
      <c r="Q39" s="70"/>
      <c r="R39" s="8"/>
    </row>
    <row r="40" spans="2:18" ht="40" customHeight="1" x14ac:dyDescent="0.25">
      <c r="B40" s="6"/>
      <c r="C40" s="46" t="s">
        <v>53</v>
      </c>
      <c r="D40" s="132" t="s">
        <v>63</v>
      </c>
      <c r="E40" s="133"/>
      <c r="F40" s="133"/>
      <c r="G40" s="133"/>
      <c r="H40" s="133"/>
      <c r="I40" s="133"/>
      <c r="J40" s="134"/>
      <c r="K40" s="43"/>
      <c r="L40" s="44"/>
      <c r="M40" s="87">
        <v>0</v>
      </c>
      <c r="N40" s="88"/>
      <c r="O40" s="111" t="s">
        <v>99</v>
      </c>
      <c r="P40" s="112"/>
      <c r="Q40" s="112"/>
      <c r="R40" s="8"/>
    </row>
    <row r="41" spans="2:18" ht="24" x14ac:dyDescent="0.2">
      <c r="B41" s="6"/>
      <c r="C41" s="65" t="s">
        <v>50</v>
      </c>
      <c r="D41" s="125" t="s">
        <v>64</v>
      </c>
      <c r="E41" s="126"/>
      <c r="F41" s="126"/>
      <c r="G41" s="126"/>
      <c r="H41" s="126"/>
      <c r="I41" s="126"/>
      <c r="J41" s="127"/>
      <c r="K41" s="7"/>
      <c r="L41" s="7"/>
      <c r="M41" s="122">
        <f>M38*M39*M40*(M23/30)</f>
        <v>0</v>
      </c>
      <c r="N41" s="123"/>
      <c r="O41" s="123"/>
      <c r="P41" s="123"/>
      <c r="Q41" s="124"/>
      <c r="R41" s="8"/>
    </row>
    <row r="42" spans="2:18" ht="24" x14ac:dyDescent="0.2">
      <c r="B42" s="6"/>
      <c r="C42" s="71"/>
      <c r="D42" s="72"/>
      <c r="E42" s="73"/>
      <c r="F42" s="73"/>
      <c r="G42" s="73"/>
      <c r="H42" s="73"/>
      <c r="I42" s="73"/>
      <c r="J42" s="73"/>
      <c r="K42" s="62"/>
      <c r="L42" s="62"/>
      <c r="M42" s="70"/>
      <c r="N42" s="70"/>
      <c r="O42" s="70"/>
      <c r="P42" s="70"/>
      <c r="Q42" s="70"/>
      <c r="R42" s="8"/>
    </row>
    <row r="43" spans="2:18" ht="57" customHeight="1" x14ac:dyDescent="0.2">
      <c r="B43" s="6"/>
      <c r="C43" s="53" t="s">
        <v>54</v>
      </c>
      <c r="D43" s="119" t="s">
        <v>55</v>
      </c>
      <c r="E43" s="120"/>
      <c r="F43" s="120"/>
      <c r="G43" s="120"/>
      <c r="H43" s="120"/>
      <c r="I43" s="120"/>
      <c r="J43" s="121"/>
      <c r="K43" s="7"/>
      <c r="L43" s="7"/>
      <c r="M43" s="116">
        <f>IF((M34-M36-M41)&lt;0,0,(M34-M36-M41))</f>
        <v>0</v>
      </c>
      <c r="N43" s="117"/>
      <c r="O43" s="117"/>
      <c r="P43" s="117"/>
      <c r="Q43" s="118"/>
      <c r="R43" s="8" t="s">
        <v>95</v>
      </c>
    </row>
    <row r="44" spans="2:18" ht="77" customHeight="1" x14ac:dyDescent="0.2">
      <c r="B44" s="6"/>
      <c r="C44" s="77"/>
      <c r="D44" s="78"/>
      <c r="E44" s="78"/>
      <c r="F44" s="78"/>
      <c r="G44" s="78"/>
      <c r="H44" s="78"/>
      <c r="I44" s="78"/>
      <c r="J44" s="78"/>
      <c r="K44" s="62"/>
      <c r="L44" s="62"/>
      <c r="M44" s="110" t="s">
        <v>98</v>
      </c>
      <c r="N44" s="110"/>
      <c r="O44" s="110"/>
      <c r="P44" s="110"/>
      <c r="Q44" s="110"/>
      <c r="R44" s="8"/>
    </row>
    <row r="45" spans="2:18" ht="17" thickBot="1" x14ac:dyDescent="0.25">
      <c r="B45" s="1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2:18" ht="17" thickTop="1" x14ac:dyDescent="0.2"/>
    <row r="47" spans="2:18" ht="16" x14ac:dyDescent="0.2"/>
    <row r="48" spans="2:18" ht="16" x14ac:dyDescent="0.2"/>
    <row r="49" ht="16" x14ac:dyDescent="0.2"/>
    <row r="50" ht="16" x14ac:dyDescent="0.2"/>
    <row r="51" ht="16" x14ac:dyDescent="0.2"/>
    <row r="52" ht="16" x14ac:dyDescent="0.2"/>
    <row r="53" ht="16" x14ac:dyDescent="0.2"/>
    <row r="54" ht="16" x14ac:dyDescent="0.2"/>
    <row r="55" ht="16" x14ac:dyDescent="0.2"/>
    <row r="56" ht="16" x14ac:dyDescent="0.2"/>
    <row r="57" ht="16" x14ac:dyDescent="0.2"/>
    <row r="58" ht="16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</sheetData>
  <sheetProtection algorithmName="SHA-512" hashValue="DPSAYXNtQoptxLNDmVmI3w/vKy3ABzvj1CquKWt4uNpOXdVtZZ6Py6xv7GXDWCikgD7KTQXMJWMnaMORxDy95A==" saltValue="73hm+j7eucyqYHVT7O586g==" spinCount="100000" sheet="1" objects="1" scenarios="1"/>
  <mergeCells count="42">
    <mergeCell ref="M34:Q34"/>
    <mergeCell ref="M44:Q44"/>
    <mergeCell ref="O40:Q40"/>
    <mergeCell ref="D36:J36"/>
    <mergeCell ref="M43:Q43"/>
    <mergeCell ref="D43:J43"/>
    <mergeCell ref="M36:Q36"/>
    <mergeCell ref="M41:Q41"/>
    <mergeCell ref="D41:J41"/>
    <mergeCell ref="D38:J38"/>
    <mergeCell ref="M38:N38"/>
    <mergeCell ref="D39:J39"/>
    <mergeCell ref="M39:N39"/>
    <mergeCell ref="D40:J40"/>
    <mergeCell ref="M40:N40"/>
    <mergeCell ref="D32:J32"/>
    <mergeCell ref="M32:N32"/>
    <mergeCell ref="D31:J31"/>
    <mergeCell ref="M31:N31"/>
    <mergeCell ref="D30:J30"/>
    <mergeCell ref="M30:N30"/>
    <mergeCell ref="B7:F8"/>
    <mergeCell ref="B10:R10"/>
    <mergeCell ref="E16:Q16"/>
    <mergeCell ref="M23:N23"/>
    <mergeCell ref="D20:J20"/>
    <mergeCell ref="M20:N20"/>
    <mergeCell ref="D23:J23"/>
    <mergeCell ref="D24:J24"/>
    <mergeCell ref="D25:J25"/>
    <mergeCell ref="M25:N25"/>
    <mergeCell ref="M24:N24"/>
    <mergeCell ref="D21:J21"/>
    <mergeCell ref="M21:N21"/>
    <mergeCell ref="D22:J22"/>
    <mergeCell ref="M22:N22"/>
    <mergeCell ref="D27:J27"/>
    <mergeCell ref="M27:N27"/>
    <mergeCell ref="D28:J28"/>
    <mergeCell ref="M28:N28"/>
    <mergeCell ref="D29:J29"/>
    <mergeCell ref="M29:N29"/>
  </mergeCells>
  <dataValidations count="9">
    <dataValidation allowBlank="1" showInputMessage="1" showErrorMessage="1" promptTitle="Días" prompt="Días en que se entregará el Espacio Público para aprovechamiento económico." sqref="M23:N23" xr:uid="{6EB0BD34-6ACA-4450-9A02-55B9CEAA1B0F}"/>
    <dataValidation allowBlank="1" showInputMessage="1" showErrorMessage="1" promptTitle="Área" prompt="Es el área que será administrada por el ente particular y que será objeto de aprovechamiento económico." sqref="M22:N22" xr:uid="{9E9BA0BC-611F-4968-86AF-9C4E7E21934E}"/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M20:N20" xr:uid="{4E08ACBD-606A-4526-8AA6-F729AE985AE5}">
      <formula1>0</formula1>
    </dataValidation>
    <dataValidation type="decimal" allowBlank="1" showInputMessage="1" showErrorMessage="1" errorTitle="Valor errado" error="Sólo utilice valores mayores a cero y menores o iguales a 1." promptTitle="Porcentaje de renta" prompt="Valor establecido en 0,5%." sqref="M21:N21" xr:uid="{319298E9-245F-4B36-BD93-9C703274E0D4}">
      <formula1>1E-20</formula1>
      <formula2>0.01</formula2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M31 M33" xr:uid="{7F8402B8-B0ED-4CE4-8581-EFCC3E077EAD}">
      <formula1>+IF(M24="Alto",0.1,IF(M24="Medio",0.55,1))</formula1>
    </dataValidation>
    <dataValidation type="decimal" allowBlank="1" showErrorMessage="1" errorTitle="Valor errado" error="Sólo utilice valores mayores a cero y menores o iguales a 1." promptTitle="Porcentaje de renta" prompt="Valor establecido en 1%." sqref="M39:N39" xr:uid="{E196FB73-86C6-401F-AA49-AD92FE4DF2B0}">
      <formula1>0</formula1>
      <formula2>1</formula2>
    </dataValidation>
    <dataValidation type="whole" errorStyle="information" operator="greaterThan" allowBlank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M38:N38" xr:uid="{5E578330-00E0-4947-9B5A-AEF7669BC709}">
      <formula1>0</formula1>
    </dataValidation>
    <dataValidation type="whole" allowBlank="1" showInputMessage="1" showErrorMessage="1" prompt="Personas en condicion de vulnerabilidad que serán incluidas en la cadena productiva del la zona o espacio. Se puede incluir una persona por comercio." sqref="M40:N40" xr:uid="{EBAF1065-99BE-457B-960A-170AEB16516D}">
      <formula1>0</formula1>
      <formula2>1000</formula2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M32" xr:uid="{1264A840-AE53-4CD0-819A-5C69370C771F}">
      <formula1>1/M31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o de propuesta" prompt="Indicar si la propuesta es por Zona (grupal) o por Espacio (Individual). " xr:uid="{81D31ED8-9253-476E-B185-35042F2D48E8}">
          <x14:formula1>
            <xm:f>AUXILIAR!$C$21:$C$22</xm:f>
          </x14:formula1>
          <xm:sqref>M25:N25</xm:sqref>
        </x14:dataValidation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40% para una restricción alta, del 50% para una restricción media y 60% para una restricción baja." xr:uid="{D5FC1115-2CB3-469E-8AED-FBE388F1542B}">
          <x14:formula1>
            <xm:f>AUXILIAR!$C$17:$C$20</xm:f>
          </x14:formula1>
          <xm:sqref>M24:N24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B21A-468D-46DF-95DC-D074521DBBEE}">
  <dimension ref="A1:AM59"/>
  <sheetViews>
    <sheetView showGridLines="0" topLeftCell="A16" zoomScaleNormal="100" workbookViewId="0">
      <selection activeCell="F27" sqref="F27"/>
    </sheetView>
  </sheetViews>
  <sheetFormatPr baseColWidth="10" defaultColWidth="11" defaultRowHeight="16" x14ac:dyDescent="0.2"/>
  <cols>
    <col min="1" max="1" width="40.5" style="1" customWidth="1"/>
    <col min="2" max="2" width="55.1640625" style="1" customWidth="1"/>
    <col min="3" max="3" width="14.5" style="1" bestFit="1" customWidth="1"/>
    <col min="4" max="4" width="10" style="1" bestFit="1" customWidth="1"/>
    <col min="5" max="5" width="15.6640625" style="1" bestFit="1" customWidth="1"/>
    <col min="6" max="6" width="19" style="1" customWidth="1"/>
    <col min="7" max="7" width="10" style="1" bestFit="1" customWidth="1"/>
    <col min="8" max="8" width="15.6640625" style="1" bestFit="1" customWidth="1"/>
    <col min="9" max="9" width="19" style="1" customWidth="1"/>
    <col min="10" max="10" width="10.5" style="1" bestFit="1" customWidth="1"/>
    <col min="11" max="11" width="15.6640625" style="1" bestFit="1" customWidth="1"/>
    <col min="12" max="12" width="19" style="1" customWidth="1"/>
    <col min="13" max="13" width="10" style="1" bestFit="1" customWidth="1"/>
    <col min="14" max="14" width="15.6640625" style="1" bestFit="1" customWidth="1"/>
    <col min="15" max="15" width="19" style="1" customWidth="1"/>
    <col min="16" max="16" width="10" style="1" bestFit="1" customWidth="1"/>
    <col min="17" max="17" width="15.6640625" style="1" bestFit="1" customWidth="1"/>
    <col min="18" max="18" width="19" style="1" customWidth="1"/>
    <col min="19" max="19" width="10" style="1" bestFit="1" customWidth="1"/>
    <col min="20" max="20" width="15.6640625" style="1" bestFit="1" customWidth="1"/>
    <col min="21" max="21" width="19" style="1" customWidth="1"/>
    <col min="22" max="22" width="10" style="1" bestFit="1" customWidth="1"/>
    <col min="23" max="23" width="15.6640625" style="1" bestFit="1" customWidth="1"/>
    <col min="24" max="24" width="19" style="1" customWidth="1"/>
    <col min="25" max="25" width="10" style="1" bestFit="1" customWidth="1"/>
    <col min="26" max="26" width="15.6640625" style="1" bestFit="1" customWidth="1"/>
    <col min="27" max="27" width="19" style="1" customWidth="1"/>
    <col min="28" max="28" width="10" style="1" bestFit="1" customWidth="1"/>
    <col min="29" max="29" width="15.6640625" style="1" bestFit="1" customWidth="1"/>
    <col min="30" max="30" width="19" style="1" customWidth="1"/>
    <col min="31" max="31" width="10" style="1" bestFit="1" customWidth="1"/>
    <col min="32" max="32" width="15.6640625" style="1" bestFit="1" customWidth="1"/>
    <col min="33" max="33" width="13.83203125" style="1" bestFit="1" customWidth="1"/>
    <col min="34" max="34" width="10" style="1" bestFit="1" customWidth="1"/>
    <col min="35" max="35" width="15.6640625" style="1" bestFit="1" customWidth="1"/>
    <col min="36" max="36" width="13.83203125" style="1" bestFit="1" customWidth="1"/>
    <col min="37" max="37" width="10" style="1" bestFit="1" customWidth="1"/>
    <col min="38" max="38" width="15.6640625" style="1" bestFit="1" customWidth="1"/>
    <col min="39" max="39" width="13.83203125" style="1" bestFit="1" customWidth="1"/>
    <col min="40" max="16384" width="11" style="1"/>
  </cols>
  <sheetData>
    <row r="1" spans="2:18" ht="17" thickBot="1" x14ac:dyDescent="0.25"/>
    <row r="2" spans="2:18" s="5" customFormat="1" ht="17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5" customForma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8" s="5" customFormat="1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s="5" customForma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s="5" customForma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s="5" customFormat="1" x14ac:dyDescent="0.2">
      <c r="B7" s="91"/>
      <c r="C7" s="92"/>
      <c r="D7" s="92"/>
      <c r="E7" s="92"/>
      <c r="F7" s="9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s="5" customFormat="1" ht="17" thickBot="1" x14ac:dyDescent="0.25">
      <c r="B8" s="93"/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s="5" customFormat="1" ht="17" thickTop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s="5" customFormat="1" ht="24" x14ac:dyDescent="0.2">
      <c r="B10" s="95" t="s">
        <v>88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</row>
    <row r="11" spans="2:18" s="5" customFormat="1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 s="5" customFormat="1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s="5" customForma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s="5" customFormat="1" ht="24" customHeight="1" x14ac:dyDescent="0.2">
      <c r="B14" s="6"/>
      <c r="C14" s="171" t="s">
        <v>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8"/>
    </row>
    <row r="15" spans="2:18" s="14" customFormat="1" ht="26.25" customHeight="1" x14ac:dyDescent="0.25">
      <c r="B15" s="11"/>
      <c r="C15" s="12" t="s">
        <v>3</v>
      </c>
      <c r="D15" s="172"/>
      <c r="E15" s="172"/>
      <c r="F15" s="172"/>
      <c r="G15" s="172"/>
      <c r="H15" s="172"/>
      <c r="I15" s="172"/>
      <c r="J15" s="173" t="s">
        <v>4</v>
      </c>
      <c r="K15" s="174"/>
      <c r="L15" s="175"/>
      <c r="M15" s="176"/>
      <c r="N15" s="176"/>
      <c r="O15" s="176"/>
      <c r="P15" s="176"/>
      <c r="Q15" s="176"/>
      <c r="R15" s="13"/>
    </row>
    <row r="16" spans="2:18" s="5" customFormat="1" ht="22" x14ac:dyDescent="0.2">
      <c r="B16" s="6"/>
      <c r="C16" s="12" t="s">
        <v>5</v>
      </c>
      <c r="D16" s="172"/>
      <c r="E16" s="172"/>
      <c r="F16" s="172"/>
      <c r="G16" s="172"/>
      <c r="H16" s="172"/>
      <c r="I16" s="172"/>
      <c r="J16" s="12" t="s">
        <v>6</v>
      </c>
      <c r="K16" s="177"/>
      <c r="L16" s="177"/>
      <c r="M16" s="177"/>
      <c r="N16" s="177"/>
      <c r="O16" s="177"/>
      <c r="P16" s="177"/>
      <c r="Q16" s="177"/>
      <c r="R16" s="8"/>
    </row>
    <row r="17" spans="1:18" s="5" customFormat="1" ht="15.75" customHeight="1" x14ac:dyDescent="0.2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"/>
      <c r="N17" s="7"/>
      <c r="O17" s="7"/>
      <c r="P17" s="7"/>
      <c r="Q17" s="7"/>
      <c r="R17" s="8"/>
    </row>
    <row r="18" spans="1:18" s="5" customFormat="1" x14ac:dyDescent="0.2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s="5" customFormat="1" ht="31" x14ac:dyDescent="0.35">
      <c r="B19" s="6"/>
      <c r="C19" s="74" t="s">
        <v>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s="5" customFormat="1" ht="17" thickBot="1" x14ac:dyDescent="0.25"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ht="18" thickTop="1" thickBot="1" x14ac:dyDescent="0.25"/>
    <row r="22" spans="1:18" x14ac:dyDescent="0.2">
      <c r="A22" s="149" t="s">
        <v>24</v>
      </c>
      <c r="B22" s="150"/>
      <c r="C22" s="151"/>
    </row>
    <row r="23" spans="1:18" ht="21" x14ac:dyDescent="0.2">
      <c r="A23" s="17" t="s">
        <v>8</v>
      </c>
      <c r="B23" s="18" t="s">
        <v>25</v>
      </c>
      <c r="C23" s="33">
        <v>0</v>
      </c>
      <c r="E23" s="7"/>
    </row>
    <row r="24" spans="1:18" ht="19" x14ac:dyDescent="0.2">
      <c r="A24" s="17" t="s">
        <v>19</v>
      </c>
      <c r="B24" s="18" t="s">
        <v>26</v>
      </c>
      <c r="C24" s="19">
        <v>5.0000000000000001E-3</v>
      </c>
    </row>
    <row r="25" spans="1:18" ht="21" x14ac:dyDescent="0.2">
      <c r="A25" s="17" t="s">
        <v>12</v>
      </c>
      <c r="B25" s="18" t="s">
        <v>13</v>
      </c>
      <c r="C25" s="34">
        <v>0</v>
      </c>
    </row>
    <row r="26" spans="1:18" ht="45" x14ac:dyDescent="0.2">
      <c r="A26" s="17" t="s">
        <v>42</v>
      </c>
      <c r="B26" s="18" t="s">
        <v>89</v>
      </c>
      <c r="C26" s="34">
        <v>0</v>
      </c>
    </row>
    <row r="27" spans="1:18" ht="21" x14ac:dyDescent="0.2">
      <c r="A27" s="17" t="s">
        <v>15</v>
      </c>
      <c r="B27" s="18" t="s">
        <v>16</v>
      </c>
      <c r="C27" s="35" t="s">
        <v>38</v>
      </c>
    </row>
    <row r="28" spans="1:18" hidden="1" x14ac:dyDescent="0.2">
      <c r="A28" s="17" t="s">
        <v>20</v>
      </c>
      <c r="B28" s="18" t="s">
        <v>21</v>
      </c>
      <c r="C28" s="20">
        <f>1/C29</f>
        <v>1.6666666666666667</v>
      </c>
    </row>
    <row r="29" spans="1:18" ht="17" hidden="1" thickBot="1" x14ac:dyDescent="0.25">
      <c r="A29" s="21" t="s">
        <v>22</v>
      </c>
      <c r="B29" s="22" t="s">
        <v>23</v>
      </c>
      <c r="C29" s="23">
        <f>+IF(C27="Dias",0.05,IF(C27="Alto",0.4,IF(C27="Medio",0.5,0.6)))</f>
        <v>0.6</v>
      </c>
    </row>
    <row r="33" spans="1:39" hidden="1" x14ac:dyDescent="0.2">
      <c r="D33" s="146">
        <v>1</v>
      </c>
      <c r="E33" s="146"/>
      <c r="F33" s="146"/>
      <c r="G33" s="146">
        <v>2</v>
      </c>
      <c r="H33" s="146"/>
      <c r="I33" s="146"/>
      <c r="J33" s="146">
        <v>3</v>
      </c>
      <c r="K33" s="146"/>
      <c r="L33" s="146"/>
      <c r="M33" s="146">
        <v>4</v>
      </c>
      <c r="N33" s="146"/>
      <c r="O33" s="146"/>
      <c r="P33" s="146">
        <v>5</v>
      </c>
      <c r="Q33" s="146"/>
      <c r="R33" s="146"/>
      <c r="S33" s="146">
        <v>6</v>
      </c>
      <c r="T33" s="146"/>
      <c r="U33" s="146"/>
      <c r="V33" s="146">
        <v>7</v>
      </c>
      <c r="W33" s="146"/>
      <c r="X33" s="146"/>
      <c r="Y33" s="146">
        <v>8</v>
      </c>
      <c r="Z33" s="146"/>
      <c r="AA33" s="146"/>
      <c r="AB33" s="146">
        <v>9</v>
      </c>
      <c r="AC33" s="146"/>
      <c r="AD33" s="146"/>
      <c r="AE33" s="146">
        <v>10</v>
      </c>
      <c r="AF33" s="146"/>
      <c r="AG33" s="146"/>
      <c r="AH33" s="146">
        <v>11</v>
      </c>
      <c r="AI33" s="146"/>
      <c r="AJ33" s="146"/>
      <c r="AK33" s="146">
        <v>12</v>
      </c>
      <c r="AL33" s="146"/>
      <c r="AM33" s="146"/>
    </row>
    <row r="34" spans="1:39" ht="23" x14ac:dyDescent="0.25">
      <c r="D34" s="144" t="s">
        <v>75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</row>
    <row r="35" spans="1:39" ht="22" thickBot="1" x14ac:dyDescent="0.3">
      <c r="D35" s="143" t="s">
        <v>66</v>
      </c>
      <c r="E35" s="143"/>
      <c r="F35" s="143"/>
      <c r="G35" s="143" t="s">
        <v>67</v>
      </c>
      <c r="H35" s="143"/>
      <c r="I35" s="143"/>
      <c r="J35" s="143" t="s">
        <v>68</v>
      </c>
      <c r="K35" s="143"/>
      <c r="L35" s="143"/>
      <c r="M35" s="143" t="s">
        <v>69</v>
      </c>
      <c r="N35" s="143"/>
      <c r="O35" s="143"/>
      <c r="P35" s="143" t="s">
        <v>70</v>
      </c>
      <c r="Q35" s="143"/>
      <c r="R35" s="143"/>
      <c r="S35" s="143" t="s">
        <v>71</v>
      </c>
      <c r="T35" s="143"/>
      <c r="U35" s="143"/>
      <c r="V35" s="143" t="s">
        <v>72</v>
      </c>
      <c r="W35" s="143"/>
      <c r="X35" s="143"/>
      <c r="Y35" s="143" t="s">
        <v>73</v>
      </c>
      <c r="Z35" s="143"/>
      <c r="AA35" s="143"/>
      <c r="AB35" s="143" t="s">
        <v>74</v>
      </c>
      <c r="AC35" s="143"/>
      <c r="AD35" s="143"/>
      <c r="AE35" s="143" t="s">
        <v>76</v>
      </c>
      <c r="AF35" s="143"/>
      <c r="AG35" s="143"/>
      <c r="AH35" s="143" t="s">
        <v>77</v>
      </c>
      <c r="AI35" s="143"/>
      <c r="AJ35" s="143"/>
      <c r="AK35" s="143" t="s">
        <v>78</v>
      </c>
      <c r="AL35" s="143"/>
      <c r="AM35" s="143"/>
    </row>
    <row r="36" spans="1:39" ht="21" x14ac:dyDescent="0.2">
      <c r="A36" s="140" t="s">
        <v>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</row>
    <row r="37" spans="1:39" ht="39.75" customHeight="1" x14ac:dyDescent="0.2">
      <c r="A37" s="154" t="s">
        <v>1</v>
      </c>
      <c r="B37" s="152" t="s">
        <v>79</v>
      </c>
      <c r="C37" s="153"/>
      <c r="D37" s="147">
        <f>IF(D33&lt;=$C$26,30,0)</f>
        <v>0</v>
      </c>
      <c r="E37" s="147"/>
      <c r="F37" s="147"/>
      <c r="G37" s="147">
        <f>IF(G33&lt;=$C$26,30,0)</f>
        <v>0</v>
      </c>
      <c r="H37" s="147"/>
      <c r="I37" s="147"/>
      <c r="J37" s="147">
        <f t="shared" ref="J37" si="0">IF(J33&lt;=$C$26,30,0)</f>
        <v>0</v>
      </c>
      <c r="K37" s="147"/>
      <c r="L37" s="147"/>
      <c r="M37" s="147">
        <f t="shared" ref="M37" si="1">IF(M33&lt;=$C$26,30,0)</f>
        <v>0</v>
      </c>
      <c r="N37" s="147"/>
      <c r="O37" s="147"/>
      <c r="P37" s="147">
        <f t="shared" ref="P37" si="2">IF(P33&lt;=$C$26,30,0)</f>
        <v>0</v>
      </c>
      <c r="Q37" s="147"/>
      <c r="R37" s="147"/>
      <c r="S37" s="147">
        <f t="shared" ref="S37" si="3">IF(S33&lt;=$C$26,30,0)</f>
        <v>0</v>
      </c>
      <c r="T37" s="147"/>
      <c r="U37" s="147"/>
      <c r="V37" s="147">
        <f t="shared" ref="V37" si="4">IF(V33&lt;=$C$26,30,0)</f>
        <v>0</v>
      </c>
      <c r="W37" s="147"/>
      <c r="X37" s="147"/>
      <c r="Y37" s="147">
        <f t="shared" ref="Y37" si="5">IF(Y33&lt;=$C$26,30,0)</f>
        <v>0</v>
      </c>
      <c r="Z37" s="147"/>
      <c r="AA37" s="147"/>
      <c r="AB37" s="147">
        <f t="shared" ref="AB37" si="6">IF(AB33&lt;=$C$26,30,0)</f>
        <v>0</v>
      </c>
      <c r="AC37" s="147"/>
      <c r="AD37" s="147"/>
      <c r="AE37" s="147">
        <f t="shared" ref="AE37" si="7">IF(AE33&lt;=$C$26,30,0)</f>
        <v>0</v>
      </c>
      <c r="AF37" s="147"/>
      <c r="AG37" s="147"/>
      <c r="AH37" s="147">
        <f t="shared" ref="AH37" si="8">IF(AH33&lt;=$C$26,30,0)</f>
        <v>0</v>
      </c>
      <c r="AI37" s="147"/>
      <c r="AJ37" s="147"/>
      <c r="AK37" s="147">
        <f t="shared" ref="AK37" si="9">IF(AK33&lt;=$C$26,30,0)</f>
        <v>0</v>
      </c>
      <c r="AL37" s="147"/>
      <c r="AM37" s="147"/>
    </row>
    <row r="38" spans="1:39" ht="37" customHeight="1" x14ac:dyDescent="0.2">
      <c r="A38" s="154"/>
      <c r="B38" s="155" t="s">
        <v>82</v>
      </c>
      <c r="C38" s="155"/>
      <c r="D38" s="136">
        <f>+$C$23*$C$24*$C$25*(D37/30)*$C$28</f>
        <v>0</v>
      </c>
      <c r="E38" s="136"/>
      <c r="F38" s="136"/>
      <c r="G38" s="136">
        <f>+$C$23*$C$24*$C$25*(G37/30)*$C$28</f>
        <v>0</v>
      </c>
      <c r="H38" s="136"/>
      <c r="I38" s="136"/>
      <c r="J38" s="136">
        <f>+$C$23*$C$24*$C$25*(J37/30)*$C$28</f>
        <v>0</v>
      </c>
      <c r="K38" s="136"/>
      <c r="L38" s="136"/>
      <c r="M38" s="136">
        <f>+$C$23*$C$24*$C$25*(M37/30)*$C$28</f>
        <v>0</v>
      </c>
      <c r="N38" s="136"/>
      <c r="O38" s="136"/>
      <c r="P38" s="136">
        <f>+$C$23*$C$24*$C$25*(P37/30)*$C$28</f>
        <v>0</v>
      </c>
      <c r="Q38" s="136"/>
      <c r="R38" s="136"/>
      <c r="S38" s="136">
        <f>+$C$23*$C$24*$C$25*(S37/30)*$C$28</f>
        <v>0</v>
      </c>
      <c r="T38" s="136"/>
      <c r="U38" s="136"/>
      <c r="V38" s="136">
        <f>+$C$23*$C$24*$C$25*(V37/30)*$C$28</f>
        <v>0</v>
      </c>
      <c r="W38" s="136"/>
      <c r="X38" s="136"/>
      <c r="Y38" s="136">
        <f>+$C$23*$C$24*$C$25*(Y37/30)*$C$28</f>
        <v>0</v>
      </c>
      <c r="Z38" s="136"/>
      <c r="AA38" s="136"/>
      <c r="AB38" s="136">
        <f>+$C$23*$C$24*$C$25*(AB37/30)*$C$28</f>
        <v>0</v>
      </c>
      <c r="AC38" s="136"/>
      <c r="AD38" s="136"/>
      <c r="AE38" s="136">
        <f>+$C$23*$C$24*$C$25*(AE37/30)*$C$28</f>
        <v>0</v>
      </c>
      <c r="AF38" s="136"/>
      <c r="AG38" s="136"/>
      <c r="AH38" s="136">
        <f>+$C$23*$C$24*$C$25*(AH37/30)*$C$28</f>
        <v>0</v>
      </c>
      <c r="AI38" s="136"/>
      <c r="AJ38" s="136"/>
      <c r="AK38" s="136">
        <f>+$C$23*$C$24*$C$25*(AK37/30)*$C$28</f>
        <v>0</v>
      </c>
      <c r="AL38" s="136"/>
      <c r="AM38" s="136"/>
    </row>
    <row r="39" spans="1:39" ht="19" thickBot="1" x14ac:dyDescent="0.25">
      <c r="A39" s="159" t="s">
        <v>80</v>
      </c>
      <c r="B39" s="160"/>
      <c r="C39" s="160"/>
      <c r="D39" s="148">
        <f>D38</f>
        <v>0</v>
      </c>
      <c r="E39" s="148"/>
      <c r="F39" s="148"/>
      <c r="G39" s="148">
        <f t="shared" ref="G39" si="10">G38</f>
        <v>0</v>
      </c>
      <c r="H39" s="148"/>
      <c r="I39" s="148"/>
      <c r="J39" s="148">
        <f t="shared" ref="J39" si="11">J38</f>
        <v>0</v>
      </c>
      <c r="K39" s="148"/>
      <c r="L39" s="148"/>
      <c r="M39" s="148">
        <f t="shared" ref="M39" si="12">M38</f>
        <v>0</v>
      </c>
      <c r="N39" s="148"/>
      <c r="O39" s="148"/>
      <c r="P39" s="148">
        <f t="shared" ref="P39" si="13">P38</f>
        <v>0</v>
      </c>
      <c r="Q39" s="148"/>
      <c r="R39" s="148"/>
      <c r="S39" s="148">
        <f t="shared" ref="S39" si="14">S38</f>
        <v>0</v>
      </c>
      <c r="T39" s="148"/>
      <c r="U39" s="148"/>
      <c r="V39" s="148">
        <f t="shared" ref="V39" si="15">V38</f>
        <v>0</v>
      </c>
      <c r="W39" s="148"/>
      <c r="X39" s="148"/>
      <c r="Y39" s="148">
        <f t="shared" ref="Y39" si="16">Y38</f>
        <v>0</v>
      </c>
      <c r="Z39" s="148"/>
      <c r="AA39" s="148"/>
      <c r="AB39" s="148">
        <f t="shared" ref="AB39" si="17">AB38</f>
        <v>0</v>
      </c>
      <c r="AC39" s="148"/>
      <c r="AD39" s="148"/>
      <c r="AE39" s="148">
        <f t="shared" ref="AE39" si="18">AE38</f>
        <v>0</v>
      </c>
      <c r="AF39" s="148"/>
      <c r="AG39" s="148"/>
      <c r="AH39" s="148">
        <f t="shared" ref="AH39" si="19">AH38</f>
        <v>0</v>
      </c>
      <c r="AI39" s="148"/>
      <c r="AJ39" s="148"/>
      <c r="AK39" s="148">
        <f t="shared" ref="AK39" si="20">AK38</f>
        <v>0</v>
      </c>
      <c r="AL39" s="148"/>
      <c r="AM39" s="148"/>
    </row>
    <row r="40" spans="1:39" ht="17" thickBot="1" x14ac:dyDescent="0.2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</row>
    <row r="41" spans="1:39" ht="21" x14ac:dyDescent="0.2">
      <c r="A41" s="140" t="s">
        <v>27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2"/>
    </row>
    <row r="42" spans="1:39" ht="90" x14ac:dyDescent="0.2">
      <c r="A42" s="75" t="s">
        <v>93</v>
      </c>
      <c r="B42" s="156" t="s">
        <v>28</v>
      </c>
      <c r="C42" s="156"/>
      <c r="D42" s="136">
        <f>D39*20%</f>
        <v>0</v>
      </c>
      <c r="E42" s="136"/>
      <c r="F42" s="136"/>
      <c r="G42" s="136">
        <f t="shared" ref="G42" si="21">G39*20%</f>
        <v>0</v>
      </c>
      <c r="H42" s="136"/>
      <c r="I42" s="136"/>
      <c r="J42" s="136">
        <f t="shared" ref="J42" si="22">J39*20%</f>
        <v>0</v>
      </c>
      <c r="K42" s="136"/>
      <c r="L42" s="136"/>
      <c r="M42" s="136">
        <f t="shared" ref="M42" si="23">M39*20%</f>
        <v>0</v>
      </c>
      <c r="N42" s="136"/>
      <c r="O42" s="136"/>
      <c r="P42" s="136">
        <f t="shared" ref="P42" si="24">P39*20%</f>
        <v>0</v>
      </c>
      <c r="Q42" s="136"/>
      <c r="R42" s="136"/>
      <c r="S42" s="136">
        <f t="shared" ref="S42" si="25">S39*20%</f>
        <v>0</v>
      </c>
      <c r="T42" s="136"/>
      <c r="U42" s="136"/>
      <c r="V42" s="136">
        <f t="shared" ref="V42" si="26">V39*20%</f>
        <v>0</v>
      </c>
      <c r="W42" s="136"/>
      <c r="X42" s="136"/>
      <c r="Y42" s="136">
        <f t="shared" ref="Y42" si="27">Y39*20%</f>
        <v>0</v>
      </c>
      <c r="Z42" s="136"/>
      <c r="AA42" s="136"/>
      <c r="AB42" s="136">
        <f t="shared" ref="AB42" si="28">AB39*20%</f>
        <v>0</v>
      </c>
      <c r="AC42" s="136"/>
      <c r="AD42" s="136"/>
      <c r="AE42" s="136">
        <f t="shared" ref="AE42:AK42" si="29">AE39*20%</f>
        <v>0</v>
      </c>
      <c r="AF42" s="136"/>
      <c r="AG42" s="136"/>
      <c r="AH42" s="136">
        <f>AH39*20%</f>
        <v>0</v>
      </c>
      <c r="AI42" s="136"/>
      <c r="AJ42" s="136"/>
      <c r="AK42" s="136">
        <f t="shared" si="29"/>
        <v>0</v>
      </c>
      <c r="AL42" s="136"/>
      <c r="AM42" s="137"/>
    </row>
    <row r="43" spans="1:39" ht="19" thickBot="1" x14ac:dyDescent="0.25">
      <c r="A43" s="161" t="s">
        <v>29</v>
      </c>
      <c r="B43" s="160"/>
      <c r="C43" s="160"/>
      <c r="D43" s="138">
        <f>D42</f>
        <v>0</v>
      </c>
      <c r="E43" s="138"/>
      <c r="F43" s="138"/>
      <c r="G43" s="138">
        <f t="shared" ref="G43" si="30">G42</f>
        <v>0</v>
      </c>
      <c r="H43" s="138"/>
      <c r="I43" s="138"/>
      <c r="J43" s="138">
        <f t="shared" ref="J43" si="31">J42</f>
        <v>0</v>
      </c>
      <c r="K43" s="138"/>
      <c r="L43" s="138"/>
      <c r="M43" s="138">
        <f t="shared" ref="M43" si="32">M42</f>
        <v>0</v>
      </c>
      <c r="N43" s="138"/>
      <c r="O43" s="138"/>
      <c r="P43" s="138">
        <f t="shared" ref="P43" si="33">P42</f>
        <v>0</v>
      </c>
      <c r="Q43" s="138"/>
      <c r="R43" s="138"/>
      <c r="S43" s="138">
        <f t="shared" ref="S43" si="34">S42</f>
        <v>0</v>
      </c>
      <c r="T43" s="138"/>
      <c r="U43" s="138"/>
      <c r="V43" s="138">
        <f t="shared" ref="V43" si="35">V42</f>
        <v>0</v>
      </c>
      <c r="W43" s="138"/>
      <c r="X43" s="138"/>
      <c r="Y43" s="138">
        <f t="shared" ref="Y43" si="36">Y42</f>
        <v>0</v>
      </c>
      <c r="Z43" s="138"/>
      <c r="AA43" s="138"/>
      <c r="AB43" s="138">
        <f t="shared" ref="AB43" si="37">AB42</f>
        <v>0</v>
      </c>
      <c r="AC43" s="138"/>
      <c r="AD43" s="138"/>
      <c r="AE43" s="138">
        <f t="shared" ref="AE43:AK43" si="38">AE42</f>
        <v>0</v>
      </c>
      <c r="AF43" s="138"/>
      <c r="AG43" s="138"/>
      <c r="AH43" s="138">
        <f>AH42</f>
        <v>0</v>
      </c>
      <c r="AI43" s="138"/>
      <c r="AJ43" s="138"/>
      <c r="AK43" s="138">
        <f t="shared" si="38"/>
        <v>0</v>
      </c>
      <c r="AL43" s="138"/>
      <c r="AM43" s="139"/>
    </row>
    <row r="44" spans="1:39" ht="17" thickBo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9" ht="21" x14ac:dyDescent="0.2">
      <c r="A45" s="140" t="s">
        <v>30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2"/>
    </row>
    <row r="46" spans="1:39" s="28" customFormat="1" ht="63.75" customHeight="1" x14ac:dyDescent="0.2">
      <c r="A46" s="178" t="s">
        <v>41</v>
      </c>
      <c r="B46" s="164" t="s">
        <v>86</v>
      </c>
      <c r="C46" s="25" t="s">
        <v>40</v>
      </c>
      <c r="D46" s="25" t="s">
        <v>94</v>
      </c>
      <c r="E46" s="25" t="s">
        <v>81</v>
      </c>
      <c r="F46" s="26" t="s">
        <v>31</v>
      </c>
      <c r="G46" s="25" t="s">
        <v>94</v>
      </c>
      <c r="H46" s="25" t="s">
        <v>81</v>
      </c>
      <c r="I46" s="26" t="s">
        <v>31</v>
      </c>
      <c r="J46" s="25" t="s">
        <v>94</v>
      </c>
      <c r="K46" s="25" t="s">
        <v>81</v>
      </c>
      <c r="L46" s="26" t="s">
        <v>31</v>
      </c>
      <c r="M46" s="25" t="s">
        <v>94</v>
      </c>
      <c r="N46" s="25" t="s">
        <v>81</v>
      </c>
      <c r="O46" s="26" t="s">
        <v>31</v>
      </c>
      <c r="P46" s="25" t="s">
        <v>94</v>
      </c>
      <c r="Q46" s="25" t="s">
        <v>81</v>
      </c>
      <c r="R46" s="26" t="s">
        <v>31</v>
      </c>
      <c r="S46" s="25" t="s">
        <v>94</v>
      </c>
      <c r="T46" s="25" t="s">
        <v>81</v>
      </c>
      <c r="U46" s="26" t="s">
        <v>31</v>
      </c>
      <c r="V46" s="25" t="s">
        <v>94</v>
      </c>
      <c r="W46" s="25" t="s">
        <v>81</v>
      </c>
      <c r="X46" s="26" t="s">
        <v>31</v>
      </c>
      <c r="Y46" s="25" t="s">
        <v>94</v>
      </c>
      <c r="Z46" s="25" t="s">
        <v>81</v>
      </c>
      <c r="AA46" s="26" t="s">
        <v>31</v>
      </c>
      <c r="AB46" s="25" t="s">
        <v>94</v>
      </c>
      <c r="AC46" s="25" t="s">
        <v>81</v>
      </c>
      <c r="AD46" s="26" t="s">
        <v>31</v>
      </c>
      <c r="AE46" s="25" t="s">
        <v>94</v>
      </c>
      <c r="AF46" s="25" t="s">
        <v>83</v>
      </c>
      <c r="AG46" s="26" t="s">
        <v>31</v>
      </c>
      <c r="AH46" s="25" t="s">
        <v>94</v>
      </c>
      <c r="AI46" s="25" t="s">
        <v>84</v>
      </c>
      <c r="AJ46" s="26" t="s">
        <v>31</v>
      </c>
      <c r="AK46" s="25" t="s">
        <v>94</v>
      </c>
      <c r="AL46" s="25" t="s">
        <v>85</v>
      </c>
      <c r="AM46" s="27" t="s">
        <v>31</v>
      </c>
    </row>
    <row r="47" spans="1:39" x14ac:dyDescent="0.2">
      <c r="A47" s="154"/>
      <c r="B47" s="164"/>
      <c r="C47" s="29">
        <v>0.3</v>
      </c>
      <c r="D47" s="36">
        <v>0</v>
      </c>
      <c r="E47" s="30">
        <v>1000000</v>
      </c>
      <c r="F47" s="30">
        <f>D47*E47*$C$47</f>
        <v>0</v>
      </c>
      <c r="G47" s="36">
        <v>0</v>
      </c>
      <c r="H47" s="30">
        <v>1000000</v>
      </c>
      <c r="I47" s="30">
        <f t="shared" ref="I47" si="39">G47*H47*$C$47</f>
        <v>0</v>
      </c>
      <c r="J47" s="36">
        <v>0</v>
      </c>
      <c r="K47" s="30">
        <v>1000000</v>
      </c>
      <c r="L47" s="30">
        <f t="shared" ref="L47" si="40">J47*K47*$C$47</f>
        <v>0</v>
      </c>
      <c r="M47" s="36">
        <v>0</v>
      </c>
      <c r="N47" s="30">
        <v>1000000</v>
      </c>
      <c r="O47" s="30">
        <f t="shared" ref="O47" si="41">M47*N47*$C$47</f>
        <v>0</v>
      </c>
      <c r="P47" s="36">
        <v>0</v>
      </c>
      <c r="Q47" s="30">
        <v>1000000</v>
      </c>
      <c r="R47" s="30">
        <f t="shared" ref="R47" si="42">P47*Q47*$C$47</f>
        <v>0</v>
      </c>
      <c r="S47" s="36">
        <v>0</v>
      </c>
      <c r="T47" s="30">
        <v>1000000</v>
      </c>
      <c r="U47" s="30">
        <f t="shared" ref="U47" si="43">S47*T47*$C$47</f>
        <v>0</v>
      </c>
      <c r="V47" s="36">
        <v>0</v>
      </c>
      <c r="W47" s="30">
        <v>1000000</v>
      </c>
      <c r="X47" s="30">
        <f t="shared" ref="X47" si="44">V47*W47*$C$47</f>
        <v>0</v>
      </c>
      <c r="Y47" s="36">
        <v>0</v>
      </c>
      <c r="Z47" s="30">
        <v>1000000</v>
      </c>
      <c r="AA47" s="30">
        <f t="shared" ref="AA47" si="45">Y47*Z47*$C$47</f>
        <v>0</v>
      </c>
      <c r="AB47" s="36">
        <v>0</v>
      </c>
      <c r="AC47" s="30">
        <v>1000000</v>
      </c>
      <c r="AD47" s="30">
        <f t="shared" ref="AD47" si="46">AB47*AC47*$C$47</f>
        <v>0</v>
      </c>
      <c r="AE47" s="36">
        <v>0</v>
      </c>
      <c r="AF47" s="30">
        <v>1000000</v>
      </c>
      <c r="AG47" s="30">
        <f t="shared" ref="AG47" si="47">AE47*AF47*$C$47</f>
        <v>0</v>
      </c>
      <c r="AH47" s="36">
        <v>0</v>
      </c>
      <c r="AI47" s="30">
        <v>1000000</v>
      </c>
      <c r="AJ47" s="30">
        <f t="shared" ref="AJ47" si="48">AH47*AI47*$C$47</f>
        <v>0</v>
      </c>
      <c r="AK47" s="36">
        <v>0</v>
      </c>
      <c r="AL47" s="30">
        <v>1000000</v>
      </c>
      <c r="AM47" s="31">
        <f t="shared" ref="AM47" si="49">AK47*AL47*$C$47</f>
        <v>0</v>
      </c>
    </row>
    <row r="48" spans="1:39" ht="19" thickBot="1" x14ac:dyDescent="0.25">
      <c r="A48" s="161" t="s">
        <v>33</v>
      </c>
      <c r="B48" s="160"/>
      <c r="C48" s="160"/>
      <c r="D48" s="138">
        <f>F47</f>
        <v>0</v>
      </c>
      <c r="E48" s="138"/>
      <c r="F48" s="138"/>
      <c r="G48" s="138">
        <f t="shared" ref="G48" si="50">I47</f>
        <v>0</v>
      </c>
      <c r="H48" s="138"/>
      <c r="I48" s="138"/>
      <c r="J48" s="138">
        <f t="shared" ref="J48" si="51">L47</f>
        <v>0</v>
      </c>
      <c r="K48" s="138"/>
      <c r="L48" s="138"/>
      <c r="M48" s="138">
        <f t="shared" ref="M48" si="52">O47</f>
        <v>0</v>
      </c>
      <c r="N48" s="138"/>
      <c r="O48" s="138"/>
      <c r="P48" s="138">
        <f t="shared" ref="P48" si="53">R47</f>
        <v>0</v>
      </c>
      <c r="Q48" s="138"/>
      <c r="R48" s="138"/>
      <c r="S48" s="138">
        <f t="shared" ref="S48" si="54">U47</f>
        <v>0</v>
      </c>
      <c r="T48" s="138"/>
      <c r="U48" s="138"/>
      <c r="V48" s="138">
        <f t="shared" ref="V48" si="55">X47</f>
        <v>0</v>
      </c>
      <c r="W48" s="138"/>
      <c r="X48" s="138"/>
      <c r="Y48" s="138">
        <f t="shared" ref="Y48" si="56">AA47</f>
        <v>0</v>
      </c>
      <c r="Z48" s="138"/>
      <c r="AA48" s="138"/>
      <c r="AB48" s="138">
        <f t="shared" ref="AB48" si="57">AD47</f>
        <v>0</v>
      </c>
      <c r="AC48" s="138"/>
      <c r="AD48" s="138"/>
      <c r="AE48" s="138">
        <f t="shared" ref="AE48" si="58">AG47</f>
        <v>0</v>
      </c>
      <c r="AF48" s="138"/>
      <c r="AG48" s="138"/>
      <c r="AH48" s="138">
        <f t="shared" ref="AH48" si="59">AJ47</f>
        <v>0</v>
      </c>
      <c r="AI48" s="138"/>
      <c r="AJ48" s="138"/>
      <c r="AK48" s="138">
        <f t="shared" ref="AK48" si="60">AM47</f>
        <v>0</v>
      </c>
      <c r="AL48" s="138"/>
      <c r="AM48" s="139"/>
    </row>
    <row r="49" spans="1:39" ht="17" thickBot="1" x14ac:dyDescent="0.25">
      <c r="C49" s="28"/>
    </row>
    <row r="50" spans="1:39" ht="22" thickBot="1" x14ac:dyDescent="0.25">
      <c r="A50" s="162" t="s">
        <v>87</v>
      </c>
      <c r="B50" s="163"/>
      <c r="C50" s="163"/>
      <c r="D50" s="135">
        <f>IF((D39-D43-D48)&lt;0,0,D39-D43-D48)</f>
        <v>0</v>
      </c>
      <c r="E50" s="135"/>
      <c r="F50" s="135"/>
      <c r="G50" s="135">
        <f t="shared" ref="G50" si="61">IF((G39-G43-G48)&lt;0,0,G39-G43-G48)</f>
        <v>0</v>
      </c>
      <c r="H50" s="135"/>
      <c r="I50" s="135"/>
      <c r="J50" s="135">
        <f t="shared" ref="J50" si="62">IF((J39-J43-J48)&lt;0,0,J39-J43-J48)</f>
        <v>0</v>
      </c>
      <c r="K50" s="135"/>
      <c r="L50" s="135"/>
      <c r="M50" s="135">
        <f t="shared" ref="M50" si="63">IF((M39-M43-M48)&lt;0,0,M39-M43-M48)</f>
        <v>0</v>
      </c>
      <c r="N50" s="135"/>
      <c r="O50" s="135"/>
      <c r="P50" s="135">
        <f t="shared" ref="P50" si="64">IF((P39-P43-P48)&lt;0,0,P39-P43-P48)</f>
        <v>0</v>
      </c>
      <c r="Q50" s="135"/>
      <c r="R50" s="135"/>
      <c r="S50" s="135">
        <f t="shared" ref="S50" si="65">IF((S39-S43-S48)&lt;0,0,S39-S43-S48)</f>
        <v>0</v>
      </c>
      <c r="T50" s="135"/>
      <c r="U50" s="135"/>
      <c r="V50" s="135">
        <f t="shared" ref="V50" si="66">IF((V39-V43-V48)&lt;0,0,V39-V43-V48)</f>
        <v>0</v>
      </c>
      <c r="W50" s="135"/>
      <c r="X50" s="135"/>
      <c r="Y50" s="135">
        <f t="shared" ref="Y50" si="67">IF((Y39-Y43-Y48)&lt;0,0,Y39-Y43-Y48)</f>
        <v>0</v>
      </c>
      <c r="Z50" s="135"/>
      <c r="AA50" s="135"/>
      <c r="AB50" s="135">
        <f>IF((AB39-AB43-AB48)&lt;0,0,AB39-AB43-AB48)</f>
        <v>0</v>
      </c>
      <c r="AC50" s="135"/>
      <c r="AD50" s="135"/>
      <c r="AE50" s="135">
        <f t="shared" ref="AE50" si="68">IF((AE39-AE43-AE48)&lt;0,0,AE39-AE43-AE48)</f>
        <v>0</v>
      </c>
      <c r="AF50" s="135"/>
      <c r="AG50" s="135"/>
      <c r="AH50" s="135">
        <f t="shared" ref="AH50" si="69">IF((AH39-AH43-AH48)&lt;0,0,AH39-AH43-AH48)</f>
        <v>0</v>
      </c>
      <c r="AI50" s="135"/>
      <c r="AJ50" s="135"/>
      <c r="AK50" s="135">
        <f t="shared" ref="AK50" si="70">IF((AK39-AK43-AK48)&lt;0,0,AK39-AK43-AK48)</f>
        <v>0</v>
      </c>
      <c r="AL50" s="135"/>
      <c r="AM50" s="135"/>
    </row>
    <row r="51" spans="1:39" ht="17" thickBot="1" x14ac:dyDescent="0.25"/>
    <row r="52" spans="1:39" ht="21" x14ac:dyDescent="0.2">
      <c r="A52" s="140" t="s">
        <v>34</v>
      </c>
      <c r="B52" s="141"/>
      <c r="C52" s="141"/>
      <c r="D52" s="141"/>
      <c r="E52" s="141"/>
      <c r="F52" s="142"/>
      <c r="H52" s="32"/>
    </row>
    <row r="53" spans="1:39" ht="22" thickBot="1" x14ac:dyDescent="0.25">
      <c r="A53" s="167" t="s">
        <v>43</v>
      </c>
      <c r="B53" s="168"/>
      <c r="C53" s="168"/>
      <c r="D53" s="169">
        <f>SUM(D50:AM50)</f>
        <v>0</v>
      </c>
      <c r="E53" s="169"/>
      <c r="F53" s="170"/>
      <c r="G53" s="28" t="s">
        <v>95</v>
      </c>
    </row>
    <row r="54" spans="1:39" ht="16" customHeight="1" x14ac:dyDescent="0.2">
      <c r="D54" s="165" t="s">
        <v>97</v>
      </c>
      <c r="E54" s="165"/>
      <c r="F54" s="165"/>
    </row>
    <row r="55" spans="1:39" x14ac:dyDescent="0.2">
      <c r="D55" s="166"/>
      <c r="E55" s="166"/>
      <c r="F55" s="166"/>
    </row>
    <row r="56" spans="1:39" x14ac:dyDescent="0.2">
      <c r="D56" s="166"/>
      <c r="E56" s="166"/>
      <c r="F56" s="166"/>
    </row>
    <row r="57" spans="1:39" x14ac:dyDescent="0.2">
      <c r="D57" s="166"/>
      <c r="E57" s="166"/>
      <c r="F57" s="166"/>
    </row>
    <row r="58" spans="1:39" x14ac:dyDescent="0.2">
      <c r="D58" s="166"/>
      <c r="E58" s="166"/>
      <c r="F58" s="166"/>
    </row>
    <row r="59" spans="1:39" x14ac:dyDescent="0.2">
      <c r="D59" s="166"/>
      <c r="E59" s="166"/>
      <c r="F59" s="166"/>
    </row>
  </sheetData>
  <sheetProtection algorithmName="SHA-512" hashValue="4fvYNsidUZeg8bkT76L3ERsrhnT5w2jXAUp/EkKIn6/Fbo/tbjA3x7U6FSjHrzb4AGVbc5Dup3Q7xfrezbGf2g==" saltValue="n0UgKG2NbwfndB6NKWVG5w==" spinCount="100000" sheet="1" objects="1" scenarios="1"/>
  <dataConsolidate/>
  <mergeCells count="136">
    <mergeCell ref="D54:F59"/>
    <mergeCell ref="A53:C53"/>
    <mergeCell ref="D53:F53"/>
    <mergeCell ref="B7:F8"/>
    <mergeCell ref="B10:R10"/>
    <mergeCell ref="C14:Q14"/>
    <mergeCell ref="D15:I15"/>
    <mergeCell ref="J15:L15"/>
    <mergeCell ref="M15:Q15"/>
    <mergeCell ref="D16:I16"/>
    <mergeCell ref="K16:Q16"/>
    <mergeCell ref="A46:A47"/>
    <mergeCell ref="G38:I38"/>
    <mergeCell ref="J38:L38"/>
    <mergeCell ref="M38:O38"/>
    <mergeCell ref="P38:R38"/>
    <mergeCell ref="J50:L50"/>
    <mergeCell ref="M50:O50"/>
    <mergeCell ref="P50:R50"/>
    <mergeCell ref="D48:F48"/>
    <mergeCell ref="G48:I48"/>
    <mergeCell ref="J48:L48"/>
    <mergeCell ref="M43:O43"/>
    <mergeCell ref="P43:R43"/>
    <mergeCell ref="A48:C48"/>
    <mergeCell ref="P48:R48"/>
    <mergeCell ref="S38:U38"/>
    <mergeCell ref="V38:X38"/>
    <mergeCell ref="Y38:AA38"/>
    <mergeCell ref="AB38:AD38"/>
    <mergeCell ref="A52:F52"/>
    <mergeCell ref="D50:F50"/>
    <mergeCell ref="G50:I50"/>
    <mergeCell ref="A50:C50"/>
    <mergeCell ref="B46:B47"/>
    <mergeCell ref="M48:O48"/>
    <mergeCell ref="Y43:AA43"/>
    <mergeCell ref="AB43:AD43"/>
    <mergeCell ref="AB39:AD39"/>
    <mergeCell ref="V39:X39"/>
    <mergeCell ref="Y39:AA39"/>
    <mergeCell ref="S43:U43"/>
    <mergeCell ref="D43:F43"/>
    <mergeCell ref="A43:C43"/>
    <mergeCell ref="J43:L43"/>
    <mergeCell ref="G43:I43"/>
    <mergeCell ref="AB37:AD37"/>
    <mergeCell ref="A36:AM36"/>
    <mergeCell ref="AE35:AG35"/>
    <mergeCell ref="AH35:AJ35"/>
    <mergeCell ref="A37:A38"/>
    <mergeCell ref="D38:F38"/>
    <mergeCell ref="B38:C38"/>
    <mergeCell ref="A41:AM41"/>
    <mergeCell ref="B42:C42"/>
    <mergeCell ref="A40:AD40"/>
    <mergeCell ref="J39:L39"/>
    <mergeCell ref="G39:I39"/>
    <mergeCell ref="D39:F39"/>
    <mergeCell ref="A39:C39"/>
    <mergeCell ref="AB42:AD42"/>
    <mergeCell ref="Y42:AA42"/>
    <mergeCell ref="V42:X42"/>
    <mergeCell ref="J42:L42"/>
    <mergeCell ref="G42:I42"/>
    <mergeCell ref="D42:F42"/>
    <mergeCell ref="M39:O39"/>
    <mergeCell ref="P39:R39"/>
    <mergeCell ref="S39:U39"/>
    <mergeCell ref="M42:O42"/>
    <mergeCell ref="A22:C22"/>
    <mergeCell ref="G37:I37"/>
    <mergeCell ref="D37:F37"/>
    <mergeCell ref="B37:C37"/>
    <mergeCell ref="Y35:AA35"/>
    <mergeCell ref="V35:X35"/>
    <mergeCell ref="J35:L35"/>
    <mergeCell ref="G35:I35"/>
    <mergeCell ref="D35:F35"/>
    <mergeCell ref="M35:O35"/>
    <mergeCell ref="P35:R35"/>
    <mergeCell ref="S35:U35"/>
    <mergeCell ref="M37:O37"/>
    <mergeCell ref="P37:R37"/>
    <mergeCell ref="S37:U37"/>
    <mergeCell ref="J37:L37"/>
    <mergeCell ref="V37:X37"/>
    <mergeCell ref="Y37:AA37"/>
    <mergeCell ref="AE37:AG37"/>
    <mergeCell ref="AE38:AG38"/>
    <mergeCell ref="AE39:AG39"/>
    <mergeCell ref="AH37:AJ37"/>
    <mergeCell ref="AK37:AM37"/>
    <mergeCell ref="AH38:AJ38"/>
    <mergeCell ref="AK38:AM38"/>
    <mergeCell ref="AH39:AJ39"/>
    <mergeCell ref="AK39:AM39"/>
    <mergeCell ref="AK35:AM35"/>
    <mergeCell ref="D34:AM34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B35:AD35"/>
    <mergeCell ref="AE50:AG50"/>
    <mergeCell ref="AH50:AJ50"/>
    <mergeCell ref="AK50:AM50"/>
    <mergeCell ref="AE42:AG42"/>
    <mergeCell ref="AH42:AJ42"/>
    <mergeCell ref="AK42:AM42"/>
    <mergeCell ref="AE43:AG43"/>
    <mergeCell ref="AH43:AJ43"/>
    <mergeCell ref="AK43:AM43"/>
    <mergeCell ref="A45:AM45"/>
    <mergeCell ref="AE48:AG48"/>
    <mergeCell ref="AH48:AJ48"/>
    <mergeCell ref="AK48:AM48"/>
    <mergeCell ref="P42:R42"/>
    <mergeCell ref="S42:U42"/>
    <mergeCell ref="S50:U50"/>
    <mergeCell ref="V50:X50"/>
    <mergeCell ref="Y50:AA50"/>
    <mergeCell ref="AB50:AD50"/>
    <mergeCell ref="V48:X48"/>
    <mergeCell ref="Y48:AA48"/>
    <mergeCell ref="AB48:AD48"/>
    <mergeCell ref="S48:U48"/>
    <mergeCell ref="V43:X43"/>
  </mergeCells>
  <phoneticPr fontId="31" type="noConversion"/>
  <dataValidations count="10">
    <dataValidation type="decimal" allowBlank="1" showInputMessage="1" showErrorMessage="1" errorTitle="Valor errado" error="Sólo utilice valores mayores a cero y menores o iguales a 1." promptTitle="Porcentaje de renta" prompt="Valor establecido en 0,5%" sqref="C24" xr:uid="{7EBC84BD-919E-4500-A196-2F28A611527F}">
      <formula1>1E-20</formula1>
      <formula2>0.01</formula2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C29" xr:uid="{EEBFC8D4-B7BC-4955-A655-C53539ACB1BB}">
      <formula1>+IF(C27="Alto",0.1,IF(C27="Medio",0.55,1))</formula1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C28" xr:uid="{CE332DBB-534D-475A-9372-C0F8BEBB4DB5}">
      <formula1>1/C29</formula1>
    </dataValidation>
    <dataValidation type="whole" errorStyle="information" operator="greaterThan" allowBlank="1" showInputMessage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D23" xr:uid="{A427C96B-FF2C-4AFE-A885-65B56137C04D}">
      <formula1>0</formula1>
    </dataValidation>
    <dataValidation allowBlank="1" showInputMessage="1" showErrorMessage="1" promptTitle="Área Útil" prompt="Es el área que será administrada por el ente particular y que será objeto de aprovechamiento económico." sqref="D25:D26" xr:uid="{4762A6A8-3ADE-4949-BC9F-FC07EBED56DC}"/>
    <dataValidation allowBlank="1" showInputMessage="1" showErrorMessage="1" promptTitle="Área" prompt="Es el área que será administrada por el ente particular y que será objeto de aprovechamiento económico." sqref="C25" xr:uid="{386D0F7A-FE4D-4E22-8033-FFA9DE8D5835}"/>
    <dataValidation allowBlank="1" showInputMessage="1" showErrorMessage="1" promptTitle="Dias" prompt="Días en que se entregará el Espacio Público para aprovechamiento económico." sqref="C26" xr:uid="{ED8756CF-0E72-7248-9E98-9ADDABA82F5E}"/>
    <dataValidation type="whole" allowBlank="1" showInputMessage="1" showErrorMessage="1" prompt="Personas en condicion de vulnerabilidad que serán incluidas en la cadena productiva del la zona o espacio. Se puede incluir una persona por comercio." sqref="G47 S47 V47 Y47 AB47 AH47 AK47 AE47 D47 P47 J47" xr:uid="{7FA37BBB-0387-B640-B4A0-5DD50AD24357}">
      <formula1>0</formula1>
      <formula2>1000</formula2>
    </dataValidation>
    <dataValidation type="whole" allowBlank="1" showInputMessage="1" showErrorMessage="1" prompt="Personas en condicion de vulnerabilidad que serán incluidas en la cadena productiva del la zona o espacio. Se puede incluir una persona por comercio._x000a_" sqref="M47" xr:uid="{0D720FE4-5DB3-194F-B011-0BD8C943DDC3}">
      <formula1>0</formula1>
      <formula2>1000</formula2>
    </dataValidation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C23" xr:uid="{EEF63521-8011-9045-B7DD-2856D7804962}">
      <formula1>0</formula1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estricción de la actividad" prompt="El valor a utilizar supone una incidencia del 10% para una ocupación de alto nivel restrictivo, del 15% para una restricción media y 20% para una restricción baja. " xr:uid="{6710251C-DFED-4A68-AB84-90CC3EE1E54A}">
          <x14:formula1>
            <xm:f>AUXILIAR!$C$17:$C$19</xm:f>
          </x14:formula1>
          <xm:sqref>D27</xm:sqref>
        </x14:dataValidation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40% para una restricción alta, del 50% para una restricción media y 60% para una restricción baja." xr:uid="{87EA2836-60BD-6F4C-8743-ED9A36099A35}">
          <x14:formula1>
            <xm:f>AUXILIAR!$C$17:$C$20</xm:f>
          </x14:formula1>
          <xm:sqref>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8C37-3FE4-7A47-B57A-BEE6179726AA}">
  <dimension ref="A1:AM56"/>
  <sheetViews>
    <sheetView showGridLines="0" topLeftCell="A3" zoomScaleNormal="100" workbookViewId="0">
      <selection activeCell="F25" sqref="F25"/>
    </sheetView>
  </sheetViews>
  <sheetFormatPr baseColWidth="10" defaultColWidth="11" defaultRowHeight="16" x14ac:dyDescent="0.2"/>
  <cols>
    <col min="1" max="1" width="40.5" style="1" customWidth="1"/>
    <col min="2" max="2" width="55.1640625" style="1" customWidth="1"/>
    <col min="3" max="3" width="14.5" style="1" bestFit="1" customWidth="1"/>
    <col min="4" max="4" width="10" style="1" bestFit="1" customWidth="1"/>
    <col min="5" max="5" width="15.6640625" style="1" bestFit="1" customWidth="1"/>
    <col min="6" max="6" width="19" style="1" customWidth="1"/>
    <col min="7" max="7" width="10" style="1" bestFit="1" customWidth="1"/>
    <col min="8" max="8" width="15.6640625" style="1" bestFit="1" customWidth="1"/>
    <col min="9" max="9" width="19" style="1" customWidth="1"/>
    <col min="10" max="10" width="10.5" style="1" bestFit="1" customWidth="1"/>
    <col min="11" max="11" width="15.6640625" style="1" bestFit="1" customWidth="1"/>
    <col min="12" max="12" width="19" style="1" customWidth="1"/>
    <col min="13" max="13" width="10" style="1" bestFit="1" customWidth="1"/>
    <col min="14" max="14" width="15.6640625" style="1" bestFit="1" customWidth="1"/>
    <col min="15" max="15" width="19" style="1" customWidth="1"/>
    <col min="16" max="16" width="10" style="1" bestFit="1" customWidth="1"/>
    <col min="17" max="17" width="15.6640625" style="1" bestFit="1" customWidth="1"/>
    <col min="18" max="18" width="19" style="1" customWidth="1"/>
    <col min="19" max="19" width="10" style="1" bestFit="1" customWidth="1"/>
    <col min="20" max="20" width="15.6640625" style="1" bestFit="1" customWidth="1"/>
    <col min="21" max="21" width="19" style="1" customWidth="1"/>
    <col min="22" max="22" width="10" style="1" bestFit="1" customWidth="1"/>
    <col min="23" max="23" width="15.6640625" style="1" bestFit="1" customWidth="1"/>
    <col min="24" max="24" width="19" style="1" customWidth="1"/>
    <col min="25" max="25" width="10" style="1" bestFit="1" customWidth="1"/>
    <col min="26" max="26" width="15.6640625" style="1" bestFit="1" customWidth="1"/>
    <col min="27" max="27" width="19" style="1" customWidth="1"/>
    <col min="28" max="28" width="10" style="1" bestFit="1" customWidth="1"/>
    <col min="29" max="29" width="15.6640625" style="1" bestFit="1" customWidth="1"/>
    <col min="30" max="30" width="19" style="1" customWidth="1"/>
    <col min="31" max="31" width="10" style="1" bestFit="1" customWidth="1"/>
    <col min="32" max="32" width="15.6640625" style="1" bestFit="1" customWidth="1"/>
    <col min="33" max="33" width="17" style="1" customWidth="1"/>
    <col min="34" max="34" width="10" style="1" bestFit="1" customWidth="1"/>
    <col min="35" max="35" width="15.6640625" style="1" bestFit="1" customWidth="1"/>
    <col min="36" max="36" width="17.33203125" style="1" customWidth="1"/>
    <col min="37" max="37" width="10" style="1" bestFit="1" customWidth="1"/>
    <col min="38" max="38" width="15.6640625" style="1" bestFit="1" customWidth="1"/>
    <col min="39" max="39" width="17.83203125" style="1" customWidth="1"/>
    <col min="40" max="16384" width="11" style="1"/>
  </cols>
  <sheetData>
    <row r="1" spans="2:18" ht="17" thickBot="1" x14ac:dyDescent="0.25"/>
    <row r="2" spans="2:18" s="5" customFormat="1" ht="17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5" customForma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8" s="5" customFormat="1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s="5" customForma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s="5" customForma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s="5" customFormat="1" x14ac:dyDescent="0.2">
      <c r="B7" s="91"/>
      <c r="C7" s="92"/>
      <c r="D7" s="92"/>
      <c r="E7" s="92"/>
      <c r="F7" s="9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s="5" customFormat="1" ht="17" thickBot="1" x14ac:dyDescent="0.25">
      <c r="B8" s="93"/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s="5" customFormat="1" ht="17" thickTop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s="5" customFormat="1" ht="24" x14ac:dyDescent="0.2">
      <c r="B10" s="95" t="s">
        <v>90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</row>
    <row r="11" spans="2:18" s="5" customFormat="1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 s="5" customFormat="1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s="5" customForma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s="5" customFormat="1" ht="24" customHeight="1" x14ac:dyDescent="0.2">
      <c r="B14" s="6"/>
      <c r="C14" s="171" t="s">
        <v>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8"/>
    </row>
    <row r="15" spans="2:18" s="14" customFormat="1" ht="26.25" customHeight="1" x14ac:dyDescent="0.25">
      <c r="B15" s="11"/>
      <c r="C15" s="12" t="s">
        <v>3</v>
      </c>
      <c r="D15" s="172"/>
      <c r="E15" s="172"/>
      <c r="F15" s="172"/>
      <c r="G15" s="172"/>
      <c r="H15" s="172"/>
      <c r="I15" s="172"/>
      <c r="J15" s="173" t="s">
        <v>4</v>
      </c>
      <c r="K15" s="174"/>
      <c r="L15" s="175"/>
      <c r="M15" s="176"/>
      <c r="N15" s="176"/>
      <c r="O15" s="176"/>
      <c r="P15" s="176"/>
      <c r="Q15" s="176"/>
      <c r="R15" s="13"/>
    </row>
    <row r="16" spans="2:18" s="5" customFormat="1" ht="22" x14ac:dyDescent="0.2">
      <c r="B16" s="6"/>
      <c r="C16" s="12" t="s">
        <v>5</v>
      </c>
      <c r="D16" s="172"/>
      <c r="E16" s="172"/>
      <c r="F16" s="172"/>
      <c r="G16" s="172"/>
      <c r="H16" s="172"/>
      <c r="I16" s="172"/>
      <c r="J16" s="12" t="s">
        <v>6</v>
      </c>
      <c r="K16" s="177"/>
      <c r="L16" s="177"/>
      <c r="M16" s="177"/>
      <c r="N16" s="177"/>
      <c r="O16" s="177"/>
      <c r="P16" s="177"/>
      <c r="Q16" s="177"/>
      <c r="R16" s="8"/>
    </row>
    <row r="17" spans="1:18" s="5" customFormat="1" ht="15.75" customHeight="1" x14ac:dyDescent="0.2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"/>
      <c r="N17" s="7"/>
      <c r="O17" s="7"/>
      <c r="P17" s="7"/>
      <c r="Q17" s="7"/>
      <c r="R17" s="8"/>
    </row>
    <row r="18" spans="1:18" s="5" customFormat="1" x14ac:dyDescent="0.2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s="5" customFormat="1" ht="31" x14ac:dyDescent="0.35">
      <c r="B19" s="6"/>
      <c r="C19" s="74" t="s">
        <v>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s="5" customFormat="1" ht="17" thickBot="1" x14ac:dyDescent="0.25"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ht="18" thickTop="1" thickBot="1" x14ac:dyDescent="0.25"/>
    <row r="22" spans="1:18" x14ac:dyDescent="0.2">
      <c r="A22" s="149" t="s">
        <v>24</v>
      </c>
      <c r="B22" s="150"/>
      <c r="C22" s="151"/>
    </row>
    <row r="23" spans="1:18" ht="21" x14ac:dyDescent="0.2">
      <c r="A23" s="17" t="s">
        <v>8</v>
      </c>
      <c r="B23" s="18" t="s">
        <v>25</v>
      </c>
      <c r="C23" s="33">
        <v>0</v>
      </c>
      <c r="E23" s="7"/>
    </row>
    <row r="24" spans="1:18" ht="19" x14ac:dyDescent="0.2">
      <c r="A24" s="17" t="s">
        <v>19</v>
      </c>
      <c r="B24" s="18" t="s">
        <v>26</v>
      </c>
      <c r="C24" s="19">
        <v>5.0000000000000001E-3</v>
      </c>
    </row>
    <row r="25" spans="1:18" ht="21" x14ac:dyDescent="0.2">
      <c r="A25" s="17" t="s">
        <v>12</v>
      </c>
      <c r="B25" s="18" t="s">
        <v>13</v>
      </c>
      <c r="C25" s="34">
        <v>0</v>
      </c>
    </row>
    <row r="26" spans="1:18" ht="45" x14ac:dyDescent="0.2">
      <c r="A26" s="17" t="s">
        <v>42</v>
      </c>
      <c r="B26" s="18" t="s">
        <v>89</v>
      </c>
      <c r="C26" s="34">
        <v>0</v>
      </c>
    </row>
    <row r="27" spans="1:18" ht="21" x14ac:dyDescent="0.2">
      <c r="A27" s="17" t="s">
        <v>15</v>
      </c>
      <c r="B27" s="18" t="s">
        <v>16</v>
      </c>
      <c r="C27" s="35" t="s">
        <v>38</v>
      </c>
    </row>
    <row r="28" spans="1:18" hidden="1" x14ac:dyDescent="0.2">
      <c r="A28" s="17" t="s">
        <v>20</v>
      </c>
      <c r="B28" s="18" t="s">
        <v>21</v>
      </c>
      <c r="C28" s="20">
        <f>1/C29</f>
        <v>1.6666666666666667</v>
      </c>
    </row>
    <row r="29" spans="1:18" ht="17" hidden="1" thickBot="1" x14ac:dyDescent="0.25">
      <c r="A29" s="21" t="s">
        <v>22</v>
      </c>
      <c r="B29" s="22" t="s">
        <v>23</v>
      </c>
      <c r="C29" s="23">
        <f>+IF(C27="Dias",0.05,IF(C27="Alto",0.4,IF(C27="Medio",0.5,0.6)))</f>
        <v>0.6</v>
      </c>
    </row>
    <row r="33" spans="1:39" hidden="1" x14ac:dyDescent="0.2">
      <c r="D33" s="146">
        <v>1</v>
      </c>
      <c r="E33" s="146"/>
      <c r="F33" s="146"/>
      <c r="G33" s="146">
        <v>2</v>
      </c>
      <c r="H33" s="146"/>
      <c r="I33" s="146"/>
      <c r="J33" s="146">
        <v>3</v>
      </c>
      <c r="K33" s="146"/>
      <c r="L33" s="146"/>
      <c r="M33" s="146">
        <v>4</v>
      </c>
      <c r="N33" s="146"/>
      <c r="O33" s="146"/>
      <c r="P33" s="146">
        <v>5</v>
      </c>
      <c r="Q33" s="146"/>
      <c r="R33" s="146"/>
      <c r="S33" s="146">
        <v>6</v>
      </c>
      <c r="T33" s="146"/>
      <c r="U33" s="146"/>
      <c r="V33" s="146">
        <v>7</v>
      </c>
      <c r="W33" s="146"/>
      <c r="X33" s="146"/>
      <c r="Y33" s="146">
        <v>8</v>
      </c>
      <c r="Z33" s="146"/>
      <c r="AA33" s="146"/>
      <c r="AB33" s="146">
        <v>9</v>
      </c>
      <c r="AC33" s="146"/>
      <c r="AD33" s="146"/>
      <c r="AE33" s="146">
        <v>10</v>
      </c>
      <c r="AF33" s="146"/>
      <c r="AG33" s="146"/>
      <c r="AH33" s="146">
        <v>11</v>
      </c>
      <c r="AI33" s="146"/>
      <c r="AJ33" s="146"/>
      <c r="AK33" s="146">
        <v>12</v>
      </c>
      <c r="AL33" s="146"/>
      <c r="AM33" s="146"/>
    </row>
    <row r="34" spans="1:39" ht="23" x14ac:dyDescent="0.25">
      <c r="D34" s="144" t="s">
        <v>75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</row>
    <row r="35" spans="1:39" ht="22" thickBot="1" x14ac:dyDescent="0.3">
      <c r="D35" s="143" t="s">
        <v>66</v>
      </c>
      <c r="E35" s="143"/>
      <c r="F35" s="143"/>
      <c r="G35" s="143" t="s">
        <v>67</v>
      </c>
      <c r="H35" s="143"/>
      <c r="I35" s="143"/>
      <c r="J35" s="143" t="s">
        <v>68</v>
      </c>
      <c r="K35" s="143"/>
      <c r="L35" s="143"/>
      <c r="M35" s="143" t="s">
        <v>69</v>
      </c>
      <c r="N35" s="143"/>
      <c r="O35" s="143"/>
      <c r="P35" s="143" t="s">
        <v>70</v>
      </c>
      <c r="Q35" s="143"/>
      <c r="R35" s="143"/>
      <c r="S35" s="143" t="s">
        <v>71</v>
      </c>
      <c r="T35" s="143"/>
      <c r="U35" s="143"/>
      <c r="V35" s="143" t="s">
        <v>72</v>
      </c>
      <c r="W35" s="143"/>
      <c r="X35" s="143"/>
      <c r="Y35" s="143" t="s">
        <v>73</v>
      </c>
      <c r="Z35" s="143"/>
      <c r="AA35" s="143"/>
      <c r="AB35" s="143" t="s">
        <v>74</v>
      </c>
      <c r="AC35" s="143"/>
      <c r="AD35" s="143"/>
      <c r="AE35" s="143" t="s">
        <v>76</v>
      </c>
      <c r="AF35" s="143"/>
      <c r="AG35" s="143"/>
      <c r="AH35" s="143" t="s">
        <v>77</v>
      </c>
      <c r="AI35" s="143"/>
      <c r="AJ35" s="143"/>
      <c r="AK35" s="143" t="s">
        <v>78</v>
      </c>
      <c r="AL35" s="143"/>
      <c r="AM35" s="143"/>
    </row>
    <row r="36" spans="1:39" ht="21" x14ac:dyDescent="0.2">
      <c r="A36" s="140" t="s">
        <v>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</row>
    <row r="37" spans="1:39" ht="39.75" customHeight="1" x14ac:dyDescent="0.2">
      <c r="A37" s="154" t="s">
        <v>1</v>
      </c>
      <c r="B37" s="152" t="s">
        <v>79</v>
      </c>
      <c r="C37" s="153"/>
      <c r="D37" s="147">
        <f>IF(D33&lt;=$C$26,30,0)</f>
        <v>0</v>
      </c>
      <c r="E37" s="147"/>
      <c r="F37" s="147"/>
      <c r="G37" s="147">
        <f>IF(G33&lt;=$C$26,30,0)</f>
        <v>0</v>
      </c>
      <c r="H37" s="147"/>
      <c r="I37" s="147"/>
      <c r="J37" s="147">
        <f t="shared" ref="J37" si="0">IF(J33&lt;=$C$26,30,0)</f>
        <v>0</v>
      </c>
      <c r="K37" s="147"/>
      <c r="L37" s="147"/>
      <c r="M37" s="147">
        <f t="shared" ref="M37" si="1">IF(M33&lt;=$C$26,30,0)</f>
        <v>0</v>
      </c>
      <c r="N37" s="147"/>
      <c r="O37" s="147"/>
      <c r="P37" s="147">
        <f t="shared" ref="P37" si="2">IF(P33&lt;=$C$26,30,0)</f>
        <v>0</v>
      </c>
      <c r="Q37" s="147"/>
      <c r="R37" s="147"/>
      <c r="S37" s="147">
        <f t="shared" ref="S37" si="3">IF(S33&lt;=$C$26,30,0)</f>
        <v>0</v>
      </c>
      <c r="T37" s="147"/>
      <c r="U37" s="147"/>
      <c r="V37" s="147">
        <f t="shared" ref="V37" si="4">IF(V33&lt;=$C$26,30,0)</f>
        <v>0</v>
      </c>
      <c r="W37" s="147"/>
      <c r="X37" s="147"/>
      <c r="Y37" s="147">
        <f t="shared" ref="Y37" si="5">IF(Y33&lt;=$C$26,30,0)</f>
        <v>0</v>
      </c>
      <c r="Z37" s="147"/>
      <c r="AA37" s="147"/>
      <c r="AB37" s="147">
        <f t="shared" ref="AB37" si="6">IF(AB33&lt;=$C$26,30,0)</f>
        <v>0</v>
      </c>
      <c r="AC37" s="147"/>
      <c r="AD37" s="147"/>
      <c r="AE37" s="147">
        <f t="shared" ref="AE37" si="7">IF(AE33&lt;=$C$26,30,0)</f>
        <v>0</v>
      </c>
      <c r="AF37" s="147"/>
      <c r="AG37" s="147"/>
      <c r="AH37" s="147">
        <f t="shared" ref="AH37" si="8">IF(AH33&lt;=$C$26,30,0)</f>
        <v>0</v>
      </c>
      <c r="AI37" s="147"/>
      <c r="AJ37" s="147"/>
      <c r="AK37" s="147">
        <f t="shared" ref="AK37" si="9">IF(AK33&lt;=$C$26,30,0)</f>
        <v>0</v>
      </c>
      <c r="AL37" s="147"/>
      <c r="AM37" s="147"/>
    </row>
    <row r="38" spans="1:39" ht="37" customHeight="1" x14ac:dyDescent="0.2">
      <c r="A38" s="154"/>
      <c r="B38" s="155" t="s">
        <v>82</v>
      </c>
      <c r="C38" s="155"/>
      <c r="D38" s="136">
        <f>+$C$23*$C$24*$C$25*(D37/30)*$C$28</f>
        <v>0</v>
      </c>
      <c r="E38" s="136"/>
      <c r="F38" s="136"/>
      <c r="G38" s="136">
        <f>+$C$23*$C$24*$C$25*(G37/30)*$C$28</f>
        <v>0</v>
      </c>
      <c r="H38" s="136"/>
      <c r="I38" s="136"/>
      <c r="J38" s="136">
        <f>+$C$23*$C$24*$C$25*(J37/30)*$C$28</f>
        <v>0</v>
      </c>
      <c r="K38" s="136"/>
      <c r="L38" s="136"/>
      <c r="M38" s="136">
        <f>+$C$23*$C$24*$C$25*(M37/30)*$C$28</f>
        <v>0</v>
      </c>
      <c r="N38" s="136"/>
      <c r="O38" s="136"/>
      <c r="P38" s="136">
        <f>+$C$23*$C$24*$C$25*(P37/30)*$C$28</f>
        <v>0</v>
      </c>
      <c r="Q38" s="136"/>
      <c r="R38" s="136"/>
      <c r="S38" s="136">
        <f>+$C$23*$C$24*$C$25*(S37/30)*$C$28</f>
        <v>0</v>
      </c>
      <c r="T38" s="136"/>
      <c r="U38" s="136"/>
      <c r="V38" s="136">
        <f>+$C$23*$C$24*$C$25*(V37/30)*$C$28</f>
        <v>0</v>
      </c>
      <c r="W38" s="136"/>
      <c r="X38" s="136"/>
      <c r="Y38" s="136">
        <f>+$C$23*$C$24*$C$25*(Y37/30)*$C$28</f>
        <v>0</v>
      </c>
      <c r="Z38" s="136"/>
      <c r="AA38" s="136"/>
      <c r="AB38" s="136">
        <f>+$C$23*$C$24*$C$25*(AB37/30)*$C$28</f>
        <v>0</v>
      </c>
      <c r="AC38" s="136"/>
      <c r="AD38" s="136"/>
      <c r="AE38" s="136">
        <f>+$C$23*$C$24*$C$25*(AE37/30)*$C$28</f>
        <v>0</v>
      </c>
      <c r="AF38" s="136"/>
      <c r="AG38" s="136"/>
      <c r="AH38" s="136">
        <f>+$C$23*$C$24*$C$25*(AH37/30)*$C$28</f>
        <v>0</v>
      </c>
      <c r="AI38" s="136"/>
      <c r="AJ38" s="136"/>
      <c r="AK38" s="136">
        <f>+$C$23*$C$24*$C$25*(AK37/30)*$C$28</f>
        <v>0</v>
      </c>
      <c r="AL38" s="136"/>
      <c r="AM38" s="136"/>
    </row>
    <row r="39" spans="1:39" ht="19" thickBot="1" x14ac:dyDescent="0.25">
      <c r="A39" s="159" t="s">
        <v>80</v>
      </c>
      <c r="B39" s="160"/>
      <c r="C39" s="160"/>
      <c r="D39" s="148">
        <f>D38</f>
        <v>0</v>
      </c>
      <c r="E39" s="148"/>
      <c r="F39" s="148"/>
      <c r="G39" s="148">
        <f t="shared" ref="G39" si="10">G38</f>
        <v>0</v>
      </c>
      <c r="H39" s="148"/>
      <c r="I39" s="148"/>
      <c r="J39" s="148">
        <f t="shared" ref="J39" si="11">J38</f>
        <v>0</v>
      </c>
      <c r="K39" s="148"/>
      <c r="L39" s="148"/>
      <c r="M39" s="148">
        <f t="shared" ref="M39" si="12">M38</f>
        <v>0</v>
      </c>
      <c r="N39" s="148"/>
      <c r="O39" s="148"/>
      <c r="P39" s="148">
        <f t="shared" ref="P39" si="13">P38</f>
        <v>0</v>
      </c>
      <c r="Q39" s="148"/>
      <c r="R39" s="148"/>
      <c r="S39" s="148">
        <f t="shared" ref="S39" si="14">S38</f>
        <v>0</v>
      </c>
      <c r="T39" s="148"/>
      <c r="U39" s="148"/>
      <c r="V39" s="148">
        <f t="shared" ref="V39" si="15">V38</f>
        <v>0</v>
      </c>
      <c r="W39" s="148"/>
      <c r="X39" s="148"/>
      <c r="Y39" s="148">
        <f t="shared" ref="Y39" si="16">Y38</f>
        <v>0</v>
      </c>
      <c r="Z39" s="148"/>
      <c r="AA39" s="148"/>
      <c r="AB39" s="148">
        <f t="shared" ref="AB39" si="17">AB38</f>
        <v>0</v>
      </c>
      <c r="AC39" s="148"/>
      <c r="AD39" s="148"/>
      <c r="AE39" s="148">
        <f t="shared" ref="AE39" si="18">AE38</f>
        <v>0</v>
      </c>
      <c r="AF39" s="148"/>
      <c r="AG39" s="148"/>
      <c r="AH39" s="148">
        <f t="shared" ref="AH39" si="19">AH38</f>
        <v>0</v>
      </c>
      <c r="AI39" s="148"/>
      <c r="AJ39" s="148"/>
      <c r="AK39" s="148">
        <f t="shared" ref="AK39" si="20">AK38</f>
        <v>0</v>
      </c>
      <c r="AL39" s="148"/>
      <c r="AM39" s="148"/>
    </row>
    <row r="40" spans="1:39" x14ac:dyDescent="0.2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</row>
    <row r="41" spans="1:39" ht="17" thickBo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9" ht="21" x14ac:dyDescent="0.2">
      <c r="A42" s="140" t="s">
        <v>30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2"/>
    </row>
    <row r="43" spans="1:39" s="28" customFormat="1" ht="63.75" customHeight="1" x14ac:dyDescent="0.2">
      <c r="A43" s="178" t="s">
        <v>41</v>
      </c>
      <c r="B43" s="164" t="s">
        <v>86</v>
      </c>
      <c r="C43" s="25" t="s">
        <v>40</v>
      </c>
      <c r="D43" s="25" t="s">
        <v>94</v>
      </c>
      <c r="E43" s="25" t="s">
        <v>81</v>
      </c>
      <c r="F43" s="26" t="s">
        <v>31</v>
      </c>
      <c r="G43" s="25" t="s">
        <v>94</v>
      </c>
      <c r="H43" s="25" t="s">
        <v>81</v>
      </c>
      <c r="I43" s="26" t="s">
        <v>31</v>
      </c>
      <c r="J43" s="25" t="s">
        <v>94</v>
      </c>
      <c r="K43" s="25" t="s">
        <v>81</v>
      </c>
      <c r="L43" s="26" t="s">
        <v>31</v>
      </c>
      <c r="M43" s="25" t="s">
        <v>94</v>
      </c>
      <c r="N43" s="25" t="s">
        <v>81</v>
      </c>
      <c r="O43" s="26" t="s">
        <v>31</v>
      </c>
      <c r="P43" s="25" t="s">
        <v>94</v>
      </c>
      <c r="Q43" s="25" t="s">
        <v>81</v>
      </c>
      <c r="R43" s="26" t="s">
        <v>31</v>
      </c>
      <c r="S43" s="76" t="s">
        <v>94</v>
      </c>
      <c r="T43" s="25" t="s">
        <v>81</v>
      </c>
      <c r="U43" s="26" t="s">
        <v>31</v>
      </c>
      <c r="V43" s="76" t="s">
        <v>94</v>
      </c>
      <c r="W43" s="25" t="s">
        <v>81</v>
      </c>
      <c r="X43" s="26" t="s">
        <v>31</v>
      </c>
      <c r="Y43" s="76" t="s">
        <v>94</v>
      </c>
      <c r="Z43" s="25" t="s">
        <v>81</v>
      </c>
      <c r="AA43" s="26" t="s">
        <v>31</v>
      </c>
      <c r="AB43" s="76" t="s">
        <v>94</v>
      </c>
      <c r="AC43" s="25" t="s">
        <v>81</v>
      </c>
      <c r="AD43" s="26" t="s">
        <v>31</v>
      </c>
      <c r="AE43" s="76" t="s">
        <v>94</v>
      </c>
      <c r="AF43" s="25" t="s">
        <v>83</v>
      </c>
      <c r="AG43" s="26" t="s">
        <v>31</v>
      </c>
      <c r="AH43" s="76" t="s">
        <v>94</v>
      </c>
      <c r="AI43" s="25" t="s">
        <v>84</v>
      </c>
      <c r="AJ43" s="26" t="s">
        <v>31</v>
      </c>
      <c r="AK43" s="76" t="s">
        <v>94</v>
      </c>
      <c r="AL43" s="25" t="s">
        <v>85</v>
      </c>
      <c r="AM43" s="27" t="s">
        <v>31</v>
      </c>
    </row>
    <row r="44" spans="1:39" x14ac:dyDescent="0.2">
      <c r="A44" s="154"/>
      <c r="B44" s="164"/>
      <c r="C44" s="29">
        <v>0.3</v>
      </c>
      <c r="D44" s="36">
        <v>0</v>
      </c>
      <c r="E44" s="30">
        <v>1000000</v>
      </c>
      <c r="F44" s="30">
        <f>D44*E44*$C$44</f>
        <v>0</v>
      </c>
      <c r="G44" s="36">
        <v>0</v>
      </c>
      <c r="H44" s="30">
        <v>1000000</v>
      </c>
      <c r="I44" s="30">
        <f>G44*H44*$C$44</f>
        <v>0</v>
      </c>
      <c r="J44" s="36">
        <v>0</v>
      </c>
      <c r="K44" s="30">
        <v>1000000</v>
      </c>
      <c r="L44" s="30">
        <f>J44*K44*$C$44</f>
        <v>0</v>
      </c>
      <c r="M44" s="36">
        <v>0</v>
      </c>
      <c r="N44" s="30">
        <v>1000000</v>
      </c>
      <c r="O44" s="30">
        <f>M44*N44*$C$44</f>
        <v>0</v>
      </c>
      <c r="P44" s="36">
        <v>0</v>
      </c>
      <c r="Q44" s="30">
        <v>1000000</v>
      </c>
      <c r="R44" s="30">
        <f>P44*Q44*$C$44</f>
        <v>0</v>
      </c>
      <c r="S44" s="36">
        <v>0</v>
      </c>
      <c r="T44" s="30">
        <v>1000000</v>
      </c>
      <c r="U44" s="30">
        <f>S44*T44*$C$44</f>
        <v>0</v>
      </c>
      <c r="V44" s="36">
        <v>0</v>
      </c>
      <c r="W44" s="30">
        <v>1000000</v>
      </c>
      <c r="X44" s="30">
        <f>V44*W44*$C$44</f>
        <v>0</v>
      </c>
      <c r="Y44" s="36">
        <v>0</v>
      </c>
      <c r="Z44" s="30">
        <v>1000000</v>
      </c>
      <c r="AA44" s="30">
        <f>Y44*Z44*$C$44</f>
        <v>0</v>
      </c>
      <c r="AB44" s="36">
        <v>0</v>
      </c>
      <c r="AC44" s="30">
        <v>1000000</v>
      </c>
      <c r="AD44" s="30">
        <f>AB44*AC44*$C$44</f>
        <v>0</v>
      </c>
      <c r="AE44" s="36">
        <v>0</v>
      </c>
      <c r="AF44" s="30">
        <v>1000000</v>
      </c>
      <c r="AG44" s="30">
        <f>AE44*AF44*$C$44</f>
        <v>0</v>
      </c>
      <c r="AH44" s="36">
        <v>0</v>
      </c>
      <c r="AI44" s="30">
        <v>1000000</v>
      </c>
      <c r="AJ44" s="30">
        <f>AH44*AI44*$C$44</f>
        <v>0</v>
      </c>
      <c r="AK44" s="36">
        <v>0</v>
      </c>
      <c r="AL44" s="30">
        <v>1000000</v>
      </c>
      <c r="AM44" s="30">
        <f>AK44*AL44*$C$44</f>
        <v>0</v>
      </c>
    </row>
    <row r="45" spans="1:39" ht="19" thickBot="1" x14ac:dyDescent="0.25">
      <c r="A45" s="161" t="s">
        <v>33</v>
      </c>
      <c r="B45" s="160"/>
      <c r="C45" s="160"/>
      <c r="D45" s="138">
        <f>F44</f>
        <v>0</v>
      </c>
      <c r="E45" s="138"/>
      <c r="F45" s="138"/>
      <c r="G45" s="138">
        <f t="shared" ref="G45" si="21">I44</f>
        <v>0</v>
      </c>
      <c r="H45" s="138"/>
      <c r="I45" s="138"/>
      <c r="J45" s="138">
        <f t="shared" ref="J45" si="22">L44</f>
        <v>0</v>
      </c>
      <c r="K45" s="138"/>
      <c r="L45" s="138"/>
      <c r="M45" s="138">
        <f t="shared" ref="M45" si="23">O44</f>
        <v>0</v>
      </c>
      <c r="N45" s="138"/>
      <c r="O45" s="138"/>
      <c r="P45" s="138">
        <f t="shared" ref="P45" si="24">R44</f>
        <v>0</v>
      </c>
      <c r="Q45" s="138"/>
      <c r="R45" s="138"/>
      <c r="S45" s="138">
        <f t="shared" ref="S45" si="25">U44</f>
        <v>0</v>
      </c>
      <c r="T45" s="138"/>
      <c r="U45" s="138"/>
      <c r="V45" s="138">
        <f t="shared" ref="V45" si="26">X44</f>
        <v>0</v>
      </c>
      <c r="W45" s="138"/>
      <c r="X45" s="138"/>
      <c r="Y45" s="138">
        <f t="shared" ref="Y45" si="27">AA44</f>
        <v>0</v>
      </c>
      <c r="Z45" s="138"/>
      <c r="AA45" s="138"/>
      <c r="AB45" s="138">
        <f t="shared" ref="AB45" si="28">AD44</f>
        <v>0</v>
      </c>
      <c r="AC45" s="138"/>
      <c r="AD45" s="138"/>
      <c r="AE45" s="138">
        <f t="shared" ref="AE45" si="29">AG44</f>
        <v>0</v>
      </c>
      <c r="AF45" s="138"/>
      <c r="AG45" s="138"/>
      <c r="AH45" s="138">
        <f t="shared" ref="AH45" si="30">AJ44</f>
        <v>0</v>
      </c>
      <c r="AI45" s="138"/>
      <c r="AJ45" s="138"/>
      <c r="AK45" s="138">
        <f t="shared" ref="AK45" si="31">AM44</f>
        <v>0</v>
      </c>
      <c r="AL45" s="138"/>
      <c r="AM45" s="139"/>
    </row>
    <row r="46" spans="1:39" ht="17" thickBot="1" x14ac:dyDescent="0.25">
      <c r="C46" s="28"/>
    </row>
    <row r="47" spans="1:39" ht="22" thickBot="1" x14ac:dyDescent="0.25">
      <c r="A47" s="162" t="s">
        <v>87</v>
      </c>
      <c r="B47" s="163"/>
      <c r="C47" s="163"/>
      <c r="D47" s="135">
        <f>IF((D39-D45)&lt;0,0,D39-D45)</f>
        <v>0</v>
      </c>
      <c r="E47" s="135"/>
      <c r="F47" s="135"/>
      <c r="G47" s="135">
        <f>IF((G39-G45)&lt;0,0,G39-G45)</f>
        <v>0</v>
      </c>
      <c r="H47" s="135"/>
      <c r="I47" s="135"/>
      <c r="J47" s="135">
        <f>IF((J39-J45)&lt;0,0,J39-J45)</f>
        <v>0</v>
      </c>
      <c r="K47" s="135"/>
      <c r="L47" s="135"/>
      <c r="M47" s="135">
        <f>IF((M39-M45)&lt;0,0,M39-M45)</f>
        <v>0</v>
      </c>
      <c r="N47" s="135"/>
      <c r="O47" s="135"/>
      <c r="P47" s="135">
        <f>IF((P39-P45)&lt;0,0,P39-P45)</f>
        <v>0</v>
      </c>
      <c r="Q47" s="135"/>
      <c r="R47" s="135"/>
      <c r="S47" s="135">
        <f>IF((S39-S45)&lt;0,0,S39-S45)</f>
        <v>0</v>
      </c>
      <c r="T47" s="135"/>
      <c r="U47" s="135"/>
      <c r="V47" s="135">
        <f>IF((V39-V45)&lt;0,0,V39-V45)</f>
        <v>0</v>
      </c>
      <c r="W47" s="135"/>
      <c r="X47" s="135"/>
      <c r="Y47" s="135">
        <f>IF((Y39-Y45)&lt;0,0,Y39-Y45)</f>
        <v>0</v>
      </c>
      <c r="Z47" s="135"/>
      <c r="AA47" s="135"/>
      <c r="AB47" s="135">
        <f>IF((AB39-AB45)&lt;0,0,AB39-AB45)</f>
        <v>0</v>
      </c>
      <c r="AC47" s="135"/>
      <c r="AD47" s="135"/>
      <c r="AE47" s="135">
        <f>IF((AE39-AE45)&lt;0,0,AE39-AE45)</f>
        <v>0</v>
      </c>
      <c r="AF47" s="135"/>
      <c r="AG47" s="135"/>
      <c r="AH47" s="135">
        <f>IF((AH39-AH45)&lt;0,0,AH39-AH45)</f>
        <v>0</v>
      </c>
      <c r="AI47" s="135"/>
      <c r="AJ47" s="135"/>
      <c r="AK47" s="135">
        <f>IF((AK39-AK45)&lt;0,0,AK39-AK45)</f>
        <v>0</v>
      </c>
      <c r="AL47" s="135"/>
      <c r="AM47" s="135"/>
    </row>
    <row r="48" spans="1:39" ht="17" thickBot="1" x14ac:dyDescent="0.25"/>
    <row r="49" spans="1:8" ht="21" x14ac:dyDescent="0.2">
      <c r="A49" s="140" t="s">
        <v>34</v>
      </c>
      <c r="B49" s="141"/>
      <c r="C49" s="141"/>
      <c r="D49" s="141"/>
      <c r="E49" s="141"/>
      <c r="F49" s="142"/>
      <c r="H49" s="32"/>
    </row>
    <row r="50" spans="1:8" ht="22" thickBot="1" x14ac:dyDescent="0.25">
      <c r="A50" s="167" t="s">
        <v>43</v>
      </c>
      <c r="B50" s="168"/>
      <c r="C50" s="168"/>
      <c r="D50" s="169">
        <f>SUM(D47:AM47)</f>
        <v>0</v>
      </c>
      <c r="E50" s="169"/>
      <c r="F50" s="170"/>
      <c r="G50" s="28" t="s">
        <v>95</v>
      </c>
    </row>
    <row r="51" spans="1:8" x14ac:dyDescent="0.2">
      <c r="D51" s="165" t="s">
        <v>96</v>
      </c>
      <c r="E51" s="165"/>
      <c r="F51" s="165"/>
    </row>
    <row r="52" spans="1:8" x14ac:dyDescent="0.2">
      <c r="D52" s="166"/>
      <c r="E52" s="166"/>
      <c r="F52" s="166"/>
    </row>
    <row r="53" spans="1:8" x14ac:dyDescent="0.2">
      <c r="D53" s="166"/>
      <c r="E53" s="166"/>
      <c r="F53" s="166"/>
    </row>
    <row r="54" spans="1:8" x14ac:dyDescent="0.2">
      <c r="D54" s="166"/>
      <c r="E54" s="166"/>
      <c r="F54" s="166"/>
    </row>
    <row r="55" spans="1:8" x14ac:dyDescent="0.2">
      <c r="D55" s="166"/>
      <c r="E55" s="166"/>
      <c r="F55" s="166"/>
    </row>
    <row r="56" spans="1:8" x14ac:dyDescent="0.2">
      <c r="D56" s="166"/>
      <c r="E56" s="166"/>
      <c r="F56" s="166"/>
    </row>
  </sheetData>
  <sheetProtection algorithmName="SHA-512" hashValue="R68bAkXskAaxYF4BzFQVKkXW5VI8AlfN8oLDwhWX0mXKMEE4qbCzy90OJEKw0sI1MHeFot0PY3z+2kHxOr7gEw==" saltValue="LXF9qKgRKzl6FDxoInZ/Cg==" spinCount="100000" sheet="1" objects="1" scenarios="1"/>
  <dataConsolidate/>
  <mergeCells count="109">
    <mergeCell ref="D51:F56"/>
    <mergeCell ref="D16:I16"/>
    <mergeCell ref="K16:Q16"/>
    <mergeCell ref="A22:C22"/>
    <mergeCell ref="D33:F33"/>
    <mergeCell ref="G33:I33"/>
    <mergeCell ref="J33:L33"/>
    <mergeCell ref="M33:O33"/>
    <mergeCell ref="P33:R33"/>
    <mergeCell ref="A42:AM42"/>
    <mergeCell ref="A43:A44"/>
    <mergeCell ref="B43:B44"/>
    <mergeCell ref="A45:C45"/>
    <mergeCell ref="D45:F45"/>
    <mergeCell ref="G45:I45"/>
    <mergeCell ref="J45:L45"/>
    <mergeCell ref="M45:O45"/>
    <mergeCell ref="P45:R45"/>
    <mergeCell ref="AB47:AD47"/>
    <mergeCell ref="AE47:AG47"/>
    <mergeCell ref="AH47:AJ47"/>
    <mergeCell ref="AK47:AM47"/>
    <mergeCell ref="A49:F49"/>
    <mergeCell ref="A50:C50"/>
    <mergeCell ref="B7:F8"/>
    <mergeCell ref="B10:R10"/>
    <mergeCell ref="C14:Q14"/>
    <mergeCell ref="D15:I15"/>
    <mergeCell ref="J15:L15"/>
    <mergeCell ref="M15:Q15"/>
    <mergeCell ref="AK33:AM33"/>
    <mergeCell ref="D34:AM34"/>
    <mergeCell ref="D35:F35"/>
    <mergeCell ref="G35:I35"/>
    <mergeCell ref="J35:L35"/>
    <mergeCell ref="M35:O35"/>
    <mergeCell ref="P35:R35"/>
    <mergeCell ref="S35:U35"/>
    <mergeCell ref="V35:X35"/>
    <mergeCell ref="Y35:AA35"/>
    <mergeCell ref="S33:U33"/>
    <mergeCell ref="V33:X33"/>
    <mergeCell ref="Y33:AA33"/>
    <mergeCell ref="AB33:AD33"/>
    <mergeCell ref="AE33:AG33"/>
    <mergeCell ref="AH33:AJ33"/>
    <mergeCell ref="AB35:AD35"/>
    <mergeCell ref="AE35:AG35"/>
    <mergeCell ref="AH35:AJ35"/>
    <mergeCell ref="AK35:AM35"/>
    <mergeCell ref="A36:AM36"/>
    <mergeCell ref="A37:A38"/>
    <mergeCell ref="B37:C37"/>
    <mergeCell ref="D37:F37"/>
    <mergeCell ref="G37:I37"/>
    <mergeCell ref="J37:L37"/>
    <mergeCell ref="B38:C38"/>
    <mergeCell ref="D38:F38"/>
    <mergeCell ref="G38:I38"/>
    <mergeCell ref="J38:L38"/>
    <mergeCell ref="M38:O38"/>
    <mergeCell ref="P38:R38"/>
    <mergeCell ref="S38:U38"/>
    <mergeCell ref="M37:O37"/>
    <mergeCell ref="P37:R37"/>
    <mergeCell ref="S37:U37"/>
    <mergeCell ref="V38:X38"/>
    <mergeCell ref="Y38:AA38"/>
    <mergeCell ref="AB38:AD38"/>
    <mergeCell ref="AE38:AG38"/>
    <mergeCell ref="AH38:AJ38"/>
    <mergeCell ref="AK38:AM38"/>
    <mergeCell ref="AE37:AG37"/>
    <mergeCell ref="AH37:AJ37"/>
    <mergeCell ref="AK37:AM37"/>
    <mergeCell ref="V37:X37"/>
    <mergeCell ref="Y37:AA37"/>
    <mergeCell ref="AB37:AD37"/>
    <mergeCell ref="AK39:AM39"/>
    <mergeCell ref="A40:AD40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D50:F50"/>
    <mergeCell ref="AK45:AM45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S45:U45"/>
    <mergeCell ref="V45:X45"/>
    <mergeCell ref="Y45:AA45"/>
    <mergeCell ref="AB45:AD45"/>
    <mergeCell ref="AE45:AG45"/>
    <mergeCell ref="AH45:AJ45"/>
  </mergeCells>
  <dataValidations count="10">
    <dataValidation allowBlank="1" showInputMessage="1" showErrorMessage="1" promptTitle="Dias" prompt="Días en que se entregará el Espacio Público para aprovechamiento económico." sqref="C26" xr:uid="{536A204C-A4C7-AF42-B69D-A853C05E91AA}"/>
    <dataValidation allowBlank="1" showInputMessage="1" showErrorMessage="1" promptTitle="Área" prompt="Es el área que será administrada por el ente particular y que será objeto de aprovechamiento económico." sqref="C25" xr:uid="{735DED23-67AF-0B46-A7BE-643A14AA99A9}"/>
    <dataValidation allowBlank="1" showInputMessage="1" showErrorMessage="1" promptTitle="Área Útil" prompt="Es el área que será administrada por el ente particular y que será objeto de aprovechamiento económico." sqref="D25:D26" xr:uid="{8744A891-100C-9647-BCAC-7FD0EFBD7AF3}"/>
    <dataValidation type="whole" errorStyle="information" operator="greaterThan" allowBlank="1" showInputMessage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D23" xr:uid="{E9FDE34B-EE74-4E4A-B6A8-B03711F5DCAB}">
      <formula1>0</formula1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C28" xr:uid="{4A39E89B-3A8E-C049-8495-A5E1A6A75869}">
      <formula1>1/C29</formula1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C29" xr:uid="{4016C84F-A4D3-134A-B2EA-4C0547ABB63B}">
      <formula1>+IF(C27="Alto",0.1,IF(C27="Medio",0.55,1))</formula1>
    </dataValidation>
    <dataValidation type="decimal" allowBlank="1" showInputMessage="1" showErrorMessage="1" errorTitle="Valor errado" error="Sólo utilice valores mayores a cero y menores o iguales a 1." promptTitle="Porcentaje de renta" prompt="Valor establecido en 0,5%" sqref="C24" xr:uid="{D519E577-F689-3346-8B86-9B5353F3B1CC}">
      <formula1>1E-20</formula1>
      <formula2>0.01</formula2>
    </dataValidation>
    <dataValidation type="whole" allowBlank="1" showInputMessage="1" showErrorMessage="1" prompt="Personas en condicion de vulnerabilidad que serán incluidas en la cadena productiva del la zona o espacio. Se puede incluir una persona por comercio." sqref="AE44 AK44 P44 J44 G44 S44 V44 Y44 AB44 AH44 D44" xr:uid="{3FC7EDBD-9677-4244-A1FE-7EC8809E107A}">
      <formula1>0</formula1>
      <formula2>1000</formula2>
    </dataValidation>
    <dataValidation type="whole" allowBlank="1" showInputMessage="1" showErrorMessage="1" prompt="Personas en condicion de vulnerabilidad que serán incluidas en la cadena productiva del la zona o espacio. Se puede incluir una persona por comercio._x000a_" sqref="M44" xr:uid="{F889BDE4-78F6-364C-93DB-FFCB207DC236}">
      <formula1>0</formula1>
      <formula2>1000</formula2>
    </dataValidation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C23" xr:uid="{8F6D4CFB-D148-D34D-814E-84E2C23851B8}">
      <formula1>0</formula1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40% para una restricción alta, del 50% para una restricción media y 60% para una restricción baja." xr:uid="{E7B484B9-1999-8341-9991-A28E5489F411}">
          <x14:formula1>
            <xm:f>AUXILIAR!$C$17:$C$20</xm:f>
          </x14:formula1>
          <xm:sqref>C27</xm:sqref>
        </x14:dataValidation>
        <x14:dataValidation type="list" allowBlank="1" showInputMessage="1" showErrorMessage="1" promptTitle="Restricción de la actividad" prompt="El valor a utilizar supone una incidencia del 10% para una ocupación de alto nivel restrictivo, del 15% para una restricción media y 20% para una restricción baja. " xr:uid="{AE84A650-5DF6-4948-AD3C-3FBF4C4EFA34}">
          <x14:formula1>
            <xm:f>AUXILIAR!$C$17:$C$19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6:C26"/>
  <sheetViews>
    <sheetView workbookViewId="0">
      <selection activeCell="F17" sqref="F17"/>
    </sheetView>
  </sheetViews>
  <sheetFormatPr baseColWidth="10" defaultColWidth="11" defaultRowHeight="16" x14ac:dyDescent="0.2"/>
  <sheetData>
    <row r="16" spans="2:3" x14ac:dyDescent="0.2">
      <c r="B16" t="s">
        <v>35</v>
      </c>
      <c r="C16" t="s">
        <v>36</v>
      </c>
    </row>
    <row r="17" spans="3:3" x14ac:dyDescent="0.2">
      <c r="C17" t="s">
        <v>65</v>
      </c>
    </row>
    <row r="18" spans="3:3" x14ac:dyDescent="0.2">
      <c r="C18" t="s">
        <v>38</v>
      </c>
    </row>
    <row r="19" spans="3:3" x14ac:dyDescent="0.2">
      <c r="C19" t="s">
        <v>17</v>
      </c>
    </row>
    <row r="20" spans="3:3" x14ac:dyDescent="0.2">
      <c r="C20" t="s">
        <v>37</v>
      </c>
    </row>
    <row r="21" spans="3:3" x14ac:dyDescent="0.2">
      <c r="C21" t="s">
        <v>48</v>
      </c>
    </row>
    <row r="22" spans="3:3" x14ac:dyDescent="0.2">
      <c r="C22" t="s">
        <v>49</v>
      </c>
    </row>
    <row r="24" spans="3:3" x14ac:dyDescent="0.2">
      <c r="C24">
        <v>2021</v>
      </c>
    </row>
    <row r="25" spans="3:3" x14ac:dyDescent="0.2">
      <c r="C25">
        <v>2022</v>
      </c>
    </row>
    <row r="26" spans="3:3" x14ac:dyDescent="0.2">
      <c r="C26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CCC8-D789-45BC-B01C-4166610B49C5}">
  <dimension ref="A1:A2"/>
  <sheetViews>
    <sheetView workbookViewId="0">
      <selection activeCell="D30" sqref="D30:F30"/>
    </sheetView>
  </sheetViews>
  <sheetFormatPr baseColWidth="10" defaultColWidth="9" defaultRowHeight="16" x14ac:dyDescent="0.2"/>
  <sheetData>
    <row r="1" spans="1:1" x14ac:dyDescent="0.2">
      <c r="A1" t="s">
        <v>32</v>
      </c>
    </row>
    <row r="2" spans="1:1" x14ac:dyDescent="0.2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VR - FORMULA ESTIMACIÓN</vt:lpstr>
      <vt:lpstr>ANEXO 1A - PROYECCIÓN - ZONA</vt:lpstr>
      <vt:lpstr>ANEXO 1B - PROYECCIÓN - ESPACIO</vt:lpstr>
      <vt:lpstr>AUXILIAR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 Ortega Ávila - Socioeconómico</dc:creator>
  <cp:keywords/>
  <dc:description/>
  <cp:lastModifiedBy>Miller Saavedra Lavao</cp:lastModifiedBy>
  <cp:revision/>
  <dcterms:created xsi:type="dcterms:W3CDTF">2019-08-01T20:48:07Z</dcterms:created>
  <dcterms:modified xsi:type="dcterms:W3CDTF">2022-06-28T21:01:46Z</dcterms:modified>
  <cp:category/>
  <cp:contentStatus/>
</cp:coreProperties>
</file>